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comments1.xml" ContentType="application/vnd.openxmlformats-officedocument.spreadsheetml.comments+xml"/>
  <Override PartName="/xl/drawings/drawing10.xml" ContentType="application/vnd.openxmlformats-officedocument.drawing+xml"/>
  <Override PartName="/xl/drawings/drawing11.xml" ContentType="application/vnd.openxmlformats-officedocument.drawing+xml"/>
  <Override PartName="/xl/comments2.xml" ContentType="application/vnd.openxmlformats-officedocument.spreadsheetml.comments+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codeName="{4D1C537B-E38A-612A-F078-A93A15B4B7F4}"/>
  <workbookPr codeName="ThisWorkbook"/>
  <mc:AlternateContent xmlns:mc="http://schemas.openxmlformats.org/markup-compatibility/2006">
    <mc:Choice Requires="x15">
      <x15ac:absPath xmlns:x15ac="http://schemas.microsoft.com/office/spreadsheetml/2010/11/ac" url="C:\Users\sevillamil\Downloads\"/>
    </mc:Choice>
  </mc:AlternateContent>
  <xr:revisionPtr revIDLastSave="0" documentId="13_ncr:1_{A426C2AD-C4E8-4398-B555-BF98EC71ECB7}" xr6:coauthVersionLast="47" xr6:coauthVersionMax="47" xr10:uidLastSave="{00000000-0000-0000-0000-000000000000}"/>
  <bookViews>
    <workbookView showSheetTabs="0" xWindow="-120" yWindow="-120" windowWidth="29040" windowHeight="15840" firstSheet="10" activeTab="1" xr2:uid="{3E90D49A-A908-44D8-B0C6-D58B42D710DC}"/>
  </bookViews>
  <sheets>
    <sheet name="ITEMS" sheetId="3" state="hidden" r:id="rId1"/>
    <sheet name="INICIO" sheetId="13" r:id="rId2"/>
    <sheet name="ESTRATÉGICOS" sheetId="17" r:id="rId3"/>
    <sheet name="CORRUPCIÓN" sheetId="15" r:id="rId4"/>
    <sheet name="MATRIZ SGSI" sheetId="16" r:id="rId5"/>
    <sheet name="CRITERIOS" sheetId="9" state="hidden" r:id="rId6"/>
    <sheet name="Hoja1" sheetId="11" state="hidden" r:id="rId7"/>
    <sheet name="INICIO (2)" sheetId="14" r:id="rId8"/>
    <sheet name="IDENTIFICACIÓN DOFA" sheetId="1" r:id="rId9"/>
    <sheet name="Hoja4" sheetId="19" state="hidden" r:id="rId10"/>
    <sheet name="CRUCE RIESGOS" sheetId="4" r:id="rId11"/>
    <sheet name="MAPA RIESGOS" sheetId="5" r:id="rId12"/>
    <sheet name="CRUCE OPORTUNIDADES" sheetId="6" r:id="rId13"/>
    <sheet name="MAPA OPORTUNIDADES" sheetId="7" r:id="rId14"/>
    <sheet name="ACTUALIZACIONES" sheetId="8" r:id="rId15"/>
    <sheet name="Hoja2" sheetId="20" state="hidden" r:id="rId16"/>
  </sheets>
  <externalReferences>
    <externalReference r:id="rId17"/>
    <externalReference r:id="rId18"/>
    <externalReference r:id="rId19"/>
    <externalReference r:id="rId20"/>
    <externalReference r:id="rId21"/>
  </externalReferences>
  <definedNames>
    <definedName name="_xlnm._FilterDatabase" localSheetId="3" hidden="1">CORRUPCIÓN!$A$9:$BN$9</definedName>
    <definedName name="A_Obj1" localSheetId="3">OFFSET(#REF!,0,0,COUNTA(#REF!)-1,1)</definedName>
    <definedName name="A_Obj1">OFFSET(#REF!,0,0,COUNTA(#REF!)-1,1)</definedName>
    <definedName name="A_Obj2" localSheetId="3">OFFSET(#REF!,0,0,COUNTA(#REF!)-1,1)</definedName>
    <definedName name="A_Obj2">OFFSET(#REF!,0,0,COUNTA(#REF!)-1,1)</definedName>
    <definedName name="A_Obj3" localSheetId="3">OFFSET(#REF!,0,0,COUNTA(#REF!)-1,1)</definedName>
    <definedName name="A_Obj3">OFFSET(#REF!,0,0,COUNTA(#REF!)-1,1)</definedName>
    <definedName name="A_Obj4" localSheetId="3">OFFSET(#REF!,0,0,COUNTA(#REF!)-1,1)</definedName>
    <definedName name="A_Obj4">OFFSET(#REF!,0,0,COUNTA(#REF!)-1,1)</definedName>
    <definedName name="Acc_1" localSheetId="3">#REF!</definedName>
    <definedName name="Acc_1">#REF!</definedName>
    <definedName name="Acc_2" localSheetId="3">#REF!</definedName>
    <definedName name="Acc_2">#REF!</definedName>
    <definedName name="Acc_3" localSheetId="3">#REF!</definedName>
    <definedName name="Acc_3">#REF!</definedName>
    <definedName name="Acc_4" localSheetId="3">#REF!</definedName>
    <definedName name="Acc_4">#REF!</definedName>
    <definedName name="Acc_5" localSheetId="3">#REF!</definedName>
    <definedName name="Acc_5">#REF!</definedName>
    <definedName name="Acc_6" localSheetId="3">#REF!</definedName>
    <definedName name="Acc_6">#REF!</definedName>
    <definedName name="Acc_7" localSheetId="3">#REF!</definedName>
    <definedName name="Acc_7">#REF!</definedName>
    <definedName name="Acc_8" localSheetId="3">#REF!</definedName>
    <definedName name="Acc_8">#REF!</definedName>
    <definedName name="Acc_9" localSheetId="3">#REF!</definedName>
    <definedName name="Acc_9">#REF!</definedName>
    <definedName name="_xlnm.Print_Area" localSheetId="14">ACTUALIZACIONES!$A$1:$F$98</definedName>
    <definedName name="_xlnm.Print_Area" localSheetId="3">CORRUPCIÓN!$A$1:$R$63</definedName>
    <definedName name="_xlnm.Print_Area" localSheetId="12">'CRUCE OPORTUNIDADES'!$D$1:$AW$16</definedName>
    <definedName name="_xlnm.Print_Area" localSheetId="2">ESTRATÉGICOS!$A$1:$P$63</definedName>
    <definedName name="_xlnm.Print_Area" localSheetId="8">'IDENTIFICACIÓN DOFA'!$A$1:$Q$89</definedName>
    <definedName name="_xlnm.Print_Area" localSheetId="1">INICIO!$A$1:$R$34</definedName>
    <definedName name="_xlnm.Print_Area" localSheetId="7">'INICIO (2)'!$A$1:$R$33</definedName>
    <definedName name="_xlnm.Print_Area" localSheetId="13">'MAPA OPORTUNIDADES'!$A$1:$K$25</definedName>
    <definedName name="_xlnm.Print_Area" localSheetId="11">'MAPA RIESGOS'!$A$1:$K$28</definedName>
    <definedName name="_xlnm.Print_Area" localSheetId="4">'MATRIZ SGSI'!$A$1:$R$61</definedName>
    <definedName name="Causafactor3" localSheetId="3">'[1]Explicación de los campos'!$B$2:$B$9</definedName>
    <definedName name="Causafactor3">'[2]Explicación de los campos'!$B$2:$B$9</definedName>
    <definedName name="ControlTipo" localSheetId="3">[1]Hoja2!$AI$3:$AI$6</definedName>
    <definedName name="ControlTipo">[2]Hoja2!$AI$3:$AI$6</definedName>
    <definedName name="Departamentos" localSheetId="3">#REF!</definedName>
    <definedName name="Departamentos">#REF!</definedName>
    <definedName name="Fuentes" localSheetId="3">#REF!</definedName>
    <definedName name="Fuentes">#REF!</definedName>
    <definedName name="Indicadores" localSheetId="3">#REF!</definedName>
    <definedName name="Indicadores">#REF!</definedName>
    <definedName name="Objetivos" localSheetId="3">OFFSET(#REF!,0,0,COUNTA(#REF!)-1,1)</definedName>
    <definedName name="Objetivos">OFFSET(#REF!,0,0,COUNTA(#REF!)-1,1)</definedName>
    <definedName name="OLE_LINK1" localSheetId="8">'IDENTIFICACIÓN DOFA'!#REF!</definedName>
    <definedName name="OLE_LINK2" localSheetId="14">ACTUALIZACIONES!$A$1</definedName>
    <definedName name="Posibilidad" localSheetId="3">[1]Hoja2!$H$3:$H$7</definedName>
    <definedName name="Posibilidad">[2]Hoja2!$H$3:$H$7</definedName>
    <definedName name="RiesgoClase3" localSheetId="3">'[1]Explicación de los campos'!$G$2:$G$8</definedName>
    <definedName name="RiesgoClase3">'[2]Explicación de los campos'!$G$2:$G$8</definedName>
    <definedName name="SiNo" localSheetId="3">[1]Hoja2!$AK$3:$AK$4</definedName>
    <definedName name="SiNo">[2]Hoja2!$AK$3:$AK$4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B17" i="4" l="1"/>
  <c r="AC17" i="4"/>
  <c r="AC16" i="4"/>
  <c r="AB16" i="4"/>
  <c r="AB14" i="4"/>
  <c r="AA17" i="4"/>
  <c r="AA15" i="4"/>
  <c r="AA16" i="4"/>
  <c r="AA14" i="4"/>
  <c r="Y17" i="4"/>
  <c r="Z17" i="4" s="1"/>
  <c r="Y16" i="4"/>
  <c r="Y8" i="4"/>
  <c r="X17" i="4"/>
  <c r="X16" i="4"/>
  <c r="Z14" i="4"/>
  <c r="Z15" i="4"/>
  <c r="N16" i="4"/>
  <c r="O16" i="4" s="1"/>
  <c r="N14" i="4"/>
  <c r="O14" i="4" s="1"/>
  <c r="K16" i="4"/>
  <c r="L16" i="4" s="1"/>
  <c r="N13" i="4"/>
  <c r="O13" i="4" s="1"/>
  <c r="N11" i="4"/>
  <c r="O11" i="4" s="1"/>
  <c r="N8" i="4"/>
  <c r="O8" i="4" s="1"/>
  <c r="W17" i="4"/>
  <c r="W16" i="4"/>
  <c r="O32" i="1"/>
  <c r="P32" i="1" s="1"/>
  <c r="N32" i="1"/>
  <c r="N34" i="1"/>
  <c r="O30" i="1"/>
  <c r="P30" i="1" s="1"/>
  <c r="N30" i="1"/>
  <c r="X15" i="4"/>
  <c r="W15" i="4"/>
  <c r="X14" i="4"/>
  <c r="W14" i="4"/>
  <c r="K14" i="4"/>
  <c r="L14" i="4" s="1"/>
  <c r="P14" i="4" l="1"/>
  <c r="P16" i="4"/>
  <c r="Y14" i="4"/>
  <c r="AB15" i="4" l="1"/>
  <c r="Y15" i="4"/>
  <c r="AC15" i="4" l="1"/>
  <c r="Z16" i="4"/>
  <c r="A14" i="4"/>
  <c r="AC14" i="4"/>
  <c r="X12" i="4" l="1"/>
  <c r="W12" i="4"/>
  <c r="W11" i="4"/>
  <c r="O49" i="1"/>
  <c r="P49" i="1" s="1"/>
  <c r="N49" i="1"/>
  <c r="K13" i="4"/>
  <c r="L13" i="4" l="1"/>
  <c r="P13" i="4"/>
  <c r="O31" i="1"/>
  <c r="P31" i="1" s="1"/>
  <c r="N31" i="1"/>
  <c r="O85" i="1"/>
  <c r="P85" i="1" s="1"/>
  <c r="N85" i="1"/>
  <c r="O71" i="1"/>
  <c r="P71" i="1" s="1"/>
  <c r="N71" i="1"/>
  <c r="X10" i="4" l="1"/>
  <c r="W10" i="4"/>
  <c r="K11" i="4"/>
  <c r="K8" i="4"/>
  <c r="L8" i="4" s="1"/>
  <c r="O24" i="1"/>
  <c r="P24" i="1" s="1"/>
  <c r="O25" i="1"/>
  <c r="P25" i="1" s="1"/>
  <c r="O26" i="1"/>
  <c r="P26" i="1" s="1"/>
  <c r="O27" i="1"/>
  <c r="P27" i="1" s="1"/>
  <c r="O28" i="1"/>
  <c r="P28" i="1" s="1"/>
  <c r="O29" i="1"/>
  <c r="P29" i="1" s="1"/>
  <c r="N24" i="1"/>
  <c r="N25" i="1"/>
  <c r="N26" i="1"/>
  <c r="N27" i="1"/>
  <c r="N28" i="1"/>
  <c r="N29" i="1"/>
  <c r="O44" i="1"/>
  <c r="P44" i="1" s="1"/>
  <c r="O45" i="1"/>
  <c r="P45" i="1" s="1"/>
  <c r="O46" i="1"/>
  <c r="P46" i="1" s="1"/>
  <c r="O47" i="1"/>
  <c r="P47" i="1" s="1"/>
  <c r="O48" i="1"/>
  <c r="P48" i="1" s="1"/>
  <c r="N44" i="1"/>
  <c r="N45" i="1"/>
  <c r="N46" i="1"/>
  <c r="N47" i="1"/>
  <c r="N48" i="1"/>
  <c r="L11" i="4" l="1"/>
  <c r="P11" i="4"/>
  <c r="X13" i="4"/>
  <c r="W13" i="4"/>
  <c r="Y13" i="4" l="1"/>
  <c r="AA13" i="4"/>
  <c r="AB13" i="4" s="1"/>
  <c r="O79" i="1"/>
  <c r="P79" i="1" s="1"/>
  <c r="O80" i="1"/>
  <c r="P80" i="1" s="1"/>
  <c r="O81" i="1"/>
  <c r="P81" i="1" s="1"/>
  <c r="O82" i="1"/>
  <c r="P82" i="1" s="1"/>
  <c r="N79" i="1"/>
  <c r="N80" i="1"/>
  <c r="N81" i="1"/>
  <c r="N82" i="1"/>
  <c r="O59" i="1"/>
  <c r="P59" i="1" s="1"/>
  <c r="O60" i="1"/>
  <c r="P60" i="1" s="1"/>
  <c r="O61" i="1"/>
  <c r="P61" i="1" s="1"/>
  <c r="O62" i="1"/>
  <c r="P62" i="1" s="1"/>
  <c r="O63" i="1"/>
  <c r="P63" i="1" s="1"/>
  <c r="O64" i="1"/>
  <c r="P64" i="1" s="1"/>
  <c r="O65" i="1"/>
  <c r="P65" i="1" s="1"/>
  <c r="O66" i="1"/>
  <c r="P66" i="1" s="1"/>
  <c r="O67" i="1"/>
  <c r="P67" i="1" s="1"/>
  <c r="O68" i="1"/>
  <c r="P68" i="1" s="1"/>
  <c r="N59" i="1"/>
  <c r="N60" i="1"/>
  <c r="N61" i="1"/>
  <c r="N62" i="1"/>
  <c r="N63" i="1"/>
  <c r="N64" i="1"/>
  <c r="N65" i="1"/>
  <c r="N66" i="1"/>
  <c r="N67" i="1"/>
  <c r="N68" i="1"/>
  <c r="O42" i="1"/>
  <c r="P42" i="1" s="1"/>
  <c r="O43" i="1"/>
  <c r="P43" i="1" s="1"/>
  <c r="N42" i="1"/>
  <c r="N43" i="1"/>
  <c r="O17" i="1"/>
  <c r="P17" i="1" s="1"/>
  <c r="O18" i="1"/>
  <c r="P18" i="1" s="1"/>
  <c r="O19" i="1"/>
  <c r="P19" i="1" s="1"/>
  <c r="O20" i="1"/>
  <c r="P20" i="1" s="1"/>
  <c r="O21" i="1"/>
  <c r="P21" i="1" s="1"/>
  <c r="O22" i="1"/>
  <c r="P22" i="1" s="1"/>
  <c r="O23" i="1"/>
  <c r="P23" i="1" s="1"/>
  <c r="N17" i="1"/>
  <c r="N18" i="1"/>
  <c r="N19" i="1"/>
  <c r="N20" i="1"/>
  <c r="N21" i="1"/>
  <c r="N22" i="1"/>
  <c r="N23" i="1"/>
  <c r="Z13" i="4" l="1"/>
  <c r="AC13" i="4" s="1"/>
  <c r="AA11" i="4"/>
  <c r="X11" i="4"/>
  <c r="X9" i="4"/>
  <c r="W9" i="4"/>
  <c r="X8" i="4"/>
  <c r="W8" i="4"/>
  <c r="J10" i="6"/>
  <c r="K10" i="6" s="1"/>
  <c r="J11" i="6"/>
  <c r="AE11" i="6" s="1"/>
  <c r="J12" i="6"/>
  <c r="J13" i="6"/>
  <c r="AE13" i="6" s="1"/>
  <c r="J17" i="6"/>
  <c r="AE17" i="6" s="1"/>
  <c r="J18" i="6"/>
  <c r="K18" i="6" s="1"/>
  <c r="J19" i="6"/>
  <c r="AE19" i="6" s="1"/>
  <c r="J20" i="6"/>
  <c r="AE20" i="6" s="1"/>
  <c r="J21" i="6"/>
  <c r="J22" i="6"/>
  <c r="AE22" i="6" s="1"/>
  <c r="J23" i="6"/>
  <c r="AE23" i="6" s="1"/>
  <c r="J24" i="6"/>
  <c r="AE24" i="6" s="1"/>
  <c r="J25" i="6"/>
  <c r="AE25" i="6" s="1"/>
  <c r="J26" i="6"/>
  <c r="AE26" i="6" s="1"/>
  <c r="J27" i="6"/>
  <c r="AE27" i="6" s="1"/>
  <c r="J28" i="6"/>
  <c r="AF28" i="6" s="1"/>
  <c r="J29" i="6"/>
  <c r="AE29" i="6" s="1"/>
  <c r="J30" i="6"/>
  <c r="K30" i="6" s="1"/>
  <c r="J31" i="6"/>
  <c r="AE31" i="6" s="1"/>
  <c r="J32" i="6"/>
  <c r="K32" i="6" s="1"/>
  <c r="J33" i="6"/>
  <c r="AE33" i="6" s="1"/>
  <c r="J34" i="6"/>
  <c r="AE34" i="6" s="1"/>
  <c r="J35" i="6"/>
  <c r="AE35" i="6" s="1"/>
  <c r="J36" i="6"/>
  <c r="K36" i="6" s="1"/>
  <c r="J37" i="6"/>
  <c r="AE37" i="6" s="1"/>
  <c r="J38" i="6"/>
  <c r="AF38" i="6" s="1"/>
  <c r="J39" i="6"/>
  <c r="AE39" i="6" s="1"/>
  <c r="J40" i="6"/>
  <c r="K40" i="6" s="1"/>
  <c r="J41" i="6"/>
  <c r="AE41" i="6" s="1"/>
  <c r="J42" i="6"/>
  <c r="AF42" i="6" s="1"/>
  <c r="J43" i="6"/>
  <c r="AE43" i="6" s="1"/>
  <c r="J44" i="6"/>
  <c r="AE44" i="6" s="1"/>
  <c r="J45" i="6"/>
  <c r="AE45" i="6" s="1"/>
  <c r="J46" i="6"/>
  <c r="AE46" i="6" s="1"/>
  <c r="J47" i="6"/>
  <c r="AE47" i="6" s="1"/>
  <c r="J48" i="6"/>
  <c r="AF48" i="6" s="1"/>
  <c r="J49" i="6"/>
  <c r="AE49" i="6" s="1"/>
  <c r="J50" i="6"/>
  <c r="AE50" i="6" s="1"/>
  <c r="J51" i="6"/>
  <c r="AE51" i="6" s="1"/>
  <c r="J52" i="6"/>
  <c r="AF52" i="6" s="1"/>
  <c r="J53" i="6"/>
  <c r="AE53" i="6" s="1"/>
  <c r="J54" i="6"/>
  <c r="AE54" i="6" s="1"/>
  <c r="J55" i="6"/>
  <c r="AE55" i="6" s="1"/>
  <c r="J56" i="6"/>
  <c r="K56" i="6" s="1"/>
  <c r="J57" i="6"/>
  <c r="AE57" i="6" s="1"/>
  <c r="J58" i="6"/>
  <c r="J59" i="6"/>
  <c r="AE59" i="6" s="1"/>
  <c r="J60" i="6"/>
  <c r="AF60" i="6" s="1"/>
  <c r="J61" i="6"/>
  <c r="AF61" i="6" s="1"/>
  <c r="J62" i="6"/>
  <c r="AE62" i="6" s="1"/>
  <c r="J63" i="6"/>
  <c r="AE63" i="6" s="1"/>
  <c r="J64" i="6"/>
  <c r="K64" i="6" s="1"/>
  <c r="J65" i="6"/>
  <c r="AE65" i="6" s="1"/>
  <c r="J66" i="6"/>
  <c r="J67" i="6"/>
  <c r="AE67" i="6" s="1"/>
  <c r="J68" i="6"/>
  <c r="J69" i="6"/>
  <c r="K69" i="6" s="1"/>
  <c r="J70" i="6"/>
  <c r="J71" i="6"/>
  <c r="AE71" i="6" s="1"/>
  <c r="J72" i="6"/>
  <c r="J73" i="6"/>
  <c r="AE73" i="6" s="1"/>
  <c r="J74" i="6"/>
  <c r="AF74" i="6" s="1"/>
  <c r="J75" i="6"/>
  <c r="AE75" i="6" s="1"/>
  <c r="J76" i="6"/>
  <c r="K76" i="6" s="1"/>
  <c r="J77" i="6"/>
  <c r="AE77" i="6" s="1"/>
  <c r="J78" i="6"/>
  <c r="J79" i="6"/>
  <c r="AF79" i="6" s="1"/>
  <c r="J80" i="6"/>
  <c r="J81" i="6"/>
  <c r="AE81" i="6" s="1"/>
  <c r="J82" i="6"/>
  <c r="AF82" i="6" s="1"/>
  <c r="J83" i="6"/>
  <c r="AE83" i="6" s="1"/>
  <c r="J84" i="6"/>
  <c r="AF84" i="6" s="1"/>
  <c r="J85" i="6"/>
  <c r="AF85" i="6" s="1"/>
  <c r="J86" i="6"/>
  <c r="K86" i="6" s="1"/>
  <c r="J87" i="6"/>
  <c r="AF87" i="6" s="1"/>
  <c r="J88" i="6"/>
  <c r="J89" i="6"/>
  <c r="AE89" i="6" s="1"/>
  <c r="J90" i="6"/>
  <c r="J91" i="6"/>
  <c r="AE91" i="6" s="1"/>
  <c r="J92" i="6"/>
  <c r="K92" i="6" s="1"/>
  <c r="J93" i="6"/>
  <c r="AE93" i="6" s="1"/>
  <c r="J94" i="6"/>
  <c r="J95" i="6"/>
  <c r="AF95" i="6" s="1"/>
  <c r="J96" i="6"/>
  <c r="J97" i="6"/>
  <c r="AE97" i="6" s="1"/>
  <c r="J98" i="6"/>
  <c r="AF98" i="6" s="1"/>
  <c r="J99" i="6"/>
  <c r="AE99" i="6" s="1"/>
  <c r="J100" i="6"/>
  <c r="J101" i="6"/>
  <c r="AE101" i="6" s="1"/>
  <c r="J102" i="6"/>
  <c r="J103" i="6"/>
  <c r="AF103" i="6" s="1"/>
  <c r="J104" i="6"/>
  <c r="J105" i="6"/>
  <c r="AE105" i="6" s="1"/>
  <c r="J106" i="6"/>
  <c r="K106" i="6" s="1"/>
  <c r="T106" i="6"/>
  <c r="T105" i="6"/>
  <c r="T104" i="6"/>
  <c r="T103" i="6"/>
  <c r="T102" i="6"/>
  <c r="T101" i="6"/>
  <c r="T100" i="6"/>
  <c r="T99" i="6"/>
  <c r="T98" i="6"/>
  <c r="T97" i="6"/>
  <c r="T96" i="6"/>
  <c r="T95" i="6"/>
  <c r="T94" i="6"/>
  <c r="T93" i="6"/>
  <c r="T92" i="6"/>
  <c r="T91" i="6"/>
  <c r="T90" i="6"/>
  <c r="T89" i="6"/>
  <c r="T88" i="6"/>
  <c r="T87" i="6"/>
  <c r="T86" i="6"/>
  <c r="T85" i="6"/>
  <c r="T84" i="6"/>
  <c r="T83" i="6"/>
  <c r="T82" i="6"/>
  <c r="T81" i="6"/>
  <c r="T80" i="6"/>
  <c r="T79" i="6"/>
  <c r="T78" i="6"/>
  <c r="T77" i="6"/>
  <c r="T76" i="6"/>
  <c r="T75" i="6"/>
  <c r="T74" i="6"/>
  <c r="T73" i="6"/>
  <c r="T72" i="6"/>
  <c r="T71" i="6"/>
  <c r="T70" i="6"/>
  <c r="T69" i="6"/>
  <c r="T68" i="6"/>
  <c r="T67" i="6"/>
  <c r="T66" i="6"/>
  <c r="T65" i="6"/>
  <c r="T64" i="6"/>
  <c r="T63" i="6"/>
  <c r="T62" i="6"/>
  <c r="T61" i="6"/>
  <c r="T60" i="6"/>
  <c r="T59" i="6"/>
  <c r="T58" i="6"/>
  <c r="T57" i="6"/>
  <c r="T56" i="6"/>
  <c r="T55" i="6"/>
  <c r="T54" i="6"/>
  <c r="T53" i="6"/>
  <c r="T52" i="6"/>
  <c r="T51" i="6"/>
  <c r="T50" i="6"/>
  <c r="T49" i="6"/>
  <c r="T48" i="6"/>
  <c r="T47" i="6"/>
  <c r="T46" i="6"/>
  <c r="T45" i="6"/>
  <c r="T44" i="6"/>
  <c r="T43" i="6"/>
  <c r="T42" i="6"/>
  <c r="T41" i="6"/>
  <c r="T40" i="6"/>
  <c r="T39" i="6"/>
  <c r="T38" i="6"/>
  <c r="T37" i="6"/>
  <c r="T36" i="6"/>
  <c r="T35" i="6"/>
  <c r="T34" i="6"/>
  <c r="T33" i="6"/>
  <c r="T32" i="6"/>
  <c r="T31" i="6"/>
  <c r="T30" i="6"/>
  <c r="T29" i="6"/>
  <c r="T28" i="6"/>
  <c r="T27" i="6"/>
  <c r="T26" i="6"/>
  <c r="T25" i="6"/>
  <c r="T24" i="6"/>
  <c r="T23" i="6"/>
  <c r="T22" i="6"/>
  <c r="T21" i="6"/>
  <c r="T20" i="6"/>
  <c r="T19" i="6"/>
  <c r="T18" i="6"/>
  <c r="T17" i="6"/>
  <c r="T13" i="6"/>
  <c r="T12" i="6"/>
  <c r="T11" i="6"/>
  <c r="T10" i="6"/>
  <c r="O84" i="1"/>
  <c r="P84" i="1" s="1"/>
  <c r="N84" i="1"/>
  <c r="O83" i="1"/>
  <c r="P83" i="1" s="1"/>
  <c r="N83" i="1"/>
  <c r="O78" i="1"/>
  <c r="P78" i="1" s="1"/>
  <c r="N78" i="1"/>
  <c r="O77" i="1"/>
  <c r="P77" i="1" s="1"/>
  <c r="N77" i="1"/>
  <c r="O76" i="1"/>
  <c r="P76" i="1" s="1"/>
  <c r="N76" i="1"/>
  <c r="O75" i="1"/>
  <c r="P75" i="1" s="1"/>
  <c r="N75" i="1"/>
  <c r="O74" i="1"/>
  <c r="P74" i="1" s="1"/>
  <c r="N74" i="1"/>
  <c r="O73" i="1"/>
  <c r="P73" i="1" s="1"/>
  <c r="N73" i="1"/>
  <c r="O70" i="1"/>
  <c r="P70" i="1" s="1"/>
  <c r="N70" i="1"/>
  <c r="O69" i="1"/>
  <c r="P69" i="1" s="1"/>
  <c r="N69" i="1"/>
  <c r="O58" i="1"/>
  <c r="P58" i="1" s="1"/>
  <c r="N58" i="1"/>
  <c r="O57" i="1"/>
  <c r="P57" i="1" s="1"/>
  <c r="N57" i="1"/>
  <c r="O56" i="1"/>
  <c r="P56" i="1" s="1"/>
  <c r="N56" i="1"/>
  <c r="O55" i="1"/>
  <c r="P55" i="1" s="1"/>
  <c r="N55" i="1"/>
  <c r="O54" i="1"/>
  <c r="P54" i="1" s="1"/>
  <c r="N54" i="1"/>
  <c r="O53" i="1"/>
  <c r="P53" i="1" s="1"/>
  <c r="N53" i="1"/>
  <c r="O52" i="1"/>
  <c r="P52" i="1" s="1"/>
  <c r="N52" i="1"/>
  <c r="O51" i="1"/>
  <c r="P51" i="1" s="1"/>
  <c r="N51" i="1"/>
  <c r="O41" i="1"/>
  <c r="P41" i="1" s="1"/>
  <c r="N41" i="1"/>
  <c r="O40" i="1"/>
  <c r="P40" i="1" s="1"/>
  <c r="N40" i="1"/>
  <c r="O39" i="1"/>
  <c r="P39" i="1" s="1"/>
  <c r="N39" i="1"/>
  <c r="O38" i="1"/>
  <c r="P38" i="1" s="1"/>
  <c r="N38" i="1"/>
  <c r="O37" i="1"/>
  <c r="P37" i="1" s="1"/>
  <c r="N37" i="1"/>
  <c r="O36" i="1"/>
  <c r="P36" i="1" s="1"/>
  <c r="N36" i="1"/>
  <c r="O35" i="1"/>
  <c r="P35" i="1" s="1"/>
  <c r="N35" i="1"/>
  <c r="O34" i="1"/>
  <c r="P34" i="1" s="1"/>
  <c r="O16" i="1"/>
  <c r="P16" i="1" s="1"/>
  <c r="N16" i="1"/>
  <c r="O15" i="1"/>
  <c r="P15" i="1" s="1"/>
  <c r="N15" i="1"/>
  <c r="O14" i="1"/>
  <c r="P14" i="1" s="1"/>
  <c r="N14" i="1"/>
  <c r="O13" i="1"/>
  <c r="P13" i="1" s="1"/>
  <c r="N13" i="1"/>
  <c r="O12" i="1"/>
  <c r="P12" i="1" s="1"/>
  <c r="N12" i="1"/>
  <c r="O11" i="1"/>
  <c r="P11" i="1" s="1"/>
  <c r="N11" i="1"/>
  <c r="O10" i="1"/>
  <c r="P10" i="1" s="1"/>
  <c r="N10" i="1"/>
  <c r="O9" i="1"/>
  <c r="P9" i="1" s="1"/>
  <c r="N9" i="1"/>
  <c r="N8" i="1"/>
  <c r="O8" i="1" s="1"/>
  <c r="A13" i="4" l="1"/>
  <c r="AA12" i="4"/>
  <c r="AB12" i="4" s="1"/>
  <c r="AF46" i="6"/>
  <c r="AG46" i="6" s="1"/>
  <c r="AH46" i="6" s="1"/>
  <c r="AF34" i="6"/>
  <c r="A34" i="6" s="1"/>
  <c r="B34" i="6" s="1"/>
  <c r="C34" i="6" s="1"/>
  <c r="K34" i="6"/>
  <c r="K22" i="6"/>
  <c r="AF22" i="6"/>
  <c r="AG22" i="6" s="1"/>
  <c r="AH22" i="6" s="1"/>
  <c r="K59" i="6"/>
  <c r="AF105" i="6"/>
  <c r="AG105" i="6" s="1"/>
  <c r="AH105" i="6" s="1"/>
  <c r="K57" i="6"/>
  <c r="AF57" i="6"/>
  <c r="AG57" i="6" s="1"/>
  <c r="AH57" i="6" s="1"/>
  <c r="AE61" i="6"/>
  <c r="A61" i="6" s="1"/>
  <c r="B61" i="6" s="1"/>
  <c r="C61" i="6" s="1"/>
  <c r="AE38" i="6"/>
  <c r="AG38" i="6" s="1"/>
  <c r="AH38" i="6" s="1"/>
  <c r="AF59" i="6"/>
  <c r="AG59" i="6" s="1"/>
  <c r="AH59" i="6" s="1"/>
  <c r="AF69" i="6"/>
  <c r="AE85" i="6"/>
  <c r="A85" i="6" s="1"/>
  <c r="B85" i="6" s="1"/>
  <c r="C85" i="6" s="1"/>
  <c r="AF101" i="6"/>
  <c r="AG101" i="6" s="1"/>
  <c r="AH101" i="6" s="1"/>
  <c r="AF67" i="6"/>
  <c r="AG67" i="6" s="1"/>
  <c r="AH67" i="6" s="1"/>
  <c r="K33" i="6"/>
  <c r="K44" i="6"/>
  <c r="AF44" i="6"/>
  <c r="AG44" i="6" s="1"/>
  <c r="AH44" i="6" s="1"/>
  <c r="AE69" i="6"/>
  <c r="A69" i="6" s="1"/>
  <c r="B69" i="6" s="1"/>
  <c r="C69" i="6" s="1"/>
  <c r="K63" i="6"/>
  <c r="K67" i="6"/>
  <c r="K101" i="6"/>
  <c r="K53" i="6"/>
  <c r="AE28" i="6"/>
  <c r="AG28" i="6" s="1"/>
  <c r="AH28" i="6" s="1"/>
  <c r="AF49" i="6"/>
  <c r="A49" i="6" s="1"/>
  <c r="B49" i="6" s="1"/>
  <c r="C49" i="6" s="1"/>
  <c r="AF77" i="6"/>
  <c r="AG77" i="6" s="1"/>
  <c r="AH77" i="6" s="1"/>
  <c r="AE79" i="6"/>
  <c r="AG79" i="6" s="1"/>
  <c r="AH79" i="6" s="1"/>
  <c r="K87" i="6"/>
  <c r="AF99" i="6"/>
  <c r="A99" i="6" s="1"/>
  <c r="B99" i="6" s="1"/>
  <c r="C99" i="6" s="1"/>
  <c r="AF30" i="6"/>
  <c r="K77" i="6"/>
  <c r="K20" i="6"/>
  <c r="K17" i="6"/>
  <c r="AF53" i="6"/>
  <c r="A53" i="6" s="1"/>
  <c r="B53" i="6" s="1"/>
  <c r="C53" i="6" s="1"/>
  <c r="K97" i="6"/>
  <c r="AF81" i="6"/>
  <c r="A81" i="6" s="1"/>
  <c r="B81" i="6" s="1"/>
  <c r="C81" i="6" s="1"/>
  <c r="K26" i="6"/>
  <c r="K81" i="6"/>
  <c r="AF47" i="6"/>
  <c r="AG47" i="6" s="1"/>
  <c r="AH47" i="6" s="1"/>
  <c r="AF55" i="6"/>
  <c r="AG55" i="6" s="1"/>
  <c r="AH55" i="6" s="1"/>
  <c r="K83" i="6"/>
  <c r="AF91" i="6"/>
  <c r="A91" i="6" s="1"/>
  <c r="B91" i="6" s="1"/>
  <c r="C91" i="6" s="1"/>
  <c r="AF63" i="6"/>
  <c r="AG63" i="6" s="1"/>
  <c r="AH63" i="6" s="1"/>
  <c r="K105" i="6"/>
  <c r="AF75" i="6"/>
  <c r="A75" i="6" s="1"/>
  <c r="B75" i="6" s="1"/>
  <c r="C75" i="6" s="1"/>
  <c r="AF65" i="6"/>
  <c r="AG65" i="6" s="1"/>
  <c r="AH65" i="6" s="1"/>
  <c r="K65" i="6"/>
  <c r="K62" i="6"/>
  <c r="K85" i="6"/>
  <c r="K103" i="6"/>
  <c r="AF32" i="6"/>
  <c r="AF73" i="6"/>
  <c r="A73" i="6" s="1"/>
  <c r="B73" i="6" s="1"/>
  <c r="C73" i="6" s="1"/>
  <c r="AF83" i="6"/>
  <c r="AG83" i="6" s="1"/>
  <c r="AH83" i="6" s="1"/>
  <c r="K55" i="6"/>
  <c r="K91" i="6"/>
  <c r="AF26" i="6"/>
  <c r="AG26" i="6" s="1"/>
  <c r="AH26" i="6" s="1"/>
  <c r="AF20" i="6"/>
  <c r="A20" i="6" s="1"/>
  <c r="B20" i="6" s="1"/>
  <c r="C20" i="6" s="1"/>
  <c r="K38" i="6"/>
  <c r="AF62" i="6"/>
  <c r="AG62" i="6" s="1"/>
  <c r="AH62" i="6" s="1"/>
  <c r="Y11" i="4"/>
  <c r="K71" i="6"/>
  <c r="K89" i="6"/>
  <c r="K54" i="6"/>
  <c r="K79" i="6"/>
  <c r="K93" i="6"/>
  <c r="AE87" i="6"/>
  <c r="A87" i="6" s="1"/>
  <c r="B87" i="6" s="1"/>
  <c r="C87" i="6" s="1"/>
  <c r="K61" i="6"/>
  <c r="AF71" i="6"/>
  <c r="A71" i="6" s="1"/>
  <c r="B71" i="6" s="1"/>
  <c r="C71" i="6" s="1"/>
  <c r="K24" i="6"/>
  <c r="AF40" i="6"/>
  <c r="AF54" i="6"/>
  <c r="A54" i="6" s="1"/>
  <c r="B54" i="6" s="1"/>
  <c r="C54" i="6" s="1"/>
  <c r="AF93" i="6"/>
  <c r="A93" i="6" s="1"/>
  <c r="B93" i="6" s="1"/>
  <c r="C93" i="6" s="1"/>
  <c r="AE95" i="6"/>
  <c r="AG95" i="6" s="1"/>
  <c r="AH95" i="6" s="1"/>
  <c r="AF50" i="6"/>
  <c r="A50" i="6" s="1"/>
  <c r="B50" i="6" s="1"/>
  <c r="AF24" i="6"/>
  <c r="A24" i="6" s="1"/>
  <c r="B24" i="6" s="1"/>
  <c r="C24" i="6" s="1"/>
  <c r="K73" i="6"/>
  <c r="K95" i="6"/>
  <c r="AE103" i="6"/>
  <c r="K51" i="6"/>
  <c r="K99" i="6"/>
  <c r="AF19" i="6"/>
  <c r="AG19" i="6" s="1"/>
  <c r="AH19" i="6" s="1"/>
  <c r="AF89" i="6"/>
  <c r="A89" i="6" s="1"/>
  <c r="B89" i="6" s="1"/>
  <c r="C89" i="6" s="1"/>
  <c r="K28" i="6"/>
  <c r="K46" i="6"/>
  <c r="AF97" i="6"/>
  <c r="AG97" i="6" s="1"/>
  <c r="AH97" i="6" s="1"/>
  <c r="AA8" i="4"/>
  <c r="K39" i="6"/>
  <c r="K75" i="6"/>
  <c r="AE104" i="6"/>
  <c r="AF104" i="6"/>
  <c r="AE96" i="6"/>
  <c r="AF96" i="6"/>
  <c r="K96" i="6"/>
  <c r="AE88" i="6"/>
  <c r="AF88" i="6"/>
  <c r="K88" i="6"/>
  <c r="AE80" i="6"/>
  <c r="AF80" i="6"/>
  <c r="AE72" i="6"/>
  <c r="K72" i="6"/>
  <c r="AE64" i="6"/>
  <c r="AF64" i="6"/>
  <c r="AE56" i="6"/>
  <c r="AF56" i="6"/>
  <c r="AE36" i="6"/>
  <c r="AF36" i="6"/>
  <c r="AE21" i="6"/>
  <c r="K21" i="6"/>
  <c r="AE18" i="6"/>
  <c r="AF18" i="6"/>
  <c r="AF72" i="6"/>
  <c r="K80" i="6"/>
  <c r="K104" i="6"/>
  <c r="AE106" i="6"/>
  <c r="AF106" i="6"/>
  <c r="AE98" i="6"/>
  <c r="K98" i="6"/>
  <c r="AE90" i="6"/>
  <c r="AF90" i="6"/>
  <c r="K90" i="6"/>
  <c r="AE82" i="6"/>
  <c r="K82" i="6"/>
  <c r="AE74" i="6"/>
  <c r="K74" i="6"/>
  <c r="AE66" i="6"/>
  <c r="AF66" i="6"/>
  <c r="K66" i="6"/>
  <c r="AE58" i="6"/>
  <c r="AF58" i="6"/>
  <c r="K58" i="6"/>
  <c r="AE42" i="6"/>
  <c r="A42" i="6" s="1"/>
  <c r="B42" i="6" s="1"/>
  <c r="C42" i="6" s="1"/>
  <c r="K42" i="6"/>
  <c r="AE100" i="6"/>
  <c r="AF100" i="6"/>
  <c r="K100" i="6"/>
  <c r="AE92" i="6"/>
  <c r="AF92" i="6"/>
  <c r="AE84" i="6"/>
  <c r="K84" i="6"/>
  <c r="AE76" i="6"/>
  <c r="AF76" i="6"/>
  <c r="AE68" i="6"/>
  <c r="AF68" i="6"/>
  <c r="K68" i="6"/>
  <c r="AE60" i="6"/>
  <c r="K60" i="6"/>
  <c r="AE52" i="6"/>
  <c r="K52" i="6"/>
  <c r="AE102" i="6"/>
  <c r="AF102" i="6"/>
  <c r="K102" i="6"/>
  <c r="AE94" i="6"/>
  <c r="AF94" i="6"/>
  <c r="K94" i="6"/>
  <c r="AE86" i="6"/>
  <c r="AF86" i="6"/>
  <c r="AE78" i="6"/>
  <c r="K78" i="6"/>
  <c r="AF78" i="6"/>
  <c r="AE70" i="6"/>
  <c r="AF70" i="6"/>
  <c r="K70" i="6"/>
  <c r="AE12" i="6"/>
  <c r="P8" i="4"/>
  <c r="AG34" i="6"/>
  <c r="AH34" i="6" s="1"/>
  <c r="AE30" i="6"/>
  <c r="K12" i="6"/>
  <c r="AF12" i="6"/>
  <c r="K48" i="6"/>
  <c r="K50" i="6"/>
  <c r="AE48" i="6"/>
  <c r="A48" i="6" s="1"/>
  <c r="B48" i="6" s="1"/>
  <c r="C48" i="6" s="1"/>
  <c r="AE40" i="6"/>
  <c r="AE32" i="6"/>
  <c r="AF10" i="6"/>
  <c r="AE10" i="6"/>
  <c r="AF11" i="6"/>
  <c r="AG11" i="6" s="1"/>
  <c r="AH11" i="6" s="1"/>
  <c r="K23" i="6"/>
  <c r="AF37" i="6"/>
  <c r="A37" i="6" s="1"/>
  <c r="B37" i="6" s="1"/>
  <c r="C37" i="6" s="1"/>
  <c r="K45" i="6"/>
  <c r="K49" i="6"/>
  <c r="K43" i="6"/>
  <c r="K37" i="6"/>
  <c r="K19" i="6"/>
  <c r="K25" i="6"/>
  <c r="AF13" i="6"/>
  <c r="A13" i="6" s="1"/>
  <c r="B13" i="6" s="1"/>
  <c r="C13" i="6" s="1"/>
  <c r="K35" i="6"/>
  <c r="AF17" i="6"/>
  <c r="A17" i="6" s="1"/>
  <c r="B17" i="6" s="1"/>
  <c r="C17" i="6" s="1"/>
  <c r="AF21" i="6"/>
  <c r="AF29" i="6"/>
  <c r="A29" i="6" s="1"/>
  <c r="B29" i="6" s="1"/>
  <c r="C29" i="6" s="1"/>
  <c r="AF31" i="6"/>
  <c r="A31" i="6" s="1"/>
  <c r="B31" i="6" s="1"/>
  <c r="C31" i="6" s="1"/>
  <c r="AF33" i="6"/>
  <c r="A33" i="6" s="1"/>
  <c r="B33" i="6" s="1"/>
  <c r="C33" i="6" s="1"/>
  <c r="AF39" i="6"/>
  <c r="A39" i="6" s="1"/>
  <c r="B39" i="6" s="1"/>
  <c r="C39" i="6" s="1"/>
  <c r="AF41" i="6"/>
  <c r="A41" i="6" s="1"/>
  <c r="B41" i="6" s="1"/>
  <c r="C41" i="6" s="1"/>
  <c r="K47" i="6"/>
  <c r="AF27" i="6"/>
  <c r="A27" i="6" s="1"/>
  <c r="B27" i="6" s="1"/>
  <c r="C27" i="6" s="1"/>
  <c r="K29" i="6"/>
  <c r="AF51" i="6"/>
  <c r="A51" i="6" s="1"/>
  <c r="B51" i="6" s="1"/>
  <c r="C51" i="6" s="1"/>
  <c r="AF35" i="6"/>
  <c r="A35" i="6" s="1"/>
  <c r="B35" i="6" s="1"/>
  <c r="C35" i="6" s="1"/>
  <c r="K13" i="6"/>
  <c r="K27" i="6"/>
  <c r="AF43" i="6"/>
  <c r="A43" i="6" s="1"/>
  <c r="K11" i="6"/>
  <c r="AF23" i="6"/>
  <c r="AG23" i="6" s="1"/>
  <c r="AH23" i="6" s="1"/>
  <c r="AF25" i="6"/>
  <c r="A25" i="6" s="1"/>
  <c r="B25" i="6" s="1"/>
  <c r="C25" i="6" s="1"/>
  <c r="K31" i="6"/>
  <c r="K41" i="6"/>
  <c r="AF45" i="6"/>
  <c r="A45" i="6" s="1"/>
  <c r="B45" i="6" s="1"/>
  <c r="C45" i="6" s="1"/>
  <c r="A46" i="6" l="1"/>
  <c r="B46" i="6" s="1"/>
  <c r="C46" i="6" s="1"/>
  <c r="AB8" i="4"/>
  <c r="Y12" i="4"/>
  <c r="Z12" i="4" s="1"/>
  <c r="AC12" i="4" s="1"/>
  <c r="Y9" i="4"/>
  <c r="Y10" i="4" s="1"/>
  <c r="A105" i="6"/>
  <c r="B105" i="6" s="1"/>
  <c r="C105" i="6" s="1"/>
  <c r="A57" i="6"/>
  <c r="B57" i="6" s="1"/>
  <c r="A22" i="6"/>
  <c r="B22" i="6" s="1"/>
  <c r="C22" i="6" s="1"/>
  <c r="A59" i="6"/>
  <c r="B59" i="6" s="1"/>
  <c r="C59" i="6" s="1"/>
  <c r="A67" i="6"/>
  <c r="B67" i="6" s="1"/>
  <c r="C67" i="6" s="1"/>
  <c r="AG71" i="6"/>
  <c r="AH71" i="6" s="1"/>
  <c r="AG49" i="6"/>
  <c r="AH49" i="6" s="1"/>
  <c r="AG61" i="6"/>
  <c r="AH61" i="6" s="1"/>
  <c r="AG99" i="6"/>
  <c r="AH99" i="6" s="1"/>
  <c r="A47" i="6"/>
  <c r="B47" i="6" s="1"/>
  <c r="C47" i="6" s="1"/>
  <c r="A38" i="6"/>
  <c r="B38" i="6" s="1"/>
  <c r="C38" i="6" s="1"/>
  <c r="A44" i="6"/>
  <c r="B44" i="6" s="1"/>
  <c r="C44" i="6" s="1"/>
  <c r="AG69" i="6"/>
  <c r="AH69" i="6" s="1"/>
  <c r="A101" i="6"/>
  <c r="B101" i="6" s="1"/>
  <c r="C101" i="6" s="1"/>
  <c r="A55" i="6"/>
  <c r="B55" i="6" s="1"/>
  <c r="C55" i="6" s="1"/>
  <c r="AG85" i="6"/>
  <c r="AH85" i="6" s="1"/>
  <c r="AG53" i="6"/>
  <c r="AH53" i="6" s="1"/>
  <c r="AG91" i="6"/>
  <c r="AH91" i="6" s="1"/>
  <c r="A62" i="6"/>
  <c r="B62" i="6" s="1"/>
  <c r="C62" i="6" s="1"/>
  <c r="AG75" i="6"/>
  <c r="AH75" i="6" s="1"/>
  <c r="A79" i="6"/>
  <c r="B79" i="6" s="1"/>
  <c r="C79" i="6" s="1"/>
  <c r="AG81" i="6"/>
  <c r="AH81" i="6" s="1"/>
  <c r="A77" i="6"/>
  <c r="B77" i="6" s="1"/>
  <c r="C77" i="6" s="1"/>
  <c r="A28" i="6"/>
  <c r="B28" i="6" s="1"/>
  <c r="C28" i="6" s="1"/>
  <c r="A63" i="6"/>
  <c r="B63" i="6" s="1"/>
  <c r="C63" i="6" s="1"/>
  <c r="AG17" i="6"/>
  <c r="AH17" i="6" s="1"/>
  <c r="A19" i="6"/>
  <c r="B19" i="6" s="1"/>
  <c r="C19" i="6" s="1"/>
  <c r="A65" i="6"/>
  <c r="B65" i="6" s="1"/>
  <c r="C65" i="6" s="1"/>
  <c r="AG18" i="6"/>
  <c r="AH18" i="6" s="1"/>
  <c r="A11" i="6"/>
  <c r="A83" i="6"/>
  <c r="B83" i="6" s="1"/>
  <c r="C83" i="6" s="1"/>
  <c r="AG12" i="6"/>
  <c r="AH12" i="6" s="1"/>
  <c r="AG27" i="6"/>
  <c r="AH27" i="6" s="1"/>
  <c r="AG41" i="6"/>
  <c r="AH41" i="6" s="1"/>
  <c r="AG20" i="6"/>
  <c r="AH20" i="6" s="1"/>
  <c r="AG73" i="6"/>
  <c r="AH73" i="6" s="1"/>
  <c r="AG54" i="6"/>
  <c r="AH54" i="6" s="1"/>
  <c r="A26" i="6"/>
  <c r="B26" i="6" s="1"/>
  <c r="C26" i="6" s="1"/>
  <c r="A21" i="6"/>
  <c r="B21" i="6" s="1"/>
  <c r="C21" i="6" s="1"/>
  <c r="C57" i="6"/>
  <c r="AG87" i="6"/>
  <c r="AH87" i="6" s="1"/>
  <c r="AG33" i="6"/>
  <c r="AH33" i="6" s="1"/>
  <c r="AG89" i="6"/>
  <c r="AH89" i="6" s="1"/>
  <c r="AG24" i="6"/>
  <c r="AH24" i="6" s="1"/>
  <c r="AG93" i="6"/>
  <c r="AH93" i="6" s="1"/>
  <c r="AG29" i="6"/>
  <c r="AH29" i="6" s="1"/>
  <c r="AG43" i="6"/>
  <c r="AH43" i="6" s="1"/>
  <c r="A97" i="6"/>
  <c r="B97" i="6" s="1"/>
  <c r="C97" i="6" s="1"/>
  <c r="AG50" i="6"/>
  <c r="AH50" i="6" s="1"/>
  <c r="AG42" i="6"/>
  <c r="AH42" i="6" s="1"/>
  <c r="A95" i="6"/>
  <c r="B95" i="6" s="1"/>
  <c r="C95" i="6" s="1"/>
  <c r="AG45" i="6"/>
  <c r="AH45" i="6" s="1"/>
  <c r="A103" i="6"/>
  <c r="B103" i="6" s="1"/>
  <c r="C103" i="6" s="1"/>
  <c r="AG103" i="6"/>
  <c r="AH103" i="6" s="1"/>
  <c r="AA9" i="4"/>
  <c r="AA10" i="4" s="1"/>
  <c r="AG25" i="6"/>
  <c r="AH25" i="6" s="1"/>
  <c r="AG48" i="6"/>
  <c r="AH48" i="6" s="1"/>
  <c r="A18" i="6"/>
  <c r="B18" i="6" s="1"/>
  <c r="C18" i="6" s="1"/>
  <c r="AG36" i="6"/>
  <c r="AH36" i="6" s="1"/>
  <c r="AG60" i="6"/>
  <c r="AH60" i="6" s="1"/>
  <c r="A60" i="6"/>
  <c r="B60" i="6" s="1"/>
  <c r="C60" i="6" s="1"/>
  <c r="AG100" i="6"/>
  <c r="AH100" i="6" s="1"/>
  <c r="A100" i="6"/>
  <c r="B100" i="6" s="1"/>
  <c r="C100" i="6" s="1"/>
  <c r="A66" i="6"/>
  <c r="B66" i="6" s="1"/>
  <c r="C66" i="6" s="1"/>
  <c r="AG66" i="6"/>
  <c r="AH66" i="6" s="1"/>
  <c r="A82" i="6"/>
  <c r="B82" i="6" s="1"/>
  <c r="C82" i="6" s="1"/>
  <c r="AG82" i="6"/>
  <c r="AH82" i="6" s="1"/>
  <c r="A78" i="6"/>
  <c r="B78" i="6" s="1"/>
  <c r="C78" i="6" s="1"/>
  <c r="AG78" i="6"/>
  <c r="AH78" i="6" s="1"/>
  <c r="A102" i="6"/>
  <c r="B102" i="6" s="1"/>
  <c r="C102" i="6" s="1"/>
  <c r="AG102" i="6"/>
  <c r="AH102" i="6" s="1"/>
  <c r="A76" i="6"/>
  <c r="B76" i="6" s="1"/>
  <c r="C76" i="6" s="1"/>
  <c r="AG76" i="6"/>
  <c r="AH76" i="6" s="1"/>
  <c r="A92" i="6"/>
  <c r="B92" i="6" s="1"/>
  <c r="C92" i="6" s="1"/>
  <c r="AG92" i="6"/>
  <c r="AH92" i="6" s="1"/>
  <c r="AG58" i="6"/>
  <c r="AH58" i="6" s="1"/>
  <c r="A58" i="6"/>
  <c r="B58" i="6" s="1"/>
  <c r="C58" i="6" s="1"/>
  <c r="A98" i="6"/>
  <c r="B98" i="6" s="1"/>
  <c r="C98" i="6" s="1"/>
  <c r="AG98" i="6"/>
  <c r="AH98" i="6" s="1"/>
  <c r="A36" i="6"/>
  <c r="B36" i="6" s="1"/>
  <c r="C36" i="6" s="1"/>
  <c r="A56" i="6"/>
  <c r="B56" i="6" s="1"/>
  <c r="C56" i="6" s="1"/>
  <c r="AG56" i="6"/>
  <c r="AH56" i="6" s="1"/>
  <c r="A72" i="6"/>
  <c r="B72" i="6" s="1"/>
  <c r="C72" i="6" s="1"/>
  <c r="AG72" i="6"/>
  <c r="AH72" i="6" s="1"/>
  <c r="A96" i="6"/>
  <c r="B96" i="6" s="1"/>
  <c r="C96" i="6" s="1"/>
  <c r="AG96" i="6"/>
  <c r="AH96" i="6" s="1"/>
  <c r="AG70" i="6"/>
  <c r="AH70" i="6" s="1"/>
  <c r="A70" i="6"/>
  <c r="B70" i="6" s="1"/>
  <c r="C70" i="6" s="1"/>
  <c r="AG94" i="6"/>
  <c r="AH94" i="6" s="1"/>
  <c r="A94" i="6"/>
  <c r="B94" i="6" s="1"/>
  <c r="C94" i="6" s="1"/>
  <c r="AG52" i="6"/>
  <c r="AH52" i="6" s="1"/>
  <c r="A52" i="6"/>
  <c r="B52" i="6" s="1"/>
  <c r="C52" i="6" s="1"/>
  <c r="AG74" i="6"/>
  <c r="AH74" i="6" s="1"/>
  <c r="A74" i="6"/>
  <c r="B74" i="6" s="1"/>
  <c r="C74" i="6" s="1"/>
  <c r="A88" i="6"/>
  <c r="B88" i="6" s="1"/>
  <c r="C88" i="6" s="1"/>
  <c r="AG88" i="6"/>
  <c r="AH88" i="6" s="1"/>
  <c r="G17" i="7"/>
  <c r="A86" i="6"/>
  <c r="B86" i="6" s="1"/>
  <c r="C86" i="6" s="1"/>
  <c r="AG86" i="6"/>
  <c r="AH86" i="6" s="1"/>
  <c r="A68" i="6"/>
  <c r="B68" i="6" s="1"/>
  <c r="C68" i="6" s="1"/>
  <c r="AG68" i="6"/>
  <c r="AH68" i="6" s="1"/>
  <c r="AG84" i="6"/>
  <c r="AH84" i="6" s="1"/>
  <c r="A84" i="6"/>
  <c r="B84" i="6" s="1"/>
  <c r="C84" i="6" s="1"/>
  <c r="AG90" i="6"/>
  <c r="AH90" i="6" s="1"/>
  <c r="A90" i="6"/>
  <c r="B90" i="6" s="1"/>
  <c r="C90" i="6" s="1"/>
  <c r="A106" i="6"/>
  <c r="B106" i="6" s="1"/>
  <c r="C106" i="6" s="1"/>
  <c r="AG106" i="6"/>
  <c r="AH106" i="6" s="1"/>
  <c r="AG64" i="6"/>
  <c r="AH64" i="6" s="1"/>
  <c r="A64" i="6"/>
  <c r="B64" i="6" s="1"/>
  <c r="C64" i="6" s="1"/>
  <c r="A80" i="6"/>
  <c r="B80" i="6" s="1"/>
  <c r="C80" i="6" s="1"/>
  <c r="AG80" i="6"/>
  <c r="AH80" i="6" s="1"/>
  <c r="A104" i="6"/>
  <c r="B104" i="6" s="1"/>
  <c r="C104" i="6" s="1"/>
  <c r="AG104" i="6"/>
  <c r="AH104" i="6" s="1"/>
  <c r="A12" i="6"/>
  <c r="Z8" i="4"/>
  <c r="AG32" i="6"/>
  <c r="AH32" i="6" s="1"/>
  <c r="A32" i="6"/>
  <c r="B32" i="6" s="1"/>
  <c r="C32" i="6" s="1"/>
  <c r="C50" i="6"/>
  <c r="AG40" i="6"/>
  <c r="AH40" i="6" s="1"/>
  <c r="A40" i="6"/>
  <c r="B40" i="6" s="1"/>
  <c r="C40" i="6" s="1"/>
  <c r="A23" i="6"/>
  <c r="B23" i="6" s="1"/>
  <c r="C23" i="6" s="1"/>
  <c r="AG30" i="6"/>
  <c r="AH30" i="6" s="1"/>
  <c r="A30" i="6"/>
  <c r="B30" i="6" s="1"/>
  <c r="C30" i="6" s="1"/>
  <c r="AG10" i="6"/>
  <c r="AH10" i="6" s="1"/>
  <c r="A10" i="6"/>
  <c r="B43" i="6"/>
  <c r="C43" i="6" s="1"/>
  <c r="AG21" i="6"/>
  <c r="AH21" i="6" s="1"/>
  <c r="AG37" i="6"/>
  <c r="AH37" i="6" s="1"/>
  <c r="AG35" i="6"/>
  <c r="AH35" i="6" s="1"/>
  <c r="AG39" i="6"/>
  <c r="AH39" i="6" s="1"/>
  <c r="H17" i="7"/>
  <c r="AG31" i="6"/>
  <c r="AH31" i="6" s="1"/>
  <c r="AG51" i="6"/>
  <c r="AH51" i="6" s="1"/>
  <c r="AG13" i="6"/>
  <c r="AH13" i="6" s="1"/>
  <c r="AC8" i="4" l="1"/>
  <c r="Z9" i="4"/>
  <c r="A8" i="4"/>
  <c r="I17" i="7"/>
  <c r="F18" i="7"/>
  <c r="Z10" i="4"/>
  <c r="AB9" i="4"/>
  <c r="AB10" i="4"/>
  <c r="B10" i="6"/>
  <c r="C10" i="6" s="1"/>
  <c r="B12" i="6"/>
  <c r="C12" i="6" s="1"/>
  <c r="B11" i="6"/>
  <c r="C11" i="6" s="1"/>
  <c r="Z11" i="4"/>
  <c r="F16" i="7"/>
  <c r="F19" i="7"/>
  <c r="F17" i="7"/>
  <c r="A11" i="4" l="1"/>
  <c r="AC9" i="4"/>
  <c r="AZ9" i="7"/>
  <c r="AZ8" i="7" s="1"/>
  <c r="AC10" i="4"/>
  <c r="R149" i="7"/>
  <c r="R148" i="7" s="1"/>
  <c r="AB11" i="4"/>
  <c r="AC11" i="4" s="1"/>
  <c r="AL189" i="7"/>
  <c r="AL188" i="7" s="1"/>
  <c r="X191" i="7"/>
  <c r="X190" i="7" s="1"/>
  <c r="P143" i="7"/>
  <c r="P142" i="7" s="1"/>
  <c r="AD147" i="7"/>
  <c r="AD146" i="7" s="1"/>
  <c r="X123" i="7"/>
  <c r="X122" i="7" s="1"/>
  <c r="BD139" i="7"/>
  <c r="BD138" i="7" s="1"/>
  <c r="BB145" i="7"/>
  <c r="BB144" i="7" s="1"/>
  <c r="AZ157" i="7"/>
  <c r="AZ156" i="7" s="1"/>
  <c r="BB141" i="7"/>
  <c r="BB140" i="7" s="1"/>
  <c r="BH93" i="7"/>
  <c r="BH92" i="7" s="1"/>
  <c r="BJ183" i="7"/>
  <c r="BJ182" i="7" s="1"/>
  <c r="BJ175" i="7"/>
  <c r="BJ174" i="7" s="1"/>
  <c r="AB159" i="7"/>
  <c r="AB158" i="7" s="1"/>
  <c r="AZ189" i="7"/>
  <c r="AZ188" i="7" s="1"/>
  <c r="P183" i="7"/>
  <c r="P182" i="7" s="1"/>
  <c r="BB203" i="7"/>
  <c r="BB202" i="7" s="1"/>
  <c r="AP117" i="7"/>
  <c r="AP116" i="7" s="1"/>
  <c r="BF161" i="7"/>
  <c r="BF160" i="7" s="1"/>
  <c r="AR133" i="7"/>
  <c r="AR132" i="7" s="1"/>
  <c r="AX9" i="7"/>
  <c r="AX8" i="7" s="1"/>
  <c r="P41" i="7"/>
  <c r="P40" i="7" s="1"/>
  <c r="AD71" i="7"/>
  <c r="AD70" i="7" s="1"/>
  <c r="AL139" i="7"/>
  <c r="AL138" i="7" s="1"/>
  <c r="AX151" i="7"/>
  <c r="AX150" i="7" s="1"/>
  <c r="BD151" i="7"/>
  <c r="BD150" i="7" s="1"/>
  <c r="AB205" i="7"/>
  <c r="AB204" i="7" s="1"/>
  <c r="BB119" i="7"/>
  <c r="BB118" i="7" s="1"/>
  <c r="V121" i="7"/>
  <c r="V120" i="7" s="1"/>
  <c r="BD99" i="7"/>
  <c r="BD98" i="7" s="1"/>
  <c r="AR191" i="7"/>
  <c r="AR190" i="7" s="1"/>
  <c r="X185" i="7"/>
  <c r="X184" i="7" s="1"/>
  <c r="R191" i="7"/>
  <c r="R190" i="7" s="1"/>
  <c r="AF117" i="7"/>
  <c r="AF116" i="7" s="1"/>
  <c r="Z125" i="7"/>
  <c r="Z124" i="7" s="1"/>
  <c r="BD197" i="7"/>
  <c r="BD196" i="7" s="1"/>
  <c r="BB157" i="7"/>
  <c r="BB156" i="7" s="1"/>
  <c r="X99" i="7"/>
  <c r="X98" i="7" s="1"/>
  <c r="AD199" i="7"/>
  <c r="AD198" i="7" s="1"/>
  <c r="BB193" i="7"/>
  <c r="BB192" i="7" s="1"/>
  <c r="AR153" i="7"/>
  <c r="AR152" i="7" s="1"/>
  <c r="V139" i="7"/>
  <c r="V138" i="7" s="1"/>
  <c r="AD175" i="7"/>
  <c r="AD174" i="7" s="1"/>
  <c r="AZ165" i="7"/>
  <c r="AZ164" i="7" s="1"/>
  <c r="BD189" i="7"/>
  <c r="BD188" i="7" s="1"/>
  <c r="AX165" i="7"/>
  <c r="AX164" i="7" s="1"/>
  <c r="AD119" i="7"/>
  <c r="AD118" i="7" s="1"/>
  <c r="N189" i="7"/>
  <c r="N188" i="7" s="1"/>
  <c r="AT199" i="7"/>
  <c r="AT198" i="7" s="1"/>
  <c r="AT119" i="7"/>
  <c r="AT118" i="7" s="1"/>
  <c r="N111" i="7"/>
  <c r="N110" i="7" s="1"/>
  <c r="AX191" i="7"/>
  <c r="AX190" i="7" s="1"/>
  <c r="AH169" i="7"/>
  <c r="AH168" i="7" s="1"/>
  <c r="BH203" i="7"/>
  <c r="BH202" i="7" s="1"/>
  <c r="AZ127" i="7"/>
  <c r="AZ126" i="7" s="1"/>
  <c r="R145" i="7"/>
  <c r="R144" i="7" s="1"/>
  <c r="BB197" i="7"/>
  <c r="BB196" i="7" s="1"/>
  <c r="AJ113" i="7"/>
  <c r="AJ112" i="7" s="1"/>
  <c r="R173" i="7"/>
  <c r="R172" i="7" s="1"/>
  <c r="P189" i="7"/>
  <c r="P188" i="7" s="1"/>
  <c r="BJ173" i="7"/>
  <c r="BJ172" i="7" s="1"/>
  <c r="T173" i="7"/>
  <c r="T172" i="7" s="1"/>
  <c r="X101" i="7"/>
  <c r="X100" i="7" s="1"/>
  <c r="AV163" i="7"/>
  <c r="AV162" i="7" s="1"/>
  <c r="BB99" i="7"/>
  <c r="BB98" i="7" s="1"/>
  <c r="AJ189" i="7"/>
  <c r="AJ188" i="7" s="1"/>
  <c r="AZ125" i="7"/>
  <c r="AZ124" i="7" s="1"/>
  <c r="AN109" i="7"/>
  <c r="AN108" i="7" s="1"/>
  <c r="Z139" i="7"/>
  <c r="Z138" i="7" s="1"/>
  <c r="R135" i="7"/>
  <c r="R134" i="7" s="1"/>
  <c r="BB109" i="7"/>
  <c r="BB108" i="7" s="1"/>
  <c r="BF181" i="7"/>
  <c r="BF180" i="7" s="1"/>
  <c r="BJ185" i="7"/>
  <c r="BJ184" i="7" s="1"/>
  <c r="AL195" i="7"/>
  <c r="AL194" i="7" s="1"/>
  <c r="P169" i="7"/>
  <c r="P168" i="7" s="1"/>
  <c r="AT155" i="7"/>
  <c r="AT154" i="7" s="1"/>
  <c r="T181" i="7"/>
  <c r="T180" i="7" s="1"/>
  <c r="Z203" i="7"/>
  <c r="Z202" i="7" s="1"/>
  <c r="AT111" i="7"/>
  <c r="AT110" i="7" s="1"/>
  <c r="R167" i="7"/>
  <c r="R166" i="7" s="1"/>
  <c r="BF179" i="7"/>
  <c r="BF178" i="7" s="1"/>
  <c r="AX105" i="7"/>
  <c r="AX104" i="7" s="1"/>
  <c r="AV117" i="7"/>
  <c r="AV116" i="7" s="1"/>
  <c r="AF151" i="7"/>
  <c r="AF150" i="7" s="1"/>
  <c r="AB165" i="7"/>
  <c r="AB164" i="7" s="1"/>
  <c r="AN185" i="7"/>
  <c r="AN184" i="7" s="1"/>
  <c r="BJ199" i="7"/>
  <c r="BJ198" i="7" s="1"/>
  <c r="Z129" i="7"/>
  <c r="Z128" i="7" s="1"/>
  <c r="BD117" i="7"/>
  <c r="BD116" i="7" s="1"/>
  <c r="BJ147" i="7"/>
  <c r="BJ146" i="7" s="1"/>
  <c r="AN97" i="7"/>
  <c r="AN96" i="7" s="1"/>
  <c r="AX15" i="7"/>
  <c r="AX14" i="7" s="1"/>
  <c r="BJ119" i="7"/>
  <c r="BJ118" i="7" s="1"/>
  <c r="AJ131" i="7"/>
  <c r="AJ130" i="7" s="1"/>
  <c r="AJ165" i="7"/>
  <c r="AJ164" i="7" s="1"/>
  <c r="AH201" i="7"/>
  <c r="AH200" i="7" s="1"/>
  <c r="AX173" i="7"/>
  <c r="AX172" i="7" s="1"/>
  <c r="P153" i="7"/>
  <c r="P152" i="7" s="1"/>
  <c r="BF205" i="7"/>
  <c r="BF204" i="7" s="1"/>
  <c r="AL129" i="7"/>
  <c r="AL128" i="7" s="1"/>
  <c r="AV183" i="7"/>
  <c r="AV182" i="7" s="1"/>
  <c r="P159" i="7"/>
  <c r="P158" i="7" s="1"/>
  <c r="V79" i="7"/>
  <c r="V78" i="7" s="1"/>
  <c r="AV147" i="7"/>
  <c r="AV146" i="7" s="1"/>
  <c r="AP177" i="7"/>
  <c r="AP176" i="7" s="1"/>
  <c r="X173" i="7"/>
  <c r="X172" i="7" s="1"/>
  <c r="Z185" i="7"/>
  <c r="Z184" i="7" s="1"/>
  <c r="BH181" i="7"/>
  <c r="BH180" i="7" s="1"/>
  <c r="AL113" i="7"/>
  <c r="AL112" i="7" s="1"/>
  <c r="AL121" i="7"/>
  <c r="AL120" i="7" s="1"/>
  <c r="AH193" i="7"/>
  <c r="AH192" i="7" s="1"/>
  <c r="AX169" i="7"/>
  <c r="AX168" i="7" s="1"/>
  <c r="AH185" i="7"/>
  <c r="AH184" i="7" s="1"/>
  <c r="N137" i="7"/>
  <c r="N136" i="7" s="1"/>
  <c r="BD141" i="7"/>
  <c r="BD140" i="7" s="1"/>
  <c r="AN175" i="7"/>
  <c r="AN174" i="7" s="1"/>
  <c r="V167" i="7"/>
  <c r="V166" i="7" s="1"/>
  <c r="AF173" i="7"/>
  <c r="AF172" i="7" s="1"/>
  <c r="T183" i="7"/>
  <c r="T182" i="7" s="1"/>
  <c r="P121" i="7"/>
  <c r="P120" i="7" s="1"/>
  <c r="N155" i="7"/>
  <c r="N154" i="7" s="1"/>
  <c r="AV157" i="7"/>
  <c r="AV156" i="7" s="1"/>
  <c r="P203" i="7"/>
  <c r="P202" i="7" s="1"/>
  <c r="N179" i="7"/>
  <c r="N178" i="7" s="1"/>
  <c r="P145" i="7"/>
  <c r="P144" i="7" s="1"/>
  <c r="AT141" i="7"/>
  <c r="AT140" i="7" s="1"/>
  <c r="AP153" i="7"/>
  <c r="AP152" i="7" s="1"/>
  <c r="R177" i="7"/>
  <c r="R176" i="7" s="1"/>
  <c r="T197" i="7"/>
  <c r="T196" i="7" s="1"/>
  <c r="Z133" i="7"/>
  <c r="Z132" i="7" s="1"/>
  <c r="AV119" i="7"/>
  <c r="AV118" i="7" s="1"/>
  <c r="AJ163" i="7"/>
  <c r="AJ162" i="7" s="1"/>
  <c r="AH205" i="7"/>
  <c r="AH204" i="7" s="1"/>
  <c r="AP145" i="7"/>
  <c r="AP144" i="7" s="1"/>
  <c r="AT175" i="7"/>
  <c r="AT174" i="7" s="1"/>
  <c r="AF149" i="7"/>
  <c r="AF148" i="7" s="1"/>
  <c r="AT203" i="7"/>
  <c r="AT202" i="7" s="1"/>
  <c r="R203" i="7"/>
  <c r="R202" i="7" s="1"/>
  <c r="AV111" i="7"/>
  <c r="AV110" i="7" s="1"/>
  <c r="P177" i="7"/>
  <c r="P176" i="7" s="1"/>
  <c r="R171" i="7"/>
  <c r="R170" i="7" s="1"/>
  <c r="AR155" i="7"/>
  <c r="AR154" i="7" s="1"/>
  <c r="AL145" i="7"/>
  <c r="AL144" i="7" s="1"/>
  <c r="R175" i="7"/>
  <c r="R174" i="7" s="1"/>
  <c r="AT191" i="7"/>
  <c r="AT190" i="7" s="1"/>
  <c r="AX149" i="7"/>
  <c r="AX148" i="7" s="1"/>
  <c r="AN145" i="7"/>
  <c r="AN144" i="7" s="1"/>
  <c r="AL185" i="7"/>
  <c r="AL184" i="7" s="1"/>
  <c r="AF179" i="7"/>
  <c r="AF178" i="7" s="1"/>
  <c r="AL203" i="7"/>
  <c r="AL202" i="7" s="1"/>
  <c r="AT167" i="7"/>
  <c r="AT166" i="7" s="1"/>
  <c r="BF113" i="7"/>
  <c r="BF112" i="7" s="1"/>
  <c r="AD159" i="7"/>
  <c r="AD158" i="7" s="1"/>
  <c r="X187" i="7"/>
  <c r="X186" i="7" s="1"/>
  <c r="AT157" i="7"/>
  <c r="AT156" i="7" s="1"/>
  <c r="BB189" i="7"/>
  <c r="BB188" i="7" s="1"/>
  <c r="AF175" i="7"/>
  <c r="AF174" i="7" s="1"/>
  <c r="AL201" i="7"/>
  <c r="AL200" i="7" s="1"/>
  <c r="AL171" i="7"/>
  <c r="AL170" i="7" s="1"/>
  <c r="R157" i="7"/>
  <c r="R156" i="7" s="1"/>
  <c r="P131" i="7"/>
  <c r="P130" i="7" s="1"/>
  <c r="AX171" i="7"/>
  <c r="AX170" i="7" s="1"/>
  <c r="AB203" i="7"/>
  <c r="AB202" i="7" s="1"/>
  <c r="X35" i="7"/>
  <c r="X34" i="7" s="1"/>
  <c r="AH29" i="7"/>
  <c r="AH28" i="7" s="1"/>
  <c r="AN71" i="7"/>
  <c r="AN70" i="7" s="1"/>
  <c r="AP33" i="7"/>
  <c r="AP32" i="7" s="1"/>
  <c r="AP65" i="7"/>
  <c r="AP64" i="7" s="1"/>
  <c r="AX47" i="7"/>
  <c r="AX46" i="7" s="1"/>
  <c r="AF9" i="7"/>
  <c r="AF8" i="7" s="1"/>
  <c r="Z63" i="7"/>
  <c r="Z62" i="7" s="1"/>
  <c r="X45" i="7"/>
  <c r="X44" i="7" s="1"/>
  <c r="BB37" i="7"/>
  <c r="BB36" i="7" s="1"/>
  <c r="AZ29" i="7"/>
  <c r="AZ28" i="7" s="1"/>
  <c r="BH37" i="7"/>
  <c r="BH36" i="7" s="1"/>
  <c r="N21" i="7"/>
  <c r="N20" i="7" s="1"/>
  <c r="T75" i="7"/>
  <c r="T74" i="7" s="1"/>
  <c r="AP43" i="7"/>
  <c r="AP42" i="7" s="1"/>
  <c r="BD35" i="7"/>
  <c r="BD34" i="7" s="1"/>
  <c r="R61" i="7"/>
  <c r="R60" i="7" s="1"/>
  <c r="AJ121" i="7"/>
  <c r="AJ120" i="7" s="1"/>
  <c r="AP45" i="7"/>
  <c r="AP44" i="7" s="1"/>
  <c r="Z47" i="7"/>
  <c r="Z46" i="7" s="1"/>
  <c r="AB121" i="7"/>
  <c r="AB120" i="7" s="1"/>
  <c r="AP55" i="7"/>
  <c r="AP54" i="7" s="1"/>
  <c r="AT85" i="7"/>
  <c r="AT84" i="7" s="1"/>
  <c r="X73" i="7"/>
  <c r="X72" i="7" s="1"/>
  <c r="P19" i="7"/>
  <c r="P18" i="7" s="1"/>
  <c r="N45" i="7"/>
  <c r="N44" i="7" s="1"/>
  <c r="BD41" i="7"/>
  <c r="BD40" i="7" s="1"/>
  <c r="AZ15" i="7"/>
  <c r="AZ14" i="7" s="1"/>
  <c r="BB53" i="7"/>
  <c r="BB52" i="7" s="1"/>
  <c r="T85" i="7"/>
  <c r="T84" i="7" s="1"/>
  <c r="BD123" i="7"/>
  <c r="BD122" i="7" s="1"/>
  <c r="AD33" i="7"/>
  <c r="AD32" i="7" s="1"/>
  <c r="X63" i="7"/>
  <c r="X62" i="7" s="1"/>
  <c r="AV57" i="7"/>
  <c r="AV56" i="7" s="1"/>
  <c r="AZ49" i="7"/>
  <c r="AZ48" i="7" s="1"/>
  <c r="BJ19" i="7"/>
  <c r="BJ18" i="7" s="1"/>
  <c r="R51" i="7"/>
  <c r="R50" i="7" s="1"/>
  <c r="AJ39" i="7"/>
  <c r="AJ38" i="7" s="1"/>
  <c r="T41" i="7"/>
  <c r="T40" i="7" s="1"/>
  <c r="BD33" i="7"/>
  <c r="BD32" i="7" s="1"/>
  <c r="AN19" i="7"/>
  <c r="AN18" i="7" s="1"/>
  <c r="BJ89" i="7"/>
  <c r="BJ88" i="7" s="1"/>
  <c r="X37" i="7"/>
  <c r="X36" i="7" s="1"/>
  <c r="AF27" i="7"/>
  <c r="AF26" i="7" s="1"/>
  <c r="AX131" i="7"/>
  <c r="AX130" i="7" s="1"/>
  <c r="BB51" i="7"/>
  <c r="BB50" i="7" s="1"/>
  <c r="AB21" i="7"/>
  <c r="AB20" i="7" s="1"/>
  <c r="BJ55" i="7"/>
  <c r="BJ54" i="7" s="1"/>
  <c r="BH17" i="7"/>
  <c r="BH16" i="7" s="1"/>
  <c r="BJ109" i="7"/>
  <c r="BJ108" i="7" s="1"/>
  <c r="R27" i="7"/>
  <c r="R26" i="7" s="1"/>
  <c r="BF159" i="7"/>
  <c r="BF158" i="7" s="1"/>
  <c r="AN179" i="7"/>
  <c r="AN178" i="7" s="1"/>
  <c r="AR143" i="7"/>
  <c r="AR142" i="7" s="1"/>
  <c r="Z153" i="7"/>
  <c r="Z152" i="7" s="1"/>
  <c r="AT173" i="7"/>
  <c r="AT172" i="7" s="1"/>
  <c r="V113" i="7"/>
  <c r="V112" i="7" s="1"/>
  <c r="AF107" i="7"/>
  <c r="AF106" i="7" s="1"/>
  <c r="AH133" i="7"/>
  <c r="AH132" i="7" s="1"/>
  <c r="AT115" i="7"/>
  <c r="AT114" i="7" s="1"/>
  <c r="N95" i="7"/>
  <c r="N94" i="7" s="1"/>
  <c r="X97" i="7"/>
  <c r="X96" i="7" s="1"/>
  <c r="AL119" i="7"/>
  <c r="AL118" i="7" s="1"/>
  <c r="AL83" i="7"/>
  <c r="AL82" i="7" s="1"/>
  <c r="Z103" i="7"/>
  <c r="Z102" i="7" s="1"/>
  <c r="AB83" i="7"/>
  <c r="AB82" i="7" s="1"/>
  <c r="BJ145" i="7"/>
  <c r="BJ144" i="7" s="1"/>
  <c r="AR149" i="7"/>
  <c r="AR148" i="7" s="1"/>
  <c r="BD193" i="7"/>
  <c r="BD192" i="7" s="1"/>
  <c r="AR119" i="7"/>
  <c r="AR118" i="7" s="1"/>
  <c r="Z167" i="7"/>
  <c r="Z166" i="7" s="1"/>
  <c r="AH155" i="7"/>
  <c r="AH154" i="7" s="1"/>
  <c r="AT121" i="7"/>
  <c r="AT120" i="7" s="1"/>
  <c r="BF197" i="7"/>
  <c r="BF196" i="7" s="1"/>
  <c r="BJ127" i="7"/>
  <c r="BJ126" i="7" s="1"/>
  <c r="AX117" i="7"/>
  <c r="AX116" i="7" s="1"/>
  <c r="BJ91" i="7"/>
  <c r="BJ90" i="7" s="1"/>
  <c r="AF17" i="7"/>
  <c r="AF16" i="7" s="1"/>
  <c r="AJ15" i="7"/>
  <c r="AJ14" i="7" s="1"/>
  <c r="AP21" i="7"/>
  <c r="AP20" i="7" s="1"/>
  <c r="BJ37" i="7"/>
  <c r="BJ36" i="7" s="1"/>
  <c r="AP9" i="7"/>
  <c r="AP8" i="7" s="1"/>
  <c r="AX81" i="7"/>
  <c r="AX80" i="7" s="1"/>
  <c r="N193" i="7"/>
  <c r="N192" i="7" s="1"/>
  <c r="AL85" i="7"/>
  <c r="AL84" i="7" s="1"/>
  <c r="AP35" i="7"/>
  <c r="AP34" i="7" s="1"/>
  <c r="AL39" i="7"/>
  <c r="AL38" i="7" s="1"/>
  <c r="AN31" i="7"/>
  <c r="AN30" i="7" s="1"/>
  <c r="AP13" i="7"/>
  <c r="AP12" i="7" s="1"/>
  <c r="AF93" i="7"/>
  <c r="AF92" i="7" s="1"/>
  <c r="N63" i="7"/>
  <c r="N62" i="7" s="1"/>
  <c r="AX59" i="7"/>
  <c r="AX58" i="7" s="1"/>
  <c r="V37" i="7"/>
  <c r="V36" i="7" s="1"/>
  <c r="BJ53" i="7"/>
  <c r="BJ52" i="7" s="1"/>
  <c r="AV41" i="7"/>
  <c r="AV40" i="7" s="1"/>
  <c r="AP31" i="7"/>
  <c r="AP30" i="7" s="1"/>
  <c r="AV69" i="7"/>
  <c r="AV68" i="7" s="1"/>
  <c r="BB21" i="7"/>
  <c r="BB20" i="7" s="1"/>
  <c r="N51" i="7"/>
  <c r="N50" i="7" s="1"/>
  <c r="AB31" i="7"/>
  <c r="AB30" i="7" s="1"/>
  <c r="AF83" i="7"/>
  <c r="AF82" i="7" s="1"/>
  <c r="N47" i="7"/>
  <c r="N46" i="7" s="1"/>
  <c r="N37" i="7"/>
  <c r="N36" i="7" s="1"/>
  <c r="Z43" i="7"/>
  <c r="Z42" i="7" s="1"/>
  <c r="AL57" i="7"/>
  <c r="AL56" i="7" s="1"/>
  <c r="BJ45" i="7"/>
  <c r="BJ44" i="7" s="1"/>
  <c r="AL29" i="7"/>
  <c r="AL28" i="7" s="1"/>
  <c r="BD15" i="7"/>
  <c r="BD14" i="7" s="1"/>
  <c r="R21" i="7"/>
  <c r="R20" i="7" s="1"/>
  <c r="AX71" i="7"/>
  <c r="AX70" i="7" s="1"/>
  <c r="V31" i="7"/>
  <c r="V30" i="7" s="1"/>
  <c r="AZ19" i="7"/>
  <c r="AZ18" i="7" s="1"/>
  <c r="BJ11" i="7"/>
  <c r="BJ10" i="7" s="1"/>
  <c r="BF203" i="7"/>
  <c r="BF202" i="7" s="1"/>
  <c r="AH13" i="7"/>
  <c r="AH12" i="7" s="1"/>
  <c r="AJ19" i="7"/>
  <c r="AJ18" i="7" s="1"/>
  <c r="AJ89" i="7"/>
  <c r="AJ88" i="7" s="1"/>
  <c r="T79" i="7"/>
  <c r="T78" i="7" s="1"/>
  <c r="T51" i="7"/>
  <c r="T50" i="7" s="1"/>
  <c r="V17" i="7"/>
  <c r="V16" i="7" s="1"/>
  <c r="AB41" i="7"/>
  <c r="AB40" i="7" s="1"/>
  <c r="AD121" i="7"/>
  <c r="AD120" i="7" s="1"/>
  <c r="AF67" i="7"/>
  <c r="AF66" i="7" s="1"/>
  <c r="X47" i="7"/>
  <c r="X46" i="7" s="1"/>
  <c r="N69" i="7"/>
  <c r="N68" i="7" s="1"/>
  <c r="AT33" i="7"/>
  <c r="AT32" i="7" s="1"/>
  <c r="X57" i="7"/>
  <c r="X56" i="7" s="1"/>
  <c r="AB45" i="7"/>
  <c r="AB44" i="7" s="1"/>
  <c r="BD69" i="7"/>
  <c r="BD68" i="7" s="1"/>
  <c r="AR41" i="7"/>
  <c r="AR40" i="7" s="1"/>
  <c r="AN51" i="7"/>
  <c r="AN50" i="7" s="1"/>
  <c r="N49" i="7"/>
  <c r="N48" i="7" s="1"/>
  <c r="AZ43" i="7"/>
  <c r="AZ42" i="7" s="1"/>
  <c r="BH143" i="7"/>
  <c r="BH142" i="7" s="1"/>
  <c r="AB37" i="7"/>
  <c r="AB36" i="7" s="1"/>
  <c r="AL9" i="7"/>
  <c r="AL8" i="7" s="1"/>
  <c r="AB19" i="7"/>
  <c r="AB18" i="7" s="1"/>
  <c r="T57" i="7"/>
  <c r="T56" i="7" s="1"/>
  <c r="AX17" i="7"/>
  <c r="AX16" i="7" s="1"/>
  <c r="BH29" i="7"/>
  <c r="BH28" i="7" s="1"/>
  <c r="V87" i="7"/>
  <c r="V86" i="7" s="1"/>
  <c r="AL101" i="7"/>
  <c r="AL100" i="7" s="1"/>
  <c r="BF111" i="7"/>
  <c r="BF110" i="7" s="1"/>
  <c r="AF43" i="7"/>
  <c r="AF42" i="7" s="1"/>
  <c r="N11" i="7"/>
  <c r="N10" i="7" s="1"/>
  <c r="T33" i="7"/>
  <c r="T32" i="7" s="1"/>
  <c r="AR31" i="7"/>
  <c r="AR30" i="7" s="1"/>
  <c r="T49" i="7"/>
  <c r="T48" i="7" s="1"/>
  <c r="AT67" i="7"/>
  <c r="AT66" i="7" s="1"/>
  <c r="AJ43" i="7"/>
  <c r="AJ42" i="7" s="1"/>
  <c r="AN27" i="7"/>
  <c r="AN26" i="7" s="1"/>
  <c r="AT11" i="7"/>
  <c r="AT10" i="7" s="1"/>
  <c r="AD49" i="7"/>
  <c r="AD48" i="7" s="1"/>
  <c r="AL49" i="7"/>
  <c r="AL48" i="7" s="1"/>
  <c r="R39" i="7"/>
  <c r="R38" i="7" s="1"/>
  <c r="P9" i="7"/>
  <c r="P8" i="7" s="1"/>
  <c r="BF99" i="7"/>
  <c r="BF98" i="7" s="1"/>
  <c r="AZ141" i="7"/>
  <c r="AZ140" i="7" s="1"/>
  <c r="AF127" i="7"/>
  <c r="AF126" i="7" s="1"/>
  <c r="X115" i="7"/>
  <c r="X114" i="7" s="1"/>
  <c r="BH125" i="7"/>
  <c r="BH124" i="7" s="1"/>
  <c r="AJ119" i="7"/>
  <c r="AJ118" i="7" s="1"/>
  <c r="AX123" i="7"/>
  <c r="AX122" i="7" s="1"/>
  <c r="AR125" i="7"/>
  <c r="AR124" i="7" s="1"/>
  <c r="AP115" i="7"/>
  <c r="AP114" i="7" s="1"/>
  <c r="AJ111" i="7"/>
  <c r="AJ110" i="7" s="1"/>
  <c r="R85" i="7"/>
  <c r="R84" i="7" s="1"/>
  <c r="AV129" i="7"/>
  <c r="AV128" i="7" s="1"/>
  <c r="AD103" i="7"/>
  <c r="AD102" i="7" s="1"/>
  <c r="BH99" i="7"/>
  <c r="BH98" i="7" s="1"/>
  <c r="BF87" i="7"/>
  <c r="BF86" i="7" s="1"/>
  <c r="AN83" i="7"/>
  <c r="AN82" i="7" s="1"/>
  <c r="AH179" i="7"/>
  <c r="AH178" i="7" s="1"/>
  <c r="AP201" i="7"/>
  <c r="AP200" i="7" s="1"/>
  <c r="T125" i="7"/>
  <c r="T124" i="7" s="1"/>
  <c r="BD111" i="7"/>
  <c r="BD110" i="7" s="1"/>
  <c r="AP141" i="7"/>
  <c r="AP140" i="7" s="1"/>
  <c r="X117" i="7"/>
  <c r="X116" i="7" s="1"/>
  <c r="BF119" i="7"/>
  <c r="BF118" i="7" s="1"/>
  <c r="AB155" i="7"/>
  <c r="AB154" i="7" s="1"/>
  <c r="AD153" i="7"/>
  <c r="AD152" i="7" s="1"/>
  <c r="V107" i="7"/>
  <c r="V106" i="7" s="1"/>
  <c r="AF105" i="7"/>
  <c r="AF104" i="7" s="1"/>
  <c r="T37" i="7"/>
  <c r="T36" i="7" s="1"/>
  <c r="AX67" i="7"/>
  <c r="AX66" i="7" s="1"/>
  <c r="T11" i="7"/>
  <c r="T10" i="7" s="1"/>
  <c r="AB11" i="7"/>
  <c r="AB10" i="7" s="1"/>
  <c r="P63" i="7"/>
  <c r="P62" i="7" s="1"/>
  <c r="AH97" i="7"/>
  <c r="AH96" i="7" s="1"/>
  <c r="BJ47" i="7"/>
  <c r="BJ46" i="7" s="1"/>
  <c r="T111" i="7"/>
  <c r="T110" i="7" s="1"/>
  <c r="AX55" i="7"/>
  <c r="AX54" i="7" s="1"/>
  <c r="AP155" i="7"/>
  <c r="AP154" i="7" s="1"/>
  <c r="AR27" i="7"/>
  <c r="AR26" i="7" s="1"/>
  <c r="AV19" i="7"/>
  <c r="AV18" i="7" s="1"/>
  <c r="AV27" i="7"/>
  <c r="AV26" i="7" s="1"/>
  <c r="BD199" i="7"/>
  <c r="BD198" i="7" s="1"/>
  <c r="BF17" i="7"/>
  <c r="BF16" i="7" s="1"/>
  <c r="R45" i="7"/>
  <c r="R44" i="7" s="1"/>
  <c r="AZ17" i="7"/>
  <c r="AZ16" i="7" s="1"/>
  <c r="Z27" i="7"/>
  <c r="Z26" i="7" s="1"/>
  <c r="AV37" i="7"/>
  <c r="AV36" i="7" s="1"/>
  <c r="R53" i="7"/>
  <c r="R52" i="7" s="1"/>
  <c r="AV159" i="7"/>
  <c r="AV158" i="7" s="1"/>
  <c r="AD135" i="7"/>
  <c r="AD134" i="7" s="1"/>
  <c r="BF133" i="7"/>
  <c r="BF132" i="7" s="1"/>
  <c r="BB111" i="7"/>
  <c r="BB110" i="7" s="1"/>
  <c r="AF115" i="7"/>
  <c r="AF114" i="7" s="1"/>
  <c r="BD101" i="7"/>
  <c r="BD100" i="7" s="1"/>
  <c r="AX97" i="7"/>
  <c r="AX96" i="7" s="1"/>
  <c r="AH83" i="7"/>
  <c r="AH82" i="7" s="1"/>
  <c r="AR195" i="7"/>
  <c r="AR194" i="7" s="1"/>
  <c r="R133" i="7"/>
  <c r="R132" i="7" s="1"/>
  <c r="AT131" i="7"/>
  <c r="AT130" i="7" s="1"/>
  <c r="P123" i="7"/>
  <c r="P122" i="7" s="1"/>
  <c r="BH109" i="7"/>
  <c r="BH108" i="7" s="1"/>
  <c r="AZ99" i="7"/>
  <c r="AZ98" i="7" s="1"/>
  <c r="R119" i="7"/>
  <c r="R118" i="7" s="1"/>
  <c r="AD91" i="7"/>
  <c r="AD90" i="7" s="1"/>
  <c r="Z107" i="7"/>
  <c r="Z106" i="7" s="1"/>
  <c r="AR91" i="7"/>
  <c r="AR90" i="7" s="1"/>
  <c r="T165" i="7"/>
  <c r="T164" i="7" s="1"/>
  <c r="AN173" i="7"/>
  <c r="AN172" i="7" s="1"/>
  <c r="AB201" i="7"/>
  <c r="AB200" i="7" s="1"/>
  <c r="AZ131" i="7"/>
  <c r="AZ130" i="7" s="1"/>
  <c r="AF155" i="7"/>
  <c r="AF154" i="7" s="1"/>
  <c r="AH129" i="7"/>
  <c r="AH128" i="7" s="1"/>
  <c r="AV171" i="7"/>
  <c r="AV170" i="7" s="1"/>
  <c r="AH119" i="7"/>
  <c r="AH118" i="7" s="1"/>
  <c r="AD143" i="7"/>
  <c r="AD142" i="7" s="1"/>
  <c r="Z143" i="7"/>
  <c r="Z142" i="7" s="1"/>
  <c r="BJ95" i="7"/>
  <c r="BJ94" i="7" s="1"/>
  <c r="AB99" i="7"/>
  <c r="AB98" i="7" s="1"/>
  <c r="V145" i="7"/>
  <c r="V144" i="7" s="1"/>
  <c r="AX89" i="7"/>
  <c r="AX88" i="7" s="1"/>
  <c r="BB105" i="7"/>
  <c r="BB104" i="7" s="1"/>
  <c r="AD81" i="7"/>
  <c r="AD80" i="7" s="1"/>
  <c r="AN143" i="7"/>
  <c r="AN142" i="7" s="1"/>
  <c r="AP127" i="7"/>
  <c r="AP126" i="7" s="1"/>
  <c r="BF137" i="7"/>
  <c r="BF136" i="7" s="1"/>
  <c r="AX121" i="7"/>
  <c r="AX120" i="7" s="1"/>
  <c r="AJ85" i="7"/>
  <c r="AJ84" i="7" s="1"/>
  <c r="AV95" i="7"/>
  <c r="AV94" i="7" s="1"/>
  <c r="AF101" i="7"/>
  <c r="AF100" i="7" s="1"/>
  <c r="BB89" i="7"/>
  <c r="BB88" i="7" s="1"/>
  <c r="AV79" i="7"/>
  <c r="AV78" i="7" s="1"/>
  <c r="R81" i="7"/>
  <c r="R80" i="7" s="1"/>
  <c r="AN69" i="7"/>
  <c r="AN68" i="7" s="1"/>
  <c r="BB87" i="7"/>
  <c r="BB86" i="7" s="1"/>
  <c r="AL81" i="7"/>
  <c r="AL80" i="7" s="1"/>
  <c r="AB87" i="7"/>
  <c r="AB86" i="7" s="1"/>
  <c r="BH129" i="7"/>
  <c r="BH128" i="7" s="1"/>
  <c r="AX147" i="7"/>
  <c r="AX146" i="7" s="1"/>
  <c r="AT137" i="7"/>
  <c r="AT136" i="7" s="1"/>
  <c r="T135" i="7"/>
  <c r="T134" i="7" s="1"/>
  <c r="T93" i="7"/>
  <c r="T92" i="7" s="1"/>
  <c r="T95" i="7"/>
  <c r="T94" i="7" s="1"/>
  <c r="Z83" i="7"/>
  <c r="Z82" i="7" s="1"/>
  <c r="AR77" i="7"/>
  <c r="AR76" i="7" s="1"/>
  <c r="N79" i="7"/>
  <c r="N78" i="7" s="1"/>
  <c r="X163" i="7"/>
  <c r="X162" i="7" s="1"/>
  <c r="V99" i="7"/>
  <c r="V98" i="7" s="1"/>
  <c r="R95" i="7"/>
  <c r="R94" i="7" s="1"/>
  <c r="AJ73" i="7"/>
  <c r="AJ72" i="7" s="1"/>
  <c r="BD171" i="7"/>
  <c r="BD170" i="7" s="1"/>
  <c r="AV195" i="7"/>
  <c r="AV194" i="7" s="1"/>
  <c r="AL137" i="7"/>
  <c r="AL136" i="7" s="1"/>
  <c r="AL99" i="7"/>
  <c r="AL98" i="7" s="1"/>
  <c r="AX93" i="7"/>
  <c r="AX92" i="7" s="1"/>
  <c r="AT205" i="7"/>
  <c r="AT204" i="7" s="1"/>
  <c r="AD141" i="7"/>
  <c r="AD140" i="7" s="1"/>
  <c r="AD87" i="7"/>
  <c r="AD86" i="7" s="1"/>
  <c r="R107" i="7"/>
  <c r="R106" i="7" s="1"/>
  <c r="Z87" i="7"/>
  <c r="Z86" i="7" s="1"/>
  <c r="AN91" i="7"/>
  <c r="AN90" i="7" s="1"/>
  <c r="AZ65" i="7"/>
  <c r="AZ64" i="7" s="1"/>
  <c r="R73" i="7"/>
  <c r="R72" i="7" s="1"/>
  <c r="BD65" i="7"/>
  <c r="BD64" i="7" s="1"/>
  <c r="P99" i="7"/>
  <c r="P98" i="7" s="1"/>
  <c r="N101" i="7"/>
  <c r="N100" i="7" s="1"/>
  <c r="T81" i="7"/>
  <c r="T80" i="7" s="1"/>
  <c r="BF77" i="7"/>
  <c r="BF76" i="7" s="1"/>
  <c r="T67" i="7"/>
  <c r="T66" i="7" s="1"/>
  <c r="AT51" i="7"/>
  <c r="AT50" i="7" s="1"/>
  <c r="BB31" i="7"/>
  <c r="BB30" i="7" s="1"/>
  <c r="R47" i="7"/>
  <c r="R46" i="7" s="1"/>
  <c r="AB13" i="7"/>
  <c r="AB12" i="7" s="1"/>
  <c r="V69" i="7"/>
  <c r="V68" i="7" s="1"/>
  <c r="AF47" i="7"/>
  <c r="AF46" i="7" s="1"/>
  <c r="V13" i="7"/>
  <c r="V12" i="7" s="1"/>
  <c r="V55" i="7"/>
  <c r="V54" i="7" s="1"/>
  <c r="AV59" i="7"/>
  <c r="AV58" i="7" s="1"/>
  <c r="Z31" i="7"/>
  <c r="Z30" i="7" s="1"/>
  <c r="P15" i="7"/>
  <c r="P14" i="7" s="1"/>
  <c r="BB49" i="7"/>
  <c r="BB48" i="7" s="1"/>
  <c r="AF59" i="7"/>
  <c r="AF58" i="7" s="1"/>
  <c r="R31" i="7"/>
  <c r="R30" i="7" s="1"/>
  <c r="BH91" i="7"/>
  <c r="BH90" i="7" s="1"/>
  <c r="X21" i="7"/>
  <c r="X20" i="7" s="1"/>
  <c r="BJ163" i="7"/>
  <c r="BJ162" i="7" s="1"/>
  <c r="AF31" i="7"/>
  <c r="AF30" i="7" s="1"/>
  <c r="AZ45" i="7"/>
  <c r="AZ44" i="7" s="1"/>
  <c r="BH11" i="7"/>
  <c r="BH10" i="7" s="1"/>
  <c r="AH27" i="7"/>
  <c r="AH26" i="7" s="1"/>
  <c r="AT71" i="7"/>
  <c r="AT70" i="7" s="1"/>
  <c r="N147" i="7"/>
  <c r="N146" i="7" s="1"/>
  <c r="AH115" i="7"/>
  <c r="AH114" i="7" s="1"/>
  <c r="P141" i="7"/>
  <c r="P140" i="7" s="1"/>
  <c r="BB147" i="7"/>
  <c r="BB146" i="7" s="1"/>
  <c r="AZ101" i="7"/>
  <c r="AZ100" i="7" s="1"/>
  <c r="AV127" i="7"/>
  <c r="AV126" i="7" s="1"/>
  <c r="AV105" i="7"/>
  <c r="AV104" i="7" s="1"/>
  <c r="AD73" i="7"/>
  <c r="AD72" i="7" s="1"/>
  <c r="AD165" i="7"/>
  <c r="AD164" i="7" s="1"/>
  <c r="AD113" i="7"/>
  <c r="AD112" i="7" s="1"/>
  <c r="T127" i="7"/>
  <c r="T126" i="7" s="1"/>
  <c r="AN157" i="7"/>
  <c r="AN156" i="7" s="1"/>
  <c r="AF99" i="7"/>
  <c r="AF98" i="7" s="1"/>
  <c r="AZ199" i="7"/>
  <c r="AZ198" i="7" s="1"/>
  <c r="V109" i="7"/>
  <c r="V108" i="7" s="1"/>
  <c r="BD113" i="7"/>
  <c r="BD112" i="7" s="1"/>
  <c r="BB101" i="7"/>
  <c r="BB100" i="7" s="1"/>
  <c r="AD77" i="7"/>
  <c r="AD76" i="7" s="1"/>
  <c r="N139" i="7"/>
  <c r="N138" i="7" s="1"/>
  <c r="N169" i="7"/>
  <c r="N168" i="7" s="1"/>
  <c r="AP187" i="7"/>
  <c r="AP186" i="7" s="1"/>
  <c r="AD137" i="7"/>
  <c r="AD136" i="7" s="1"/>
  <c r="AR159" i="7"/>
  <c r="AR158" i="7" s="1"/>
  <c r="AR135" i="7"/>
  <c r="AR134" i="7" s="1"/>
  <c r="AN119" i="7"/>
  <c r="AN118" i="7" s="1"/>
  <c r="AN183" i="7"/>
  <c r="AN182" i="7" s="1"/>
  <c r="P133" i="7"/>
  <c r="P132" i="7" s="1"/>
  <c r="AV107" i="7"/>
  <c r="AV106" i="7" s="1"/>
  <c r="AL91" i="7"/>
  <c r="AL90" i="7" s="1"/>
  <c r="R141" i="7"/>
  <c r="R140" i="7" s="1"/>
  <c r="AV103" i="7"/>
  <c r="AV102" i="7" s="1"/>
  <c r="AF109" i="7"/>
  <c r="AF108" i="7" s="1"/>
  <c r="BF95" i="7"/>
  <c r="BF94" i="7" s="1"/>
  <c r="BF75" i="7"/>
  <c r="BF74" i="7" s="1"/>
  <c r="AD131" i="7"/>
  <c r="AD130" i="7" s="1"/>
  <c r="V127" i="7"/>
  <c r="V126" i="7" s="1"/>
  <c r="N121" i="7"/>
  <c r="N120" i="7" s="1"/>
  <c r="Z105" i="7"/>
  <c r="Z104" i="7" s="1"/>
  <c r="N173" i="7"/>
  <c r="N172" i="7" s="1"/>
  <c r="V103" i="7"/>
  <c r="V102" i="7" s="1"/>
  <c r="P113" i="7"/>
  <c r="P112" i="7" s="1"/>
  <c r="T87" i="7"/>
  <c r="T86" i="7" s="1"/>
  <c r="P75" i="7"/>
  <c r="P74" i="7" s="1"/>
  <c r="AT75" i="7"/>
  <c r="AT74" i="7" s="1"/>
  <c r="P171" i="7"/>
  <c r="P170" i="7" s="1"/>
  <c r="AR99" i="7"/>
  <c r="AR98" i="7" s="1"/>
  <c r="X91" i="7"/>
  <c r="X90" i="7" s="1"/>
  <c r="BB163" i="7"/>
  <c r="BB162" i="7" s="1"/>
  <c r="AJ143" i="7"/>
  <c r="AJ142" i="7" s="1"/>
  <c r="BB121" i="7"/>
  <c r="BB120" i="7" s="1"/>
  <c r="AN101" i="7"/>
  <c r="AN100" i="7" s="1"/>
  <c r="V119" i="7"/>
  <c r="V118" i="7" s="1"/>
  <c r="AP101" i="7"/>
  <c r="AP100" i="7" s="1"/>
  <c r="R103" i="7"/>
  <c r="R102" i="7" s="1"/>
  <c r="R83" i="7"/>
  <c r="R82" i="7" s="1"/>
  <c r="BD71" i="7"/>
  <c r="BD70" i="7" s="1"/>
  <c r="AV83" i="7"/>
  <c r="AV82" i="7" s="1"/>
  <c r="AN125" i="7"/>
  <c r="AN124" i="7" s="1"/>
  <c r="AH85" i="7"/>
  <c r="AH84" i="7" s="1"/>
  <c r="V85" i="7"/>
  <c r="V84" i="7" s="1"/>
  <c r="AN67" i="7"/>
  <c r="AN66" i="7" s="1"/>
  <c r="T129" i="7"/>
  <c r="T128" i="7" s="1"/>
  <c r="V149" i="7"/>
  <c r="V148" i="7" s="1"/>
  <c r="X19" i="7"/>
  <c r="X18" i="7" s="1"/>
  <c r="T45" i="7"/>
  <c r="T44" i="7" s="1"/>
  <c r="T13" i="7"/>
  <c r="T12" i="7" s="1"/>
  <c r="BJ21" i="7"/>
  <c r="BJ20" i="7" s="1"/>
  <c r="AZ53" i="7"/>
  <c r="AZ52" i="7" s="1"/>
  <c r="AJ59" i="7"/>
  <c r="AJ58" i="7" s="1"/>
  <c r="AB39" i="7"/>
  <c r="AB38" i="7" s="1"/>
  <c r="AH9" i="7"/>
  <c r="AH8" i="7" s="1"/>
  <c r="P55" i="7"/>
  <c r="P54" i="7" s="1"/>
  <c r="V75" i="7"/>
  <c r="V74" i="7" s="1"/>
  <c r="AX63" i="7"/>
  <c r="AX62" i="7" s="1"/>
  <c r="AZ37" i="7"/>
  <c r="AZ36" i="7" s="1"/>
  <c r="AN11" i="7"/>
  <c r="AN10" i="7" s="1"/>
  <c r="Z11" i="7"/>
  <c r="Z10" i="7" s="1"/>
  <c r="AD9" i="7"/>
  <c r="AD8" i="7" s="1"/>
  <c r="AH79" i="7"/>
  <c r="AH78" i="7" s="1"/>
  <c r="AF49" i="7"/>
  <c r="AF48" i="7" s="1"/>
  <c r="BF27" i="7"/>
  <c r="BF26" i="7" s="1"/>
  <c r="AR63" i="7"/>
  <c r="AR62" i="7" s="1"/>
  <c r="BB13" i="7"/>
  <c r="BB12" i="7" s="1"/>
  <c r="AT15" i="7"/>
  <c r="AT14" i="7" s="1"/>
  <c r="X31" i="7"/>
  <c r="X30" i="7" s="1"/>
  <c r="AH181" i="7"/>
  <c r="AH180" i="7" s="1"/>
  <c r="AD115" i="7"/>
  <c r="AD114" i="7" s="1"/>
  <c r="BB125" i="7"/>
  <c r="BB124" i="7" s="1"/>
  <c r="AJ125" i="7"/>
  <c r="AJ124" i="7" s="1"/>
  <c r="N103" i="7"/>
  <c r="N102" i="7" s="1"/>
  <c r="AT109" i="7"/>
  <c r="AT108" i="7" s="1"/>
  <c r="AX107" i="7"/>
  <c r="AX106" i="7" s="1"/>
  <c r="AZ77" i="7"/>
  <c r="AZ76" i="7" s="1"/>
  <c r="P191" i="7"/>
  <c r="P190" i="7" s="1"/>
  <c r="T163" i="7"/>
  <c r="T162" i="7" s="1"/>
  <c r="BH121" i="7"/>
  <c r="BH120" i="7" s="1"/>
  <c r="AT153" i="7"/>
  <c r="AT152" i="7" s="1"/>
  <c r="AP97" i="7"/>
  <c r="AP96" i="7" s="1"/>
  <c r="Z159" i="7"/>
  <c r="Z158" i="7" s="1"/>
  <c r="AJ93" i="7"/>
  <c r="AJ92" i="7" s="1"/>
  <c r="P105" i="7"/>
  <c r="P104" i="7" s="1"/>
  <c r="BF91" i="7"/>
  <c r="BF90" i="7" s="1"/>
  <c r="BD91" i="7"/>
  <c r="BD90" i="7" s="1"/>
  <c r="AZ139" i="7"/>
  <c r="AZ138" i="7" s="1"/>
  <c r="AF131" i="7"/>
  <c r="AF130" i="7" s="1"/>
  <c r="AB147" i="7"/>
  <c r="AB146" i="7" s="1"/>
  <c r="V137" i="7"/>
  <c r="V136" i="7" s="1"/>
  <c r="AH159" i="7"/>
  <c r="AH158" i="7" s="1"/>
  <c r="AZ123" i="7"/>
  <c r="AZ122" i="7" s="1"/>
  <c r="AL141" i="7"/>
  <c r="AL140" i="7" s="1"/>
  <c r="AB185" i="7"/>
  <c r="AB184" i="7" s="1"/>
  <c r="N129" i="7"/>
  <c r="N128" i="7" s="1"/>
  <c r="T97" i="7"/>
  <c r="T96" i="7" s="1"/>
  <c r="BH111" i="7"/>
  <c r="BH110" i="7" s="1"/>
  <c r="T143" i="7"/>
  <c r="T142" i="7" s="1"/>
  <c r="BB107" i="7"/>
  <c r="BB106" i="7" s="1"/>
  <c r="AF97" i="7"/>
  <c r="AF96" i="7" s="1"/>
  <c r="AH91" i="7"/>
  <c r="AH90" i="7" s="1"/>
  <c r="BH89" i="7"/>
  <c r="BH88" i="7" s="1"/>
  <c r="R197" i="7"/>
  <c r="R196" i="7" s="1"/>
  <c r="AL133" i="7"/>
  <c r="AL132" i="7" s="1"/>
  <c r="AZ93" i="7"/>
  <c r="AZ92" i="7" s="1"/>
  <c r="AX103" i="7"/>
  <c r="AX102" i="7" s="1"/>
  <c r="BB123" i="7"/>
  <c r="BB122" i="7" s="1"/>
  <c r="AP93" i="7"/>
  <c r="AP92" i="7" s="1"/>
  <c r="AX99" i="7"/>
  <c r="AX98" i="7" s="1"/>
  <c r="AX79" i="7"/>
  <c r="AX78" i="7" s="1"/>
  <c r="AJ69" i="7"/>
  <c r="AJ68" i="7" s="1"/>
  <c r="BH79" i="7"/>
  <c r="BH78" i="7" s="1"/>
  <c r="AX139" i="7"/>
  <c r="AX138" i="7" s="1"/>
  <c r="BJ105" i="7"/>
  <c r="BJ104" i="7" s="1"/>
  <c r="AB69" i="7"/>
  <c r="AB68" i="7" s="1"/>
  <c r="AN163" i="7"/>
  <c r="AN162" i="7" s="1"/>
  <c r="R115" i="7"/>
  <c r="R114" i="7" s="1"/>
  <c r="AP85" i="7"/>
  <c r="AP84" i="7" s="1"/>
  <c r="Z99" i="7"/>
  <c r="Z98" i="7" s="1"/>
  <c r="BB117" i="7"/>
  <c r="BB116" i="7" s="1"/>
  <c r="AD83" i="7"/>
  <c r="AD82" i="7" s="1"/>
  <c r="AT97" i="7"/>
  <c r="AT96" i="7" s="1"/>
  <c r="AT77" i="7"/>
  <c r="AT76" i="7" s="1"/>
  <c r="AR61" i="7"/>
  <c r="AR60" i="7" s="1"/>
  <c r="AV77" i="7"/>
  <c r="AV76" i="7" s="1"/>
  <c r="AV115" i="7"/>
  <c r="AV114" i="7" s="1"/>
  <c r="P97" i="7"/>
  <c r="P96" i="7" s="1"/>
  <c r="AP79" i="7"/>
  <c r="AP78" i="7" s="1"/>
  <c r="AZ61" i="7"/>
  <c r="AZ60" i="7" s="1"/>
  <c r="AR175" i="7"/>
  <c r="AR174" i="7" s="1"/>
  <c r="AN133" i="7"/>
  <c r="AN132" i="7" s="1"/>
  <c r="AR127" i="7"/>
  <c r="AR126" i="7" s="1"/>
  <c r="AP133" i="7"/>
  <c r="AP132" i="7" s="1"/>
  <c r="BB93" i="7"/>
  <c r="BB92" i="7" s="1"/>
  <c r="AT113" i="7"/>
  <c r="AT112" i="7" s="1"/>
  <c r="AL107" i="7"/>
  <c r="AL106" i="7" s="1"/>
  <c r="AZ103" i="7"/>
  <c r="AZ102" i="7" s="1"/>
  <c r="V97" i="7"/>
  <c r="V96" i="7" s="1"/>
  <c r="AT81" i="7"/>
  <c r="AT80" i="7" s="1"/>
  <c r="T77" i="7"/>
  <c r="T76" i="7" s="1"/>
  <c r="N83" i="7"/>
  <c r="N82" i="7" s="1"/>
  <c r="X77" i="7"/>
  <c r="X76" i="7" s="1"/>
  <c r="AH151" i="7"/>
  <c r="AH150" i="7" s="1"/>
  <c r="AZ115" i="7"/>
  <c r="AZ114" i="7" s="1"/>
  <c r="AZ87" i="7"/>
  <c r="AZ86" i="7" s="1"/>
  <c r="BH65" i="7"/>
  <c r="BH64" i="7" s="1"/>
  <c r="AV81" i="7"/>
  <c r="AV80" i="7" s="1"/>
  <c r="V63" i="7"/>
  <c r="V62" i="7" s="1"/>
  <c r="AX41" i="7"/>
  <c r="AX40" i="7" s="1"/>
  <c r="BF37" i="7"/>
  <c r="BF36" i="7" s="1"/>
  <c r="AX33" i="7"/>
  <c r="AX32" i="7" s="1"/>
  <c r="AR73" i="7"/>
  <c r="AR72" i="7" s="1"/>
  <c r="BH33" i="7"/>
  <c r="BH32" i="7" s="1"/>
  <c r="AL177" i="7"/>
  <c r="AL176" i="7" s="1"/>
  <c r="AJ97" i="7"/>
  <c r="AJ96" i="7" s="1"/>
  <c r="AH147" i="7"/>
  <c r="AH146" i="7" s="1"/>
  <c r="P117" i="7"/>
  <c r="P116" i="7" s="1"/>
  <c r="BH81" i="7"/>
  <c r="BH80" i="7" s="1"/>
  <c r="BJ205" i="7"/>
  <c r="BJ204" i="7" s="1"/>
  <c r="AX155" i="7"/>
  <c r="AX154" i="7" s="1"/>
  <c r="BJ137" i="7"/>
  <c r="BJ136" i="7" s="1"/>
  <c r="AV75" i="7"/>
  <c r="AV74" i="7" s="1"/>
  <c r="BF83" i="7"/>
  <c r="BF82" i="7" s="1"/>
  <c r="Z75" i="7"/>
  <c r="Z74" i="7" s="1"/>
  <c r="R87" i="7"/>
  <c r="R86" i="7" s="1"/>
  <c r="X149" i="7"/>
  <c r="X148" i="7" s="1"/>
  <c r="V93" i="7"/>
  <c r="V92" i="7" s="1"/>
  <c r="AZ105" i="7"/>
  <c r="AZ104" i="7" s="1"/>
  <c r="AF129" i="7"/>
  <c r="AF128" i="7" s="1"/>
  <c r="N109" i="7"/>
  <c r="N108" i="7" s="1"/>
  <c r="BH127" i="7"/>
  <c r="BH126" i="7" s="1"/>
  <c r="X113" i="7"/>
  <c r="X112" i="7" s="1"/>
  <c r="AB91" i="7"/>
  <c r="AB90" i="7" s="1"/>
  <c r="T61" i="7"/>
  <c r="T60" i="7" s="1"/>
  <c r="N167" i="7"/>
  <c r="N166" i="7" s="1"/>
  <c r="R91" i="7"/>
  <c r="R90" i="7" s="1"/>
  <c r="Z73" i="7"/>
  <c r="Z72" i="7" s="1"/>
  <c r="V47" i="7"/>
  <c r="V46" i="7" s="1"/>
  <c r="AD65" i="7"/>
  <c r="AD64" i="7" s="1"/>
  <c r="T105" i="7"/>
  <c r="T104" i="7" s="1"/>
  <c r="V95" i="7"/>
  <c r="V94" i="7" s="1"/>
  <c r="BH69" i="7"/>
  <c r="BH68" i="7" s="1"/>
  <c r="X109" i="7"/>
  <c r="X108" i="7" s="1"/>
  <c r="AJ79" i="7"/>
  <c r="AJ78" i="7" s="1"/>
  <c r="AX53" i="7"/>
  <c r="AX52" i="7" s="1"/>
  <c r="AZ47" i="7"/>
  <c r="AZ46" i="7" s="1"/>
  <c r="AT99" i="7"/>
  <c r="AT98" i="7" s="1"/>
  <c r="AP91" i="7"/>
  <c r="AP90" i="7" s="1"/>
  <c r="AJ61" i="7"/>
  <c r="AJ60" i="7" s="1"/>
  <c r="BH67" i="7"/>
  <c r="BH66" i="7" s="1"/>
  <c r="AH45" i="7"/>
  <c r="AH44" i="7" s="1"/>
  <c r="P103" i="7"/>
  <c r="P102" i="7" s="1"/>
  <c r="AH95" i="7"/>
  <c r="AH94" i="7" s="1"/>
  <c r="AN63" i="7"/>
  <c r="AN62" i="7" s="1"/>
  <c r="P69" i="7"/>
  <c r="P68" i="7" s="1"/>
  <c r="AD123" i="7"/>
  <c r="AD122" i="7" s="1"/>
  <c r="AR81" i="7"/>
  <c r="AR80" i="7" s="1"/>
  <c r="AL51" i="7"/>
  <c r="AL50" i="7" s="1"/>
  <c r="AH21" i="7"/>
  <c r="AH20" i="7" s="1"/>
  <c r="AJ115" i="7"/>
  <c r="AJ114" i="7" s="1"/>
  <c r="BF123" i="7"/>
  <c r="BF122" i="7" s="1"/>
  <c r="AR89" i="7"/>
  <c r="AR88" i="7" s="1"/>
  <c r="AB115" i="7"/>
  <c r="AB114" i="7" s="1"/>
  <c r="AN87" i="7"/>
  <c r="AN86" i="7" s="1"/>
  <c r="V59" i="7"/>
  <c r="V58" i="7" s="1"/>
  <c r="AD31" i="7"/>
  <c r="AD30" i="7" s="1"/>
  <c r="BH51" i="7"/>
  <c r="BH50" i="7" s="1"/>
  <c r="AB117" i="7"/>
  <c r="AB116" i="7" s="1"/>
  <c r="AP99" i="7"/>
  <c r="AP98" i="7" s="1"/>
  <c r="T69" i="7"/>
  <c r="T68" i="7" s="1"/>
  <c r="AV73" i="7"/>
  <c r="AV72" i="7" s="1"/>
  <c r="Z53" i="7"/>
  <c r="Z52" i="7" s="1"/>
  <c r="AH167" i="7"/>
  <c r="AH166" i="7" s="1"/>
  <c r="AL105" i="7"/>
  <c r="AL104" i="7" s="1"/>
  <c r="AB73" i="7"/>
  <c r="AB72" i="7" s="1"/>
  <c r="BH75" i="7"/>
  <c r="BH74" i="7" s="1"/>
  <c r="AT135" i="7"/>
  <c r="AT134" i="7" s="1"/>
  <c r="AP83" i="7"/>
  <c r="AP82" i="7" s="1"/>
  <c r="BJ59" i="7"/>
  <c r="BJ58" i="7" s="1"/>
  <c r="R137" i="7"/>
  <c r="R136" i="7" s="1"/>
  <c r="AF121" i="7"/>
  <c r="AF120" i="7" s="1"/>
  <c r="P89" i="7"/>
  <c r="P88" i="7" s="1"/>
  <c r="BB135" i="7"/>
  <c r="BB134" i="7" s="1"/>
  <c r="AL75" i="7"/>
  <c r="AL74" i="7" s="1"/>
  <c r="AD67" i="7"/>
  <c r="AD66" i="7" s="1"/>
  <c r="BB35" i="7"/>
  <c r="BB34" i="7" s="1"/>
  <c r="AR55" i="7"/>
  <c r="AR54" i="7" s="1"/>
  <c r="BF115" i="7"/>
  <c r="BF114" i="7" s="1"/>
  <c r="AV113" i="7"/>
  <c r="AV112" i="7" s="1"/>
  <c r="AJ77" i="7"/>
  <c r="AJ76" i="7" s="1"/>
  <c r="AR79" i="7"/>
  <c r="AR78" i="7" s="1"/>
  <c r="Z57" i="7"/>
  <c r="Z56" i="7" s="1"/>
  <c r="AV137" i="7"/>
  <c r="AV136" i="7" s="1"/>
  <c r="AJ99" i="7"/>
  <c r="AJ98" i="7" s="1"/>
  <c r="BD83" i="7"/>
  <c r="BD82" i="7" s="1"/>
  <c r="AR85" i="7"/>
  <c r="AR84" i="7" s="1"/>
  <c r="BB55" i="7"/>
  <c r="BB54" i="7" s="1"/>
  <c r="AH99" i="7"/>
  <c r="AH98" i="7" s="1"/>
  <c r="T63" i="7"/>
  <c r="T62" i="7" s="1"/>
  <c r="AH33" i="7"/>
  <c r="AH32" i="7" s="1"/>
  <c r="N61" i="7"/>
  <c r="N60" i="7" s="1"/>
  <c r="AR47" i="7"/>
  <c r="AR46" i="7" s="1"/>
  <c r="BH41" i="7"/>
  <c r="BH40" i="7" s="1"/>
  <c r="AL33" i="7"/>
  <c r="AL32" i="7" s="1"/>
  <c r="AJ13" i="7"/>
  <c r="AJ12" i="7" s="1"/>
  <c r="T47" i="7"/>
  <c r="T46" i="7" s="1"/>
  <c r="AF61" i="7"/>
  <c r="AF60" i="7" s="1"/>
  <c r="BF139" i="7"/>
  <c r="BF138" i="7" s="1"/>
  <c r="AF13" i="7"/>
  <c r="AF12" i="7" s="1"/>
  <c r="P35" i="7"/>
  <c r="P34" i="7" s="1"/>
  <c r="AV55" i="7"/>
  <c r="AV54" i="7" s="1"/>
  <c r="BB29" i="7"/>
  <c r="BB28" i="7" s="1"/>
  <c r="BJ49" i="7"/>
  <c r="BJ48" i="7" s="1"/>
  <c r="AB27" i="7"/>
  <c r="AB26" i="7" s="1"/>
  <c r="AJ51" i="7"/>
  <c r="AJ50" i="7" s="1"/>
  <c r="Z33" i="7"/>
  <c r="Z32" i="7" s="1"/>
  <c r="P77" i="7"/>
  <c r="P76" i="7" s="1"/>
  <c r="BH95" i="7"/>
  <c r="BH94" i="7" s="1"/>
  <c r="AN55" i="7"/>
  <c r="AN54" i="7" s="1"/>
  <c r="AL53" i="7"/>
  <c r="AL52" i="7" s="1"/>
  <c r="T31" i="7"/>
  <c r="T30" i="7" s="1"/>
  <c r="R37" i="7"/>
  <c r="R36" i="7" s="1"/>
  <c r="AH107" i="7"/>
  <c r="AH106" i="7" s="1"/>
  <c r="BB11" i="7"/>
  <c r="BB10" i="7" s="1"/>
  <c r="AR21" i="7"/>
  <c r="AR20" i="7" s="1"/>
  <c r="X43" i="7"/>
  <c r="X42" i="7" s="1"/>
  <c r="AH67" i="7"/>
  <c r="AH66" i="7" s="1"/>
  <c r="AT37" i="7"/>
  <c r="AT36" i="7" s="1"/>
  <c r="AD57" i="7"/>
  <c r="AD56" i="7" s="1"/>
  <c r="BB15" i="7"/>
  <c r="BB14" i="7" s="1"/>
  <c r="T35" i="7"/>
  <c r="T34" i="7" s="1"/>
  <c r="BB27" i="7"/>
  <c r="BB26" i="7" s="1"/>
  <c r="AZ79" i="7"/>
  <c r="AZ78" i="7" s="1"/>
  <c r="AL55" i="7"/>
  <c r="AL54" i="7" s="1"/>
  <c r="Z155" i="7"/>
  <c r="Z154" i="7" s="1"/>
  <c r="BF73" i="7"/>
  <c r="BF72" i="7" s="1"/>
  <c r="AV121" i="7"/>
  <c r="AV120" i="7" s="1"/>
  <c r="N65" i="7"/>
  <c r="N64" i="7" s="1"/>
  <c r="BF81" i="7"/>
  <c r="BF80" i="7" s="1"/>
  <c r="BF13" i="7"/>
  <c r="BF12" i="7" s="1"/>
  <c r="AX19" i="7"/>
  <c r="AX18" i="7" s="1"/>
  <c r="AJ41" i="7"/>
  <c r="AJ40" i="7" s="1"/>
  <c r="BF63" i="7"/>
  <c r="BF62" i="7" s="1"/>
  <c r="BF35" i="7"/>
  <c r="BF34" i="7" s="1"/>
  <c r="BF55" i="7"/>
  <c r="BF54" i="7" s="1"/>
  <c r="AN33" i="7"/>
  <c r="AN32" i="7" s="1"/>
  <c r="AP67" i="7"/>
  <c r="AP66" i="7" s="1"/>
  <c r="AH49" i="7"/>
  <c r="AH48" i="7" s="1"/>
  <c r="P85" i="7"/>
  <c r="P84" i="7" s="1"/>
  <c r="AJ105" i="7"/>
  <c r="AJ104" i="7" s="1"/>
  <c r="V67" i="7"/>
  <c r="V66" i="7" s="1"/>
  <c r="AF45" i="7"/>
  <c r="AF44" i="7" s="1"/>
  <c r="BJ67" i="7"/>
  <c r="BJ66" i="7" s="1"/>
  <c r="BH9" i="7"/>
  <c r="BH8" i="7" s="1"/>
  <c r="P17" i="7"/>
  <c r="P16" i="7" s="1"/>
  <c r="AL13" i="7"/>
  <c r="AL12" i="7" s="1"/>
  <c r="BD27" i="7"/>
  <c r="BD26" i="7" s="1"/>
  <c r="AR49" i="7"/>
  <c r="AR48" i="7" s="1"/>
  <c r="AX43" i="7"/>
  <c r="AX42" i="7" s="1"/>
  <c r="Z65" i="7"/>
  <c r="Z64" i="7" s="1"/>
  <c r="AL19" i="7"/>
  <c r="AL18" i="7" s="1"/>
  <c r="X41" i="7"/>
  <c r="X40" i="7" s="1"/>
  <c r="X81" i="7"/>
  <c r="X80" i="7" s="1"/>
  <c r="R79" i="7"/>
  <c r="R78" i="7" s="1"/>
  <c r="AX73" i="7"/>
  <c r="AX72" i="7" s="1"/>
  <c r="AL61" i="7"/>
  <c r="AL60" i="7" s="1"/>
  <c r="AZ75" i="7"/>
  <c r="AZ74" i="7" s="1"/>
  <c r="AZ31" i="7"/>
  <c r="AZ30" i="7" s="1"/>
  <c r="BJ51" i="7"/>
  <c r="BJ50" i="7" s="1"/>
  <c r="AZ97" i="7"/>
  <c r="AZ96" i="7" s="1"/>
  <c r="AR19" i="7"/>
  <c r="AR18" i="7" s="1"/>
  <c r="AV31" i="7"/>
  <c r="AV30" i="7" s="1"/>
  <c r="AJ53" i="7"/>
  <c r="AJ52" i="7" s="1"/>
  <c r="AP27" i="7"/>
  <c r="AP26" i="7" s="1"/>
  <c r="AB15" i="7"/>
  <c r="AB14" i="7" s="1"/>
  <c r="BJ13" i="7"/>
  <c r="BJ12" i="7" s="1"/>
  <c r="AL63" i="7"/>
  <c r="AL62" i="7" s="1"/>
  <c r="BF49" i="7"/>
  <c r="BF48" i="7" s="1"/>
  <c r="BD13" i="7"/>
  <c r="BD12" i="7" s="1"/>
  <c r="AV43" i="7"/>
  <c r="AV42" i="7" s="1"/>
  <c r="AN111" i="7"/>
  <c r="AN110" i="7" s="1"/>
  <c r="BB97" i="7"/>
  <c r="BB96" i="7" s="1"/>
  <c r="AB109" i="7"/>
  <c r="AB108" i="7" s="1"/>
  <c r="AX101" i="7"/>
  <c r="AX100" i="7" s="1"/>
  <c r="V173" i="7"/>
  <c r="V172" i="7" s="1"/>
  <c r="AD139" i="7"/>
  <c r="AD138" i="7" s="1"/>
  <c r="AH131" i="7"/>
  <c r="AH130" i="7" s="1"/>
  <c r="AD95" i="7"/>
  <c r="AD94" i="7" s="1"/>
  <c r="N143" i="7"/>
  <c r="N142" i="7" s="1"/>
  <c r="P119" i="7"/>
  <c r="P118" i="7" s="1"/>
  <c r="X89" i="7"/>
  <c r="X88" i="7" s="1"/>
  <c r="AF63" i="7"/>
  <c r="AF62" i="7" s="1"/>
  <c r="X85" i="7"/>
  <c r="X84" i="7" s="1"/>
  <c r="X83" i="7"/>
  <c r="X82" i="7" s="1"/>
  <c r="N105" i="7"/>
  <c r="N104" i="7" s="1"/>
  <c r="Z135" i="7"/>
  <c r="Z134" i="7" s="1"/>
  <c r="BJ125" i="7"/>
  <c r="BJ124" i="7" s="1"/>
  <c r="X111" i="7"/>
  <c r="X110" i="7" s="1"/>
  <c r="AN93" i="7"/>
  <c r="AN92" i="7" s="1"/>
  <c r="V77" i="7"/>
  <c r="V76" i="7" s="1"/>
  <c r="AP77" i="7"/>
  <c r="AP76" i="7" s="1"/>
  <c r="AH127" i="7"/>
  <c r="AH126" i="7" s="1"/>
  <c r="AP75" i="7"/>
  <c r="AP74" i="7" s="1"/>
  <c r="BH71" i="7"/>
  <c r="BH70" i="7" s="1"/>
  <c r="Z37" i="7"/>
  <c r="Z36" i="7" s="1"/>
  <c r="AN57" i="7"/>
  <c r="AN56" i="7" s="1"/>
  <c r="T101" i="7"/>
  <c r="T100" i="7" s="1"/>
  <c r="P93" i="7"/>
  <c r="P92" i="7" s="1"/>
  <c r="R77" i="7"/>
  <c r="R76" i="7" s="1"/>
  <c r="AT73" i="7"/>
  <c r="AT72" i="7" s="1"/>
  <c r="AZ67" i="7"/>
  <c r="AZ66" i="7" s="1"/>
  <c r="AX45" i="7"/>
  <c r="AX44" i="7" s="1"/>
  <c r="AH71" i="7"/>
  <c r="AH70" i="7" s="1"/>
  <c r="AZ203" i="7"/>
  <c r="AZ202" i="7" s="1"/>
  <c r="Z85" i="7"/>
  <c r="Z84" i="7" s="1"/>
  <c r="N81" i="7"/>
  <c r="N80" i="7" s="1"/>
  <c r="Z81" i="7"/>
  <c r="Z80" i="7" s="1"/>
  <c r="AP69" i="7"/>
  <c r="AP68" i="7" s="1"/>
  <c r="AT39" i="7"/>
  <c r="AT38" i="7" s="1"/>
  <c r="Z97" i="7"/>
  <c r="Z96" i="7" s="1"/>
  <c r="N85" i="7"/>
  <c r="N84" i="7" s="1"/>
  <c r="AH81" i="7"/>
  <c r="AH80" i="7" s="1"/>
  <c r="AV61" i="7"/>
  <c r="AV60" i="7" s="1"/>
  <c r="AT91" i="7"/>
  <c r="AT90" i="7" s="1"/>
  <c r="AF85" i="7"/>
  <c r="AF84" i="7" s="1"/>
  <c r="BJ43" i="7"/>
  <c r="BJ42" i="7" s="1"/>
  <c r="R63" i="7"/>
  <c r="R62" i="7" s="1"/>
  <c r="AL95" i="7"/>
  <c r="AL94" i="7" s="1"/>
  <c r="AX85" i="7"/>
  <c r="AX84" i="7" s="1"/>
  <c r="AB65" i="7"/>
  <c r="AB64" i="7" s="1"/>
  <c r="R99" i="7"/>
  <c r="R98" i="7" s="1"/>
  <c r="AN73" i="7"/>
  <c r="AN72" i="7" s="1"/>
  <c r="V51" i="7"/>
  <c r="V50" i="7" s="1"/>
  <c r="AB47" i="7"/>
  <c r="AB46" i="7" s="1"/>
  <c r="AT95" i="7"/>
  <c r="AT94" i="7" s="1"/>
  <c r="AL89" i="7"/>
  <c r="AL88" i="7" s="1"/>
  <c r="BD89" i="7"/>
  <c r="BD88" i="7" s="1"/>
  <c r="AV65" i="7"/>
  <c r="AV64" i="7" s="1"/>
  <c r="AT43" i="7"/>
  <c r="AT42" i="7" s="1"/>
  <c r="P95" i="7"/>
  <c r="P94" i="7" s="1"/>
  <c r="N93" i="7"/>
  <c r="N92" i="7" s="1"/>
  <c r="AJ91" i="7"/>
  <c r="AJ90" i="7" s="1"/>
  <c r="AB67" i="7"/>
  <c r="AB66" i="7" s="1"/>
  <c r="AR111" i="7"/>
  <c r="AR110" i="7" s="1"/>
  <c r="BD67" i="7"/>
  <c r="BD66" i="7" s="1"/>
  <c r="AP49" i="7"/>
  <c r="AP48" i="7" s="1"/>
  <c r="R71" i="7"/>
  <c r="R70" i="7" s="1"/>
  <c r="X135" i="7"/>
  <c r="X134" i="7" s="1"/>
  <c r="AV99" i="7"/>
  <c r="AV98" i="7" s="1"/>
  <c r="AB81" i="7"/>
  <c r="AB80" i="7" s="1"/>
  <c r="V91" i="7"/>
  <c r="V90" i="7" s="1"/>
  <c r="AB85" i="7"/>
  <c r="AB84" i="7" s="1"/>
  <c r="AT55" i="7"/>
  <c r="AT54" i="7" s="1"/>
  <c r="BF29" i="7"/>
  <c r="BF28" i="7" s="1"/>
  <c r="AB51" i="7"/>
  <c r="AB50" i="7" s="1"/>
  <c r="AJ101" i="7"/>
  <c r="AJ100" i="7" s="1"/>
  <c r="AL97" i="7"/>
  <c r="AL96" i="7" s="1"/>
  <c r="AJ65" i="7"/>
  <c r="AJ64" i="7" s="1"/>
  <c r="AZ71" i="7"/>
  <c r="AZ70" i="7" s="1"/>
  <c r="AT47" i="7"/>
  <c r="AT46" i="7" s="1"/>
  <c r="AX113" i="7"/>
  <c r="AX112" i="7" s="1"/>
  <c r="AH103" i="7"/>
  <c r="AH102" i="7" s="1"/>
  <c r="X71" i="7"/>
  <c r="X70" i="7" s="1"/>
  <c r="BD73" i="7"/>
  <c r="BD72" i="7" s="1"/>
  <c r="BD129" i="7"/>
  <c r="BD128" i="7" s="1"/>
  <c r="AL77" i="7"/>
  <c r="AL76" i="7" s="1"/>
  <c r="AX57" i="7"/>
  <c r="AX56" i="7" s="1"/>
  <c r="BJ33" i="7"/>
  <c r="BJ32" i="7" s="1"/>
  <c r="V35" i="7"/>
  <c r="V34" i="7" s="1"/>
  <c r="AB53" i="7"/>
  <c r="AB52" i="7" s="1"/>
  <c r="BB41" i="7"/>
  <c r="BB40" i="7" s="1"/>
  <c r="BB17" i="7"/>
  <c r="BB16" i="7" s="1"/>
  <c r="AR59" i="7"/>
  <c r="AR58" i="7" s="1"/>
  <c r="AD75" i="7"/>
  <c r="AD74" i="7" s="1"/>
  <c r="AJ11" i="7"/>
  <c r="AJ10" i="7" s="1"/>
  <c r="R19" i="7"/>
  <c r="R18" i="7" s="1"/>
  <c r="AV39" i="7"/>
  <c r="AV38" i="7" s="1"/>
  <c r="AT61" i="7"/>
  <c r="AT60" i="7" s="1"/>
  <c r="Z35" i="7"/>
  <c r="Z34" i="7" s="1"/>
  <c r="AH55" i="7"/>
  <c r="AH54" i="7" s="1"/>
  <c r="BH31" i="7"/>
  <c r="BH30" i="7" s="1"/>
  <c r="T59" i="7"/>
  <c r="T58" i="7" s="1"/>
  <c r="AL47" i="7"/>
  <c r="AL46" i="7" s="1"/>
  <c r="BB79" i="7"/>
  <c r="BB78" i="7" s="1"/>
  <c r="AP105" i="7"/>
  <c r="AP104" i="7" s="1"/>
  <c r="AL21" i="7"/>
  <c r="AL20" i="7" s="1"/>
  <c r="BJ63" i="7"/>
  <c r="BJ62" i="7" s="1"/>
  <c r="T43" i="7"/>
  <c r="T42" i="7" s="1"/>
  <c r="AD59" i="7"/>
  <c r="AD58" i="7" s="1"/>
  <c r="AB9" i="7"/>
  <c r="AB8" i="7" s="1"/>
  <c r="AF15" i="7"/>
  <c r="AF14" i="7" s="1"/>
  <c r="R13" i="7"/>
  <c r="R12" i="7" s="1"/>
  <c r="X27" i="7"/>
  <c r="X26" i="7" s="1"/>
  <c r="BD47" i="7"/>
  <c r="BD46" i="7" s="1"/>
  <c r="R43" i="7"/>
  <c r="R42" i="7" s="1"/>
  <c r="AT63" i="7"/>
  <c r="AT62" i="7" s="1"/>
  <c r="BJ17" i="7"/>
  <c r="BJ16" i="7" s="1"/>
  <c r="AZ39" i="7"/>
  <c r="AZ38" i="7" s="1"/>
  <c r="AL71" i="7"/>
  <c r="AL70" i="7" s="1"/>
  <c r="BD79" i="7"/>
  <c r="BD78" i="7" s="1"/>
  <c r="AN77" i="7"/>
  <c r="AN76" i="7" s="1"/>
  <c r="BD53" i="7"/>
  <c r="BD52" i="7" s="1"/>
  <c r="BF117" i="7"/>
  <c r="BF116" i="7" s="1"/>
  <c r="AF29" i="7"/>
  <c r="AF28" i="7" s="1"/>
  <c r="R33" i="7"/>
  <c r="R32" i="7" s="1"/>
  <c r="BF79" i="7"/>
  <c r="BF78" i="7" s="1"/>
  <c r="AN9" i="7"/>
  <c r="AN8" i="7" s="1"/>
  <c r="P47" i="7"/>
  <c r="P46" i="7" s="1"/>
  <c r="AT21" i="7"/>
  <c r="AT20" i="7" s="1"/>
  <c r="AD41" i="7"/>
  <c r="AD40" i="7" s="1"/>
  <c r="AX61" i="7"/>
  <c r="AX60" i="7" s="1"/>
  <c r="AR39" i="7"/>
  <c r="AR38" i="7" s="1"/>
  <c r="AP57" i="7"/>
  <c r="AP56" i="7" s="1"/>
  <c r="N77" i="7"/>
  <c r="N76" i="7" s="1"/>
  <c r="V131" i="7"/>
  <c r="V130" i="7" s="1"/>
  <c r="R35" i="7"/>
  <c r="R34" i="7" s="1"/>
  <c r="AD15" i="7"/>
  <c r="AD14" i="7" s="1"/>
  <c r="BB61" i="7"/>
  <c r="BB60" i="7" s="1"/>
  <c r="AF91" i="7"/>
  <c r="AF90" i="7" s="1"/>
  <c r="T19" i="7"/>
  <c r="T18" i="7" s="1"/>
  <c r="AF11" i="7"/>
  <c r="AF10" i="7" s="1"/>
  <c r="AF19" i="7"/>
  <c r="AF18" i="7" s="1"/>
  <c r="AR33" i="7"/>
  <c r="AR32" i="7" s="1"/>
  <c r="X55" i="7"/>
  <c r="X54" i="7" s="1"/>
  <c r="T53" i="7"/>
  <c r="T52" i="7" s="1"/>
  <c r="AH39" i="7"/>
  <c r="AH38" i="7" s="1"/>
  <c r="AF95" i="7"/>
  <c r="AF94" i="7" s="1"/>
  <c r="BJ65" i="7"/>
  <c r="BJ64" i="7" s="1"/>
  <c r="P45" i="7"/>
  <c r="P44" i="7" s="1"/>
  <c r="AN141" i="7"/>
  <c r="AN140" i="7" s="1"/>
  <c r="AT149" i="7"/>
  <c r="AT148" i="7" s="1"/>
  <c r="N145" i="7"/>
  <c r="N144" i="7" s="1"/>
  <c r="AV93" i="7"/>
  <c r="AV92" i="7" s="1"/>
  <c r="AB199" i="7"/>
  <c r="AB198" i="7" s="1"/>
  <c r="R159" i="7"/>
  <c r="R158" i="7" s="1"/>
  <c r="BJ99" i="7"/>
  <c r="BJ98" i="7" s="1"/>
  <c r="X93" i="7"/>
  <c r="X92" i="7" s="1"/>
  <c r="BF131" i="7"/>
  <c r="BF130" i="7" s="1"/>
  <c r="AB107" i="7"/>
  <c r="AB106" i="7" s="1"/>
  <c r="AB75" i="7"/>
  <c r="AB74" i="7" s="1"/>
  <c r="BH165" i="7"/>
  <c r="BH164" i="7" s="1"/>
  <c r="P107" i="7"/>
  <c r="P106" i="7" s="1"/>
  <c r="AZ83" i="7"/>
  <c r="AZ82" i="7" s="1"/>
  <c r="P87" i="7"/>
  <c r="P86" i="7" s="1"/>
  <c r="AZ145" i="7"/>
  <c r="AZ144" i="7" s="1"/>
  <c r="AZ95" i="7"/>
  <c r="AZ94" i="7" s="1"/>
  <c r="AF103" i="7"/>
  <c r="AF102" i="7" s="1"/>
  <c r="AT101" i="7"/>
  <c r="AT100" i="7" s="1"/>
  <c r="AZ81" i="7"/>
  <c r="AZ80" i="7" s="1"/>
  <c r="BD81" i="7"/>
  <c r="BD80" i="7" s="1"/>
  <c r="AH93" i="7"/>
  <c r="AH92" i="7" s="1"/>
  <c r="AV71" i="7"/>
  <c r="AV70" i="7" s="1"/>
  <c r="P61" i="7"/>
  <c r="P60" i="7" s="1"/>
  <c r="AD27" i="7"/>
  <c r="AD26" i="7" s="1"/>
  <c r="R127" i="7"/>
  <c r="R126" i="7" s="1"/>
  <c r="BB73" i="7"/>
  <c r="BB72" i="7" s="1"/>
  <c r="Z91" i="7"/>
  <c r="Z90" i="7" s="1"/>
  <c r="T71" i="7"/>
  <c r="T70" i="7" s="1"/>
  <c r="AN89" i="7"/>
  <c r="AN88" i="7" s="1"/>
  <c r="V71" i="7"/>
  <c r="V70" i="7" s="1"/>
  <c r="BB39" i="7"/>
  <c r="BB38" i="7" s="1"/>
  <c r="AZ59" i="7"/>
  <c r="AZ58" i="7" s="1"/>
  <c r="X133" i="7"/>
  <c r="X132" i="7" s="1"/>
  <c r="BD97" i="7"/>
  <c r="BD96" i="7" s="1"/>
  <c r="P83" i="7"/>
  <c r="P82" i="7" s="1"/>
  <c r="BD87" i="7"/>
  <c r="BD86" i="7" s="1"/>
  <c r="AL59" i="7"/>
  <c r="AL58" i="7" s="1"/>
  <c r="AL143" i="7"/>
  <c r="AL142" i="7" s="1"/>
  <c r="T107" i="7"/>
  <c r="T106" i="7" s="1"/>
  <c r="AL73" i="7"/>
  <c r="AL72" i="7" s="1"/>
  <c r="N75" i="7"/>
  <c r="N74" i="7" s="1"/>
  <c r="N59" i="7"/>
  <c r="N58" i="7" s="1"/>
  <c r="AZ111" i="7"/>
  <c r="AZ110" i="7" s="1"/>
  <c r="AF77" i="7"/>
  <c r="AF76" i="7" s="1"/>
  <c r="AT35" i="7"/>
  <c r="AT34" i="7" s="1"/>
  <c r="BJ177" i="7"/>
  <c r="BJ176" i="7" s="1"/>
  <c r="R89" i="7"/>
  <c r="R88" i="7" s="1"/>
  <c r="AT105" i="7"/>
  <c r="AT104" i="7" s="1"/>
  <c r="P91" i="7"/>
  <c r="P90" i="7" s="1"/>
  <c r="P79" i="7"/>
  <c r="P78" i="7" s="1"/>
  <c r="X65" i="7"/>
  <c r="X64" i="7" s="1"/>
  <c r="Z45" i="7"/>
  <c r="Z44" i="7" s="1"/>
  <c r="AL69" i="7"/>
  <c r="AL68" i="7" s="1"/>
  <c r="AB141" i="7"/>
  <c r="AB140" i="7" s="1"/>
  <c r="AB111" i="7"/>
  <c r="AB110" i="7" s="1"/>
  <c r="BJ77" i="7"/>
  <c r="BJ76" i="7" s="1"/>
  <c r="AD79" i="7"/>
  <c r="AD78" i="7" s="1"/>
  <c r="N67" i="7"/>
  <c r="N66" i="7" s="1"/>
  <c r="N39" i="7"/>
  <c r="N38" i="7" s="1"/>
  <c r="Z93" i="7"/>
  <c r="Z92" i="7" s="1"/>
  <c r="AV89" i="7"/>
  <c r="AV88" i="7" s="1"/>
  <c r="AT79" i="7"/>
  <c r="AT78" i="7" s="1"/>
  <c r="R65" i="7"/>
  <c r="R64" i="7" s="1"/>
  <c r="BB83" i="7"/>
  <c r="BB82" i="7" s="1"/>
  <c r="BJ79" i="7"/>
  <c r="BJ78" i="7" s="1"/>
  <c r="V43" i="7"/>
  <c r="V42" i="7" s="1"/>
  <c r="BH59" i="7"/>
  <c r="BH58" i="7" s="1"/>
  <c r="AJ103" i="7"/>
  <c r="AJ102" i="7" s="1"/>
  <c r="BH107" i="7"/>
  <c r="BH106" i="7" s="1"/>
  <c r="T91" i="7"/>
  <c r="T90" i="7" s="1"/>
  <c r="V89" i="7"/>
  <c r="V88" i="7" s="1"/>
  <c r="AB71" i="7"/>
  <c r="AB70" i="7" s="1"/>
  <c r="AX49" i="7"/>
  <c r="AX48" i="7" s="1"/>
  <c r="AN45" i="7"/>
  <c r="AN44" i="7" s="1"/>
  <c r="BB91" i="7"/>
  <c r="BB90" i="7" s="1"/>
  <c r="AX83" i="7"/>
  <c r="AX82" i="7" s="1"/>
  <c r="AV85" i="7"/>
  <c r="AV84" i="7" s="1"/>
  <c r="AN61" i="7"/>
  <c r="AN60" i="7" s="1"/>
  <c r="N43" i="7"/>
  <c r="N42" i="7" s="1"/>
  <c r="AT103" i="7"/>
  <c r="AT102" i="7" s="1"/>
  <c r="AT89" i="7"/>
  <c r="AT88" i="7" s="1"/>
  <c r="AR87" i="7"/>
  <c r="AR86" i="7" s="1"/>
  <c r="P65" i="7"/>
  <c r="P64" i="7" s="1"/>
  <c r="BF105" i="7"/>
  <c r="BF104" i="7" s="1"/>
  <c r="BD63" i="7"/>
  <c r="BD62" i="7" s="1"/>
  <c r="BB47" i="7"/>
  <c r="BB46" i="7" s="1"/>
  <c r="BF67" i="7"/>
  <c r="BF66" i="7" s="1"/>
  <c r="N53" i="7"/>
  <c r="N52" i="7" s="1"/>
  <c r="X61" i="7"/>
  <c r="X60" i="7" s="1"/>
  <c r="AP63" i="7"/>
  <c r="AP62" i="7" s="1"/>
  <c r="Z51" i="7"/>
  <c r="Z50" i="7" s="1"/>
  <c r="T27" i="7"/>
  <c r="T26" i="7" s="1"/>
  <c r="AX29" i="7"/>
  <c r="AX28" i="7" s="1"/>
  <c r="AZ85" i="7"/>
  <c r="AZ84" i="7" s="1"/>
  <c r="BD19" i="7"/>
  <c r="BD18" i="7" s="1"/>
  <c r="AJ45" i="7"/>
  <c r="AJ44" i="7" s="1"/>
  <c r="AP71" i="7"/>
  <c r="AP70" i="7" s="1"/>
  <c r="AX39" i="7"/>
  <c r="AX38" i="7" s="1"/>
  <c r="BF59" i="7"/>
  <c r="BF58" i="7" s="1"/>
  <c r="T39" i="7"/>
  <c r="T38" i="7" s="1"/>
  <c r="BF21" i="7"/>
  <c r="BF20" i="7" s="1"/>
  <c r="AD55" i="7"/>
  <c r="AD54" i="7" s="1"/>
  <c r="AF75" i="7"/>
  <c r="AF74" i="7" s="1"/>
  <c r="X125" i="7"/>
  <c r="X124" i="7" s="1"/>
  <c r="BF31" i="7"/>
  <c r="BF30" i="7" s="1"/>
  <c r="AZ13" i="7"/>
  <c r="AZ12" i="7" s="1"/>
  <c r="BD57" i="7"/>
  <c r="BD56" i="7" s="1"/>
  <c r="AB79" i="7"/>
  <c r="AB78" i="7" s="1"/>
  <c r="AB17" i="7"/>
  <c r="AB16" i="7" s="1"/>
  <c r="AV9" i="7"/>
  <c r="AV8" i="7" s="1"/>
  <c r="AN17" i="7"/>
  <c r="AN16" i="7" s="1"/>
  <c r="BD31" i="7"/>
  <c r="BD30" i="7" s="1"/>
  <c r="AR53" i="7"/>
  <c r="AR52" i="7" s="1"/>
  <c r="AX27" i="7"/>
  <c r="AX26" i="7" s="1"/>
  <c r="AP47" i="7"/>
  <c r="AP46" i="7" s="1"/>
  <c r="R69" i="7"/>
  <c r="R68" i="7" s="1"/>
  <c r="AV45" i="7"/>
  <c r="AV44" i="7" s="1"/>
  <c r="AT93" i="7"/>
  <c r="AT92" i="7" s="1"/>
  <c r="AR95" i="7"/>
  <c r="AR94" i="7" s="1"/>
  <c r="BH73" i="7"/>
  <c r="BH72" i="7" s="1"/>
  <c r="AD35" i="7"/>
  <c r="AD34" i="7" s="1"/>
  <c r="V81" i="7"/>
  <c r="V80" i="7" s="1"/>
  <c r="BD37" i="7"/>
  <c r="BD36" i="7" s="1"/>
  <c r="R49" i="7"/>
  <c r="R48" i="7" s="1"/>
  <c r="AT87" i="7"/>
  <c r="AT86" i="7" s="1"/>
  <c r="T17" i="7"/>
  <c r="T16" i="7" s="1"/>
  <c r="P31" i="7"/>
  <c r="P30" i="7" s="1"/>
  <c r="AV51" i="7"/>
  <c r="AV50" i="7" s="1"/>
  <c r="BB45" i="7"/>
  <c r="BB44" i="7" s="1"/>
  <c r="AJ47" i="7"/>
  <c r="AJ46" i="7" s="1"/>
  <c r="Z29" i="7"/>
  <c r="Z28" i="7" s="1"/>
  <c r="AN65" i="7"/>
  <c r="AN64" i="7" s="1"/>
  <c r="BJ97" i="7"/>
  <c r="BJ96" i="7" s="1"/>
  <c r="BH45" i="7"/>
  <c r="BH44" i="7" s="1"/>
  <c r="AT45" i="7"/>
  <c r="AT44" i="7" s="1"/>
  <c r="R29" i="7"/>
  <c r="R28" i="7" s="1"/>
  <c r="AF79" i="7"/>
  <c r="AF78" i="7" s="1"/>
  <c r="BJ9" i="7"/>
  <c r="BJ8" i="7" s="1"/>
  <c r="BH19" i="7"/>
  <c r="BH18" i="7" s="1"/>
  <c r="AP17" i="7"/>
  <c r="AP16" i="7" s="1"/>
  <c r="X39" i="7"/>
  <c r="X38" i="7" s="1"/>
  <c r="BD59" i="7"/>
  <c r="BD58" i="7" s="1"/>
  <c r="BB33" i="7"/>
  <c r="BB32" i="7" s="1"/>
  <c r="AD53" i="7"/>
  <c r="AD52" i="7" s="1"/>
  <c r="BH13" i="7"/>
  <c r="BH12" i="7" s="1"/>
  <c r="AV29" i="7"/>
  <c r="AV28" i="7" s="1"/>
  <c r="T55" i="7"/>
  <c r="T54" i="7" s="1"/>
  <c r="BB59" i="7"/>
  <c r="BB58" i="7" s="1"/>
  <c r="BD149" i="7"/>
  <c r="BD148" i="7" s="1"/>
  <c r="AV101" i="7"/>
  <c r="AV100" i="7" s="1"/>
  <c r="AB63" i="7"/>
  <c r="AB62" i="7" s="1"/>
  <c r="AD89" i="7"/>
  <c r="AD88" i="7" s="1"/>
  <c r="AJ55" i="7"/>
  <c r="AJ54" i="7" s="1"/>
  <c r="P67" i="7"/>
  <c r="P66" i="7" s="1"/>
  <c r="BH15" i="7"/>
  <c r="BH14" i="7" s="1"/>
  <c r="AJ21" i="7"/>
  <c r="AJ20" i="7" s="1"/>
  <c r="P43" i="7"/>
  <c r="P42" i="7" s="1"/>
  <c r="R67" i="7"/>
  <c r="R66" i="7" s="1"/>
  <c r="P101" i="7"/>
  <c r="P100" i="7" s="1"/>
  <c r="AJ27" i="7"/>
  <c r="AJ26" i="7" s="1"/>
  <c r="AX175" i="7"/>
  <c r="AX174" i="7" s="1"/>
  <c r="V157" i="7"/>
  <c r="V156" i="7" s="1"/>
  <c r="Z95" i="7"/>
  <c r="Z94" i="7" s="1"/>
  <c r="P73" i="7"/>
  <c r="P72" i="7" s="1"/>
  <c r="BB95" i="7"/>
  <c r="BB94" i="7" s="1"/>
  <c r="AR115" i="7"/>
  <c r="AR114" i="7" s="1"/>
  <c r="BH113" i="7"/>
  <c r="BH112" i="7" s="1"/>
  <c r="AZ89" i="7"/>
  <c r="AZ88" i="7" s="1"/>
  <c r="AP175" i="7"/>
  <c r="AP174" i="7" s="1"/>
  <c r="BF53" i="7"/>
  <c r="BF52" i="7" s="1"/>
  <c r="BD77" i="7"/>
  <c r="BD76" i="7" s="1"/>
  <c r="V27" i="7"/>
  <c r="V26" i="7" s="1"/>
  <c r="AF65" i="7"/>
  <c r="AF64" i="7" s="1"/>
  <c r="P57" i="7"/>
  <c r="P56" i="7" s="1"/>
  <c r="AN81" i="7"/>
  <c r="AN80" i="7" s="1"/>
  <c r="AB89" i="7"/>
  <c r="AB88" i="7" s="1"/>
  <c r="AF73" i="7"/>
  <c r="AF72" i="7" s="1"/>
  <c r="V101" i="7"/>
  <c r="V100" i="7" s="1"/>
  <c r="BB43" i="7"/>
  <c r="BB42" i="7" s="1"/>
  <c r="AH75" i="7"/>
  <c r="AH74" i="7" s="1"/>
  <c r="AH89" i="7"/>
  <c r="AH88" i="7" s="1"/>
  <c r="X105" i="7"/>
  <c r="X104" i="7" s="1"/>
  <c r="X29" i="7"/>
  <c r="X28" i="7" s="1"/>
  <c r="BH35" i="7"/>
  <c r="BH34" i="7" s="1"/>
  <c r="AJ29" i="7"/>
  <c r="AJ28" i="7" s="1"/>
  <c r="AN21" i="7"/>
  <c r="AN20" i="7" s="1"/>
  <c r="AL93" i="7"/>
  <c r="AL92" i="7" s="1"/>
  <c r="V33" i="7"/>
  <c r="V32" i="7" s="1"/>
  <c r="X53" i="7"/>
  <c r="X52" i="7" s="1"/>
  <c r="Z61" i="7"/>
  <c r="Z60" i="7" s="1"/>
  <c r="BD127" i="7"/>
  <c r="BD126" i="7" s="1"/>
  <c r="AH31" i="7"/>
  <c r="AH30" i="7" s="1"/>
  <c r="V39" i="7"/>
  <c r="V38" i="7" s="1"/>
  <c r="V57" i="7"/>
  <c r="V56" i="7" s="1"/>
  <c r="N13" i="7"/>
  <c r="N12" i="7" s="1"/>
  <c r="AT69" i="7"/>
  <c r="AT68" i="7" s="1"/>
  <c r="BB57" i="7"/>
  <c r="BB56" i="7" s="1"/>
  <c r="AR35" i="7"/>
  <c r="AR34" i="7" s="1"/>
  <c r="BB75" i="7"/>
  <c r="BB74" i="7" s="1"/>
  <c r="AT161" i="7"/>
  <c r="AT160" i="7" s="1"/>
  <c r="BF151" i="7"/>
  <c r="BF150" i="7" s="1"/>
  <c r="AJ87" i="7"/>
  <c r="AJ86" i="7" s="1"/>
  <c r="P27" i="7"/>
  <c r="P26" i="7" s="1"/>
  <c r="AH47" i="7"/>
  <c r="AH46" i="7" s="1"/>
  <c r="BH47" i="7"/>
  <c r="BH46" i="7" s="1"/>
  <c r="N31" i="7"/>
  <c r="N30" i="7" s="1"/>
  <c r="X69" i="7"/>
  <c r="X68" i="7" s="1"/>
  <c r="AP103" i="7"/>
  <c r="AP102" i="7" s="1"/>
  <c r="AB49" i="7"/>
  <c r="AB48" i="7" s="1"/>
  <c r="BF47" i="7"/>
  <c r="BF46" i="7" s="1"/>
  <c r="AL31" i="7"/>
  <c r="AL30" i="7" s="1"/>
  <c r="R75" i="7"/>
  <c r="R74" i="7" s="1"/>
  <c r="V11" i="7"/>
  <c r="V10" i="7" s="1"/>
  <c r="R9" i="7"/>
  <c r="R8" i="7" s="1"/>
  <c r="Z19" i="7"/>
  <c r="Z18" i="7" s="1"/>
  <c r="BD39" i="7"/>
  <c r="BD38" i="7" s="1"/>
  <c r="BJ61" i="7"/>
  <c r="BJ60" i="7" s="1"/>
  <c r="AH35" i="7"/>
  <c r="AH34" i="7" s="1"/>
  <c r="R55" i="7"/>
  <c r="R54" i="7" s="1"/>
  <c r="V15" i="7"/>
  <c r="V14" i="7" s="1"/>
  <c r="AJ31" i="7"/>
  <c r="AJ30" i="7" s="1"/>
  <c r="AT65" i="7"/>
  <c r="AT64" i="7" s="1"/>
  <c r="AJ63" i="7"/>
  <c r="AJ62" i="7" s="1"/>
  <c r="AH41" i="7"/>
  <c r="AH40" i="7" s="1"/>
  <c r="Z89" i="7"/>
  <c r="Z88" i="7" s="1"/>
  <c r="AF69" i="7"/>
  <c r="AF68" i="7" s="1"/>
  <c r="AJ135" i="7"/>
  <c r="AJ134" i="7" s="1"/>
  <c r="AN155" i="7"/>
  <c r="AN154" i="7" s="1"/>
  <c r="AD187" i="7"/>
  <c r="AD186" i="7" s="1"/>
  <c r="AZ171" i="7"/>
  <c r="AZ170" i="7" s="1"/>
  <c r="AN139" i="7"/>
  <c r="AN138" i="7" s="1"/>
  <c r="AJ205" i="7"/>
  <c r="AJ204" i="7" s="1"/>
  <c r="P135" i="7"/>
  <c r="P134" i="7" s="1"/>
  <c r="AB97" i="7"/>
  <c r="AB96" i="7" s="1"/>
  <c r="Z169" i="7"/>
  <c r="Z168" i="7" s="1"/>
  <c r="T185" i="7"/>
  <c r="T184" i="7" s="1"/>
  <c r="AN171" i="7"/>
  <c r="AN170" i="7" s="1"/>
  <c r="AJ191" i="7"/>
  <c r="AJ190" i="7" s="1"/>
  <c r="AN107" i="7"/>
  <c r="AN106" i="7" s="1"/>
  <c r="V117" i="7"/>
  <c r="V116" i="7" s="1"/>
  <c r="T201" i="7"/>
  <c r="T200" i="7" s="1"/>
  <c r="AJ199" i="7"/>
  <c r="AJ198" i="7" s="1"/>
  <c r="AJ141" i="7"/>
  <c r="AJ140" i="7" s="1"/>
  <c r="P163" i="7"/>
  <c r="P162" i="7" s="1"/>
  <c r="AN187" i="7"/>
  <c r="AN186" i="7" s="1"/>
  <c r="R181" i="7"/>
  <c r="R180" i="7" s="1"/>
  <c r="AX179" i="7"/>
  <c r="AX178" i="7" s="1"/>
  <c r="T159" i="7"/>
  <c r="T158" i="7" s="1"/>
  <c r="AL193" i="7"/>
  <c r="AL192" i="7" s="1"/>
  <c r="AR183" i="7"/>
  <c r="AR182" i="7" s="1"/>
  <c r="V171" i="7"/>
  <c r="V170" i="7" s="1"/>
  <c r="AP137" i="7"/>
  <c r="AP136" i="7" s="1"/>
  <c r="P125" i="7"/>
  <c r="P124" i="7" s="1"/>
  <c r="AH117" i="7"/>
  <c r="AH116" i="7" s="1"/>
  <c r="X199" i="7"/>
  <c r="X198" i="7" s="1"/>
  <c r="X169" i="7"/>
  <c r="X168" i="7" s="1"/>
  <c r="AX143" i="7"/>
  <c r="AX142" i="7" s="1"/>
  <c r="BD95" i="7"/>
  <c r="BD94" i="7" s="1"/>
  <c r="BF189" i="7"/>
  <c r="BF188" i="7" s="1"/>
  <c r="Z123" i="7"/>
  <c r="Z122" i="7" s="1"/>
  <c r="Z117" i="7"/>
  <c r="Z116" i="7" s="1"/>
  <c r="AB129" i="7"/>
  <c r="AB128" i="7" s="1"/>
  <c r="AZ197" i="7"/>
  <c r="AZ196" i="7" s="1"/>
  <c r="AR145" i="7"/>
  <c r="AR144" i="7" s="1"/>
  <c r="AD167" i="7"/>
  <c r="AD166" i="7" s="1"/>
  <c r="BH195" i="7"/>
  <c r="BH194" i="7" s="1"/>
  <c r="T189" i="7"/>
  <c r="T188" i="7" s="1"/>
  <c r="BB171" i="7"/>
  <c r="BB170" i="7" s="1"/>
  <c r="AZ155" i="7"/>
  <c r="AZ154" i="7" s="1"/>
  <c r="BF175" i="7"/>
  <c r="BF174" i="7" s="1"/>
  <c r="BF187" i="7"/>
  <c r="BF186" i="7" s="1"/>
  <c r="T191" i="7"/>
  <c r="T190" i="7" s="1"/>
  <c r="AV131" i="7"/>
  <c r="AV130" i="7" s="1"/>
  <c r="BH147" i="7"/>
  <c r="BH146" i="7" s="1"/>
  <c r="AN197" i="7"/>
  <c r="AN196" i="7" s="1"/>
  <c r="AF183" i="7"/>
  <c r="AF182" i="7" s="1"/>
  <c r="R179" i="7"/>
  <c r="R178" i="7" s="1"/>
  <c r="AJ123" i="7"/>
  <c r="AJ122" i="7" s="1"/>
  <c r="V197" i="7"/>
  <c r="V196" i="7" s="1"/>
  <c r="R169" i="7"/>
  <c r="R168" i="7" s="1"/>
  <c r="Z195" i="7"/>
  <c r="Z194" i="7" s="1"/>
  <c r="AH145" i="7"/>
  <c r="AH144" i="7" s="1"/>
  <c r="AV187" i="7"/>
  <c r="AV186" i="7" s="1"/>
  <c r="V187" i="7"/>
  <c r="V186" i="7" s="1"/>
  <c r="AR157" i="7"/>
  <c r="AR156" i="7" s="1"/>
  <c r="AP179" i="7"/>
  <c r="AP178" i="7" s="1"/>
  <c r="T137" i="7"/>
  <c r="T136" i="7" s="1"/>
  <c r="BD173" i="7"/>
  <c r="BD172" i="7" s="1"/>
  <c r="BJ193" i="7"/>
  <c r="BJ192" i="7" s="1"/>
  <c r="AP163" i="7"/>
  <c r="AP162" i="7" s="1"/>
  <c r="AB139" i="7"/>
  <c r="AB138" i="7" s="1"/>
  <c r="AH111" i="7"/>
  <c r="AH110" i="7" s="1"/>
  <c r="BF109" i="7"/>
  <c r="BF108" i="7" s="1"/>
  <c r="AV181" i="7"/>
  <c r="AV180" i="7" s="1"/>
  <c r="AP169" i="7"/>
  <c r="AP168" i="7" s="1"/>
  <c r="AN135" i="7"/>
  <c r="AN134" i="7" s="1"/>
  <c r="AL135" i="7"/>
  <c r="AL134" i="7" s="1"/>
  <c r="AB161" i="7"/>
  <c r="AB160" i="7" s="1"/>
  <c r="BH179" i="7"/>
  <c r="BH178" i="7" s="1"/>
  <c r="AJ193" i="7"/>
  <c r="AJ192" i="7" s="1"/>
  <c r="V191" i="7"/>
  <c r="V190" i="7" s="1"/>
  <c r="BJ189" i="7"/>
  <c r="BJ188" i="7" s="1"/>
  <c r="AV125" i="7"/>
  <c r="AV124" i="7" s="1"/>
  <c r="Z115" i="7"/>
  <c r="Z114" i="7" s="1"/>
  <c r="AR189" i="7"/>
  <c r="AR188" i="7" s="1"/>
  <c r="X201" i="7"/>
  <c r="X200" i="7" s="1"/>
  <c r="AL157" i="7"/>
  <c r="AL156" i="7" s="1"/>
  <c r="N165" i="7"/>
  <c r="N164" i="7" s="1"/>
  <c r="AF195" i="7"/>
  <c r="AF194" i="7" s="1"/>
  <c r="BJ151" i="7"/>
  <c r="BJ150" i="7" s="1"/>
  <c r="AX141" i="7"/>
  <c r="AX140" i="7" s="1"/>
  <c r="AH139" i="7"/>
  <c r="AH138" i="7" s="1"/>
  <c r="AH105" i="7"/>
  <c r="AH104" i="7" s="1"/>
  <c r="Z201" i="7"/>
  <c r="Z200" i="7" s="1"/>
  <c r="T203" i="7"/>
  <c r="T202" i="7" s="1"/>
  <c r="P175" i="7"/>
  <c r="P174" i="7" s="1"/>
  <c r="AJ167" i="7"/>
  <c r="AJ166" i="7" s="1"/>
  <c r="AX109" i="7"/>
  <c r="AX108" i="7" s="1"/>
  <c r="AT107" i="7"/>
  <c r="AT106" i="7" s="1"/>
  <c r="AX205" i="7"/>
  <c r="AX204" i="7" s="1"/>
  <c r="AZ191" i="7"/>
  <c r="AZ190" i="7" s="1"/>
  <c r="AJ177" i="7"/>
  <c r="AJ176" i="7" s="1"/>
  <c r="P173" i="7"/>
  <c r="P172" i="7" s="1"/>
  <c r="T149" i="7"/>
  <c r="T148" i="7" s="1"/>
  <c r="P129" i="7"/>
  <c r="P128" i="7" s="1"/>
  <c r="BD107" i="7"/>
  <c r="BD106" i="7" s="1"/>
  <c r="BH171" i="7"/>
  <c r="BH170" i="7" s="1"/>
  <c r="AD193" i="7"/>
  <c r="AD192" i="7" s="1"/>
  <c r="T187" i="7"/>
  <c r="T186" i="7" s="1"/>
  <c r="P197" i="7"/>
  <c r="P196" i="7" s="1"/>
  <c r="AV169" i="7"/>
  <c r="AV168" i="7" s="1"/>
  <c r="AX177" i="7"/>
  <c r="AX176" i="7" s="1"/>
  <c r="AV189" i="7"/>
  <c r="AV188" i="7" s="1"/>
  <c r="BD203" i="7"/>
  <c r="BD202" i="7" s="1"/>
  <c r="BH105" i="7"/>
  <c r="BH104" i="7" s="1"/>
  <c r="BB149" i="7"/>
  <c r="BB148" i="7" s="1"/>
  <c r="AR187" i="7"/>
  <c r="AR186" i="7" s="1"/>
  <c r="AP149" i="7"/>
  <c r="AP148" i="7" s="1"/>
  <c r="BH187" i="7"/>
  <c r="BH186" i="7" s="1"/>
  <c r="BH133" i="7"/>
  <c r="BH132" i="7" s="1"/>
  <c r="T157" i="7"/>
  <c r="T156" i="7" s="1"/>
  <c r="AZ159" i="7"/>
  <c r="AZ158" i="7" s="1"/>
  <c r="AX167" i="7"/>
  <c r="AX166" i="7" s="1"/>
  <c r="V201" i="7"/>
  <c r="V200" i="7" s="1"/>
  <c r="AP11" i="7"/>
  <c r="AP10" i="7" s="1"/>
  <c r="AL87" i="7"/>
  <c r="AL86" i="7" s="1"/>
  <c r="BH103" i="7"/>
  <c r="BH102" i="7" s="1"/>
  <c r="AL123" i="7"/>
  <c r="AL122" i="7" s="1"/>
  <c r="AL79" i="7"/>
  <c r="AL78" i="7" s="1"/>
  <c r="AX91" i="7"/>
  <c r="AX90" i="7" s="1"/>
  <c r="AZ91" i="7"/>
  <c r="AZ90" i="7" s="1"/>
  <c r="BJ129" i="7"/>
  <c r="BJ128" i="7" s="1"/>
  <c r="AT59" i="7"/>
  <c r="AT58" i="7" s="1"/>
  <c r="BJ101" i="7"/>
  <c r="BJ100" i="7" s="1"/>
  <c r="BB137" i="7"/>
  <c r="BB136" i="7" s="1"/>
  <c r="AP167" i="7"/>
  <c r="AP166" i="7" s="1"/>
  <c r="BJ167" i="7"/>
  <c r="BJ166" i="7" s="1"/>
  <c r="Z77" i="7"/>
  <c r="Z76" i="7" s="1"/>
  <c r="T119" i="7"/>
  <c r="T118" i="7" s="1"/>
  <c r="BF57" i="7"/>
  <c r="BF56" i="7" s="1"/>
  <c r="AV91" i="7"/>
  <c r="AV90" i="7" s="1"/>
  <c r="N35" i="7"/>
  <c r="N34" i="7" s="1"/>
  <c r="AF81" i="7"/>
  <c r="AF80" i="7" s="1"/>
  <c r="AH63" i="7"/>
  <c r="AH62" i="7" s="1"/>
  <c r="AH77" i="7"/>
  <c r="AH76" i="7" s="1"/>
  <c r="AN85" i="7"/>
  <c r="AN84" i="7" s="1"/>
  <c r="X87" i="7"/>
  <c r="X86" i="7" s="1"/>
  <c r="BH77" i="7"/>
  <c r="BH76" i="7" s="1"/>
  <c r="AL43" i="7"/>
  <c r="AL42" i="7" s="1"/>
  <c r="P51" i="7"/>
  <c r="P50" i="7" s="1"/>
  <c r="BH43" i="7"/>
  <c r="BH42" i="7" s="1"/>
  <c r="AN43" i="7"/>
  <c r="AN42" i="7" s="1"/>
  <c r="AZ69" i="7"/>
  <c r="AZ68" i="7" s="1"/>
  <c r="BF15" i="7"/>
  <c r="BF14" i="7" s="1"/>
  <c r="BF51" i="7"/>
  <c r="BF50" i="7" s="1"/>
  <c r="N55" i="7"/>
  <c r="N54" i="7" s="1"/>
  <c r="BF155" i="7"/>
  <c r="BF154" i="7" s="1"/>
  <c r="R15" i="7"/>
  <c r="R14" i="7" s="1"/>
  <c r="AH51" i="7"/>
  <c r="AH50" i="7" s="1"/>
  <c r="BH85" i="7"/>
  <c r="BH84" i="7" s="1"/>
  <c r="AF33" i="7"/>
  <c r="AF32" i="7" s="1"/>
  <c r="R11" i="7"/>
  <c r="R10" i="7" s="1"/>
  <c r="AD29" i="7"/>
  <c r="AD28" i="7" s="1"/>
  <c r="AX69" i="7"/>
  <c r="AX68" i="7" s="1"/>
  <c r="P49" i="7"/>
  <c r="P48" i="7" s="1"/>
  <c r="BF85" i="7"/>
  <c r="BF84" i="7" s="1"/>
  <c r="Z41" i="7"/>
  <c r="Z40" i="7" s="1"/>
  <c r="AN41" i="7"/>
  <c r="AN40" i="7" s="1"/>
  <c r="T9" i="7"/>
  <c r="T8" i="7" s="1"/>
  <c r="AJ37" i="7"/>
  <c r="AJ36" i="7" s="1"/>
  <c r="N33" i="7"/>
  <c r="N32" i="7" s="1"/>
  <c r="V53" i="7"/>
  <c r="V52" i="7" s="1"/>
  <c r="AN29" i="7"/>
  <c r="AN28" i="7" s="1"/>
  <c r="AZ55" i="7"/>
  <c r="AZ54" i="7" s="1"/>
  <c r="BF41" i="7"/>
  <c r="BF40" i="7" s="1"/>
  <c r="AH73" i="7"/>
  <c r="AH72" i="7" s="1"/>
  <c r="BF89" i="7"/>
  <c r="BF88" i="7" s="1"/>
  <c r="AD61" i="7"/>
  <c r="AD60" i="7" s="1"/>
  <c r="BJ57" i="7"/>
  <c r="BJ56" i="7" s="1"/>
  <c r="AF37" i="7"/>
  <c r="AF36" i="7" s="1"/>
  <c r="AD47" i="7"/>
  <c r="AD46" i="7" s="1"/>
  <c r="BF101" i="7"/>
  <c r="BF100" i="7" s="1"/>
  <c r="AD13" i="7"/>
  <c r="AD12" i="7" s="1"/>
  <c r="AH11" i="7"/>
  <c r="AH10" i="7" s="1"/>
  <c r="AR45" i="7"/>
  <c r="AR44" i="7" s="1"/>
  <c r="BF71" i="7"/>
  <c r="BF70" i="7" s="1"/>
  <c r="BF39" i="7"/>
  <c r="BF38" i="7" s="1"/>
  <c r="AP59" i="7"/>
  <c r="AP58" i="7" s="1"/>
  <c r="AD17" i="7"/>
  <c r="AD16" i="7" s="1"/>
  <c r="AN37" i="7"/>
  <c r="AN36" i="7" s="1"/>
  <c r="BF45" i="7"/>
  <c r="BF44" i="7" s="1"/>
  <c r="AJ83" i="7"/>
  <c r="AJ82" i="7" s="1"/>
  <c r="BB71" i="7"/>
  <c r="BB70" i="7" s="1"/>
  <c r="AR43" i="7"/>
  <c r="AR42" i="7" s="1"/>
  <c r="BH83" i="7"/>
  <c r="BH82" i="7" s="1"/>
  <c r="AL179" i="7"/>
  <c r="AL178" i="7" s="1"/>
  <c r="AJ155" i="7"/>
  <c r="AJ154" i="7" s="1"/>
  <c r="AL125" i="7"/>
  <c r="AL124" i="7" s="1"/>
  <c r="AF171" i="7"/>
  <c r="AF170" i="7" s="1"/>
  <c r="AR123" i="7"/>
  <c r="AR122" i="7" s="1"/>
  <c r="AT185" i="7"/>
  <c r="AT184" i="7" s="1"/>
  <c r="BH173" i="7"/>
  <c r="BH172" i="7" s="1"/>
  <c r="AJ187" i="7"/>
  <c r="AJ186" i="7" s="1"/>
  <c r="AP159" i="7"/>
  <c r="AP158" i="7" s="1"/>
  <c r="BB127" i="7"/>
  <c r="BB126" i="7" s="1"/>
  <c r="BJ123" i="7"/>
  <c r="BJ122" i="7" s="1"/>
  <c r="AZ205" i="7"/>
  <c r="AZ204" i="7" s="1"/>
  <c r="Z113" i="7"/>
  <c r="Z112" i="7" s="1"/>
  <c r="AT163" i="7"/>
  <c r="AT162" i="7" s="1"/>
  <c r="AN153" i="7"/>
  <c r="AN152" i="7" s="1"/>
  <c r="V179" i="7"/>
  <c r="V178" i="7" s="1"/>
  <c r="P149" i="7"/>
  <c r="P148" i="7" s="1"/>
  <c r="BD147" i="7"/>
  <c r="BD146" i="7" s="1"/>
  <c r="V199" i="7"/>
  <c r="V198" i="7" s="1"/>
  <c r="BD161" i="7"/>
  <c r="BD160" i="7" s="1"/>
  <c r="AZ161" i="7"/>
  <c r="AZ160" i="7" s="1"/>
  <c r="AZ147" i="7"/>
  <c r="AZ146" i="7" s="1"/>
  <c r="AP185" i="7"/>
  <c r="AP184" i="7" s="1"/>
  <c r="X193" i="7"/>
  <c r="X192" i="7" s="1"/>
  <c r="X153" i="7"/>
  <c r="X152" i="7" s="1"/>
  <c r="AT127" i="7"/>
  <c r="AT126" i="7" s="1"/>
  <c r="R143" i="7"/>
  <c r="R142" i="7" s="1"/>
  <c r="AD145" i="7"/>
  <c r="AD144" i="7" s="1"/>
  <c r="AH153" i="7"/>
  <c r="AH152" i="7" s="1"/>
  <c r="R155" i="7"/>
  <c r="R154" i="7" s="1"/>
  <c r="AJ171" i="7"/>
  <c r="AJ170" i="7" s="1"/>
  <c r="AP111" i="7"/>
  <c r="AP110" i="7" s="1"/>
  <c r="AD195" i="7"/>
  <c r="AD194" i="7" s="1"/>
  <c r="BJ117" i="7"/>
  <c r="BJ116" i="7" s="1"/>
  <c r="AR205" i="7"/>
  <c r="AR204" i="7" s="1"/>
  <c r="AP165" i="7"/>
  <c r="AP164" i="7" s="1"/>
  <c r="AR181" i="7"/>
  <c r="AR180" i="7" s="1"/>
  <c r="AZ151" i="7"/>
  <c r="AZ150" i="7" s="1"/>
  <c r="AN151" i="7"/>
  <c r="AN150" i="7" s="1"/>
  <c r="P199" i="7"/>
  <c r="P198" i="7" s="1"/>
  <c r="AJ203" i="7"/>
  <c r="AJ202" i="7" s="1"/>
  <c r="V159" i="7"/>
  <c r="V158" i="7" s="1"/>
  <c r="AF145" i="7"/>
  <c r="AF144" i="7" s="1"/>
  <c r="AL127" i="7"/>
  <c r="AL126" i="7" s="1"/>
  <c r="AJ161" i="7"/>
  <c r="AJ160" i="7" s="1"/>
  <c r="AL175" i="7"/>
  <c r="AL174" i="7" s="1"/>
  <c r="AH161" i="7"/>
  <c r="AH160" i="7" s="1"/>
  <c r="BD153" i="7"/>
  <c r="BD152" i="7" s="1"/>
  <c r="N185" i="7"/>
  <c r="N184" i="7" s="1"/>
  <c r="T199" i="7"/>
  <c r="T198" i="7" s="1"/>
  <c r="AB105" i="7"/>
  <c r="AB104" i="7" s="1"/>
  <c r="N159" i="7"/>
  <c r="N158" i="7" s="1"/>
  <c r="AL199" i="7"/>
  <c r="AL198" i="7" s="1"/>
  <c r="X189" i="7"/>
  <c r="X188" i="7" s="1"/>
  <c r="AZ137" i="7"/>
  <c r="AZ136" i="7" s="1"/>
  <c r="BF157" i="7"/>
  <c r="BF156" i="7" s="1"/>
  <c r="AF187" i="7"/>
  <c r="AF186" i="7" s="1"/>
  <c r="BH177" i="7"/>
  <c r="BH176" i="7" s="1"/>
  <c r="X147" i="7"/>
  <c r="X146" i="7" s="1"/>
  <c r="AX161" i="7"/>
  <c r="AX160" i="7" s="1"/>
  <c r="AH199" i="7"/>
  <c r="AH198" i="7" s="1"/>
  <c r="AP189" i="7"/>
  <c r="AP188" i="7" s="1"/>
  <c r="V161" i="7"/>
  <c r="V160" i="7" s="1"/>
  <c r="BB139" i="7"/>
  <c r="BB138" i="7" s="1"/>
  <c r="AJ127" i="7"/>
  <c r="AJ126" i="7" s="1"/>
  <c r="V123" i="7"/>
  <c r="V122" i="7" s="1"/>
  <c r="P205" i="7"/>
  <c r="P204" i="7" s="1"/>
  <c r="R123" i="7"/>
  <c r="R122" i="7" s="1"/>
  <c r="AV197" i="7"/>
  <c r="AV196" i="7" s="1"/>
  <c r="BD125" i="7"/>
  <c r="BD124" i="7" s="1"/>
  <c r="AX115" i="7"/>
  <c r="AX114" i="7" s="1"/>
  <c r="AN165" i="7"/>
  <c r="AN164" i="7" s="1"/>
  <c r="X167" i="7"/>
  <c r="X166" i="7" s="1"/>
  <c r="AF147" i="7"/>
  <c r="AF146" i="7" s="1"/>
  <c r="BD115" i="7"/>
  <c r="BD114" i="7" s="1"/>
  <c r="T179" i="7"/>
  <c r="T178" i="7" s="1"/>
  <c r="AP171" i="7"/>
  <c r="AP170" i="7" s="1"/>
  <c r="AN127" i="7"/>
  <c r="AN126" i="7" s="1"/>
  <c r="V151" i="7"/>
  <c r="V150" i="7" s="1"/>
  <c r="AR171" i="7"/>
  <c r="AR170" i="7" s="1"/>
  <c r="Z175" i="7"/>
  <c r="Z174" i="7" s="1"/>
  <c r="AL173" i="7"/>
  <c r="AL172" i="7" s="1"/>
  <c r="AR185" i="7"/>
  <c r="AR184" i="7" s="1"/>
  <c r="AT139" i="7"/>
  <c r="AT138" i="7" s="1"/>
  <c r="AH123" i="7"/>
  <c r="AH122" i="7" s="1"/>
  <c r="AL117" i="7"/>
  <c r="AL116" i="7" s="1"/>
  <c r="BH183" i="7"/>
  <c r="BH182" i="7" s="1"/>
  <c r="AF201" i="7"/>
  <c r="AF200" i="7" s="1"/>
  <c r="P201" i="7"/>
  <c r="P200" i="7" s="1"/>
  <c r="AT179" i="7"/>
  <c r="AT178" i="7" s="1"/>
  <c r="AF163" i="7"/>
  <c r="AF162" i="7" s="1"/>
  <c r="T121" i="7"/>
  <c r="T120" i="7" s="1"/>
  <c r="T153" i="7"/>
  <c r="T152" i="7" s="1"/>
  <c r="AP199" i="7"/>
  <c r="AP198" i="7" s="1"/>
  <c r="AZ183" i="7"/>
  <c r="AZ182" i="7" s="1"/>
  <c r="AH177" i="7"/>
  <c r="AH176" i="7" s="1"/>
  <c r="AH171" i="7"/>
  <c r="AH170" i="7" s="1"/>
  <c r="X129" i="7"/>
  <c r="X128" i="7" s="1"/>
  <c r="AH59" i="7"/>
  <c r="AH58" i="7" s="1"/>
  <c r="N181" i="7"/>
  <c r="N180" i="7" s="1"/>
  <c r="AH87" i="7"/>
  <c r="AH86" i="7" s="1"/>
  <c r="BJ85" i="7"/>
  <c r="BJ84" i="7" s="1"/>
  <c r="BD135" i="7"/>
  <c r="BD134" i="7" s="1"/>
  <c r="BB129" i="7"/>
  <c r="BB128" i="7" s="1"/>
  <c r="AF71" i="7"/>
  <c r="AF70" i="7" s="1"/>
  <c r="R57" i="7"/>
  <c r="R56" i="7" s="1"/>
  <c r="AX75" i="7"/>
  <c r="AX74" i="7" s="1"/>
  <c r="BF33" i="7"/>
  <c r="BF32" i="7" s="1"/>
  <c r="T73" i="7"/>
  <c r="T72" i="7" s="1"/>
  <c r="BF107" i="7"/>
  <c r="BF106" i="7" s="1"/>
  <c r="N89" i="7"/>
  <c r="N88" i="7" s="1"/>
  <c r="BD167" i="7"/>
  <c r="BD166" i="7" s="1"/>
  <c r="Z69" i="7"/>
  <c r="Z68" i="7" s="1"/>
  <c r="AJ95" i="7"/>
  <c r="AJ94" i="7" s="1"/>
  <c r="R129" i="7"/>
  <c r="R128" i="7" s="1"/>
  <c r="AH57" i="7"/>
  <c r="AH56" i="7" s="1"/>
  <c r="AB183" i="7"/>
  <c r="AB182" i="7" s="1"/>
  <c r="P71" i="7"/>
  <c r="P70" i="7" s="1"/>
  <c r="Z141" i="7"/>
  <c r="Z140" i="7" s="1"/>
  <c r="BB63" i="7"/>
  <c r="BB62" i="7" s="1"/>
  <c r="AX77" i="7"/>
  <c r="AX76" i="7" s="1"/>
  <c r="R41" i="7"/>
  <c r="R40" i="7" s="1"/>
  <c r="BD93" i="7"/>
  <c r="BD92" i="7" s="1"/>
  <c r="AT27" i="7"/>
  <c r="AT26" i="7" s="1"/>
  <c r="AH43" i="7"/>
  <c r="AH42" i="7" s="1"/>
  <c r="AT9" i="7"/>
  <c r="AT8" i="7" s="1"/>
  <c r="AR37" i="7"/>
  <c r="AR36" i="7" s="1"/>
  <c r="AR13" i="7"/>
  <c r="AR12" i="7" s="1"/>
  <c r="BH119" i="7"/>
  <c r="BH118" i="7" s="1"/>
  <c r="P53" i="7"/>
  <c r="P52" i="7" s="1"/>
  <c r="AV35" i="7"/>
  <c r="AV34" i="7" s="1"/>
  <c r="BH27" i="7"/>
  <c r="BH26" i="7" s="1"/>
  <c r="AT83" i="7"/>
  <c r="AT82" i="7" s="1"/>
  <c r="BJ39" i="7"/>
  <c r="BJ38" i="7" s="1"/>
  <c r="Z39" i="7"/>
  <c r="Z38" i="7" s="1"/>
  <c r="N17" i="7"/>
  <c r="N16" i="7" s="1"/>
  <c r="AP37" i="7"/>
  <c r="AP36" i="7" s="1"/>
  <c r="AP61" i="7"/>
  <c r="AP60" i="7" s="1"/>
  <c r="T65" i="7"/>
  <c r="T64" i="7" s="1"/>
  <c r="AL35" i="7"/>
  <c r="AL34" i="7" s="1"/>
  <c r="X11" i="7"/>
  <c r="X10" i="7" s="1"/>
  <c r="AV47" i="7"/>
  <c r="AV46" i="7" s="1"/>
  <c r="AL37" i="7"/>
  <c r="AL36" i="7" s="1"/>
  <c r="AT57" i="7"/>
  <c r="AT56" i="7" s="1"/>
  <c r="AJ35" i="7"/>
  <c r="AJ34" i="7" s="1"/>
  <c r="BB69" i="7"/>
  <c r="BB68" i="7" s="1"/>
  <c r="AD51" i="7"/>
  <c r="AD50" i="7" s="1"/>
  <c r="AV67" i="7"/>
  <c r="AV66" i="7" s="1"/>
  <c r="BJ115" i="7"/>
  <c r="BJ114" i="7" s="1"/>
  <c r="AH69" i="7"/>
  <c r="AH68" i="7" s="1"/>
  <c r="AN49" i="7"/>
  <c r="AN48" i="7" s="1"/>
  <c r="BH63" i="7"/>
  <c r="BH62" i="7" s="1"/>
  <c r="AR11" i="7"/>
  <c r="AR10" i="7" s="1"/>
  <c r="AV17" i="7"/>
  <c r="AV16" i="7" s="1"/>
  <c r="X15" i="7"/>
  <c r="X14" i="7" s="1"/>
  <c r="AR29" i="7"/>
  <c r="AR28" i="7" s="1"/>
  <c r="X51" i="7"/>
  <c r="X50" i="7" s="1"/>
  <c r="AD45" i="7"/>
  <c r="AD44" i="7" s="1"/>
  <c r="BF65" i="7"/>
  <c r="BF64" i="7" s="1"/>
  <c r="P21" i="7"/>
  <c r="P20" i="7" s="1"/>
  <c r="AB43" i="7"/>
  <c r="AB42" i="7" s="1"/>
  <c r="AB61" i="7"/>
  <c r="AB60" i="7" s="1"/>
  <c r="AP87" i="7"/>
  <c r="AP86" i="7" s="1"/>
  <c r="V83" i="7"/>
  <c r="V82" i="7" s="1"/>
  <c r="Z21" i="7"/>
  <c r="Z20" i="7" s="1"/>
  <c r="AP81" i="7"/>
  <c r="AP80" i="7" s="1"/>
  <c r="BF183" i="7"/>
  <c r="BF182" i="7" s="1"/>
  <c r="AH191" i="7"/>
  <c r="AH190" i="7" s="1"/>
  <c r="BB199" i="7"/>
  <c r="BB198" i="7" s="1"/>
  <c r="N157" i="7"/>
  <c r="N156" i="7" s="1"/>
  <c r="R131" i="7"/>
  <c r="R130" i="7" s="1"/>
  <c r="AN181" i="7"/>
  <c r="AN180" i="7" s="1"/>
  <c r="AH189" i="7"/>
  <c r="AH188" i="7" s="1"/>
  <c r="BB187" i="7"/>
  <c r="BB186" i="7" s="1"/>
  <c r="AB143" i="7"/>
  <c r="AB142" i="7" s="1"/>
  <c r="AP183" i="7"/>
  <c r="AP182" i="7" s="1"/>
  <c r="AR199" i="7"/>
  <c r="AR198" i="7" s="1"/>
  <c r="V193" i="7"/>
  <c r="V192" i="7" s="1"/>
  <c r="T113" i="7"/>
  <c r="T112" i="7" s="1"/>
  <c r="BD181" i="7"/>
  <c r="BD180" i="7" s="1"/>
  <c r="AD173" i="7"/>
  <c r="AD172" i="7" s="1"/>
  <c r="N187" i="7"/>
  <c r="N186" i="7" s="1"/>
  <c r="AH163" i="7"/>
  <c r="AH162" i="7" s="1"/>
  <c r="AD163" i="7"/>
  <c r="AD162" i="7" s="1"/>
  <c r="AB197" i="7"/>
  <c r="AB196" i="7" s="1"/>
  <c r="AF167" i="7"/>
  <c r="AF166" i="7" s="1"/>
  <c r="AL151" i="7"/>
  <c r="AL150" i="7" s="1"/>
  <c r="T145" i="7"/>
  <c r="T144" i="7" s="1"/>
  <c r="X179" i="7"/>
  <c r="X178" i="7" s="1"/>
  <c r="AV151" i="7"/>
  <c r="AV150" i="7" s="1"/>
  <c r="AB133" i="7"/>
  <c r="AB132" i="7" s="1"/>
  <c r="R147" i="7"/>
  <c r="R146" i="7" s="1"/>
  <c r="AJ117" i="7"/>
  <c r="AJ116" i="7" s="1"/>
  <c r="AZ117" i="7"/>
  <c r="AZ116" i="7" s="1"/>
  <c r="AZ135" i="7"/>
  <c r="AZ134" i="7" s="1"/>
  <c r="AX119" i="7"/>
  <c r="AX118" i="7" s="1"/>
  <c r="X197" i="7"/>
  <c r="X196" i="7" s="1"/>
  <c r="AL159" i="7"/>
  <c r="AL158" i="7" s="1"/>
  <c r="N201" i="7"/>
  <c r="N200" i="7" s="1"/>
  <c r="AF123" i="7"/>
  <c r="AF122" i="7" s="1"/>
  <c r="P139" i="7"/>
  <c r="P138" i="7" s="1"/>
  <c r="AJ153" i="7"/>
  <c r="AJ152" i="7" s="1"/>
  <c r="BF193" i="7"/>
  <c r="BF192" i="7" s="1"/>
  <c r="AL167" i="7"/>
  <c r="AL166" i="7" s="1"/>
  <c r="BB167" i="7"/>
  <c r="BB166" i="7" s="1"/>
  <c r="AX201" i="7"/>
  <c r="AX200" i="7" s="1"/>
  <c r="AX163" i="7"/>
  <c r="AX162" i="7" s="1"/>
  <c r="Z149" i="7"/>
  <c r="Z148" i="7" s="1"/>
  <c r="AN103" i="7"/>
  <c r="AN102" i="7" s="1"/>
  <c r="BH151" i="7"/>
  <c r="BH150" i="7" s="1"/>
  <c r="P111" i="7"/>
  <c r="P110" i="7" s="1"/>
  <c r="AD127" i="7"/>
  <c r="AD126" i="7" s="1"/>
  <c r="AN115" i="7"/>
  <c r="AN114" i="7" s="1"/>
  <c r="AD111" i="7"/>
  <c r="AD110" i="7" s="1"/>
  <c r="V129" i="7"/>
  <c r="V128" i="7" s="1"/>
  <c r="AR197" i="7"/>
  <c r="AR196" i="7" s="1"/>
  <c r="BJ169" i="7"/>
  <c r="BJ168" i="7" s="1"/>
  <c r="AX129" i="7"/>
  <c r="AX128" i="7" s="1"/>
  <c r="AL165" i="7"/>
  <c r="AL164" i="7" s="1"/>
  <c r="AR179" i="7"/>
  <c r="AR178" i="7" s="1"/>
  <c r="X183" i="7"/>
  <c r="X182" i="7" s="1"/>
  <c r="AT181" i="7"/>
  <c r="AT180" i="7" s="1"/>
  <c r="Z189" i="7"/>
  <c r="Z188" i="7" s="1"/>
  <c r="X165" i="7"/>
  <c r="X164" i="7" s="1"/>
  <c r="AH165" i="7"/>
  <c r="AH164" i="7" s="1"/>
  <c r="T151" i="7"/>
  <c r="T150" i="7" s="1"/>
  <c r="BB191" i="7"/>
  <c r="BB190" i="7" s="1"/>
  <c r="P165" i="7"/>
  <c r="P164" i="7" s="1"/>
  <c r="AL161" i="7"/>
  <c r="AL160" i="7" s="1"/>
  <c r="BF129" i="7"/>
  <c r="BF128" i="7" s="1"/>
  <c r="AN117" i="7"/>
  <c r="AN116" i="7" s="1"/>
  <c r="AR109" i="7"/>
  <c r="AR108" i="7" s="1"/>
  <c r="AZ167" i="7"/>
  <c r="AZ166" i="7" s="1"/>
  <c r="AB135" i="7"/>
  <c r="AB134" i="7" s="1"/>
  <c r="AL149" i="7"/>
  <c r="AL148" i="7" s="1"/>
  <c r="BF201" i="7"/>
  <c r="BF200" i="7" s="1"/>
  <c r="AV193" i="7"/>
  <c r="AV192" i="7" s="1"/>
  <c r="R151" i="7"/>
  <c r="R150" i="7" s="1"/>
  <c r="BB161" i="7"/>
  <c r="BB160" i="7" s="1"/>
  <c r="T133" i="7"/>
  <c r="T132" i="7" s="1"/>
  <c r="AB93" i="7"/>
  <c r="AB92" i="7" s="1"/>
  <c r="Z193" i="7"/>
  <c r="Z192" i="7" s="1"/>
  <c r="V135" i="7"/>
  <c r="V134" i="7" s="1"/>
  <c r="T123" i="7"/>
  <c r="T122" i="7" s="1"/>
  <c r="AL183" i="7"/>
  <c r="AL182" i="7" s="1"/>
  <c r="N163" i="7"/>
  <c r="N162" i="7" s="1"/>
  <c r="Z177" i="7"/>
  <c r="Z176" i="7" s="1"/>
  <c r="AL115" i="7"/>
  <c r="AL114" i="7" s="1"/>
  <c r="AV149" i="7"/>
  <c r="AV148" i="7" s="1"/>
  <c r="AT123" i="7"/>
  <c r="AT122" i="7" s="1"/>
  <c r="AJ109" i="7"/>
  <c r="AJ108" i="7" s="1"/>
  <c r="X103" i="7"/>
  <c r="X102" i="7" s="1"/>
  <c r="AP203" i="7"/>
  <c r="AP202" i="7" s="1"/>
  <c r="AJ201" i="7"/>
  <c r="AJ200" i="7" s="1"/>
  <c r="AH187" i="7"/>
  <c r="AH186" i="7" s="1"/>
  <c r="BH185" i="7"/>
  <c r="BH184" i="7" s="1"/>
  <c r="BF135" i="7"/>
  <c r="BF134" i="7" s="1"/>
  <c r="AR105" i="7"/>
  <c r="AR104" i="7" s="1"/>
  <c r="BD205" i="7"/>
  <c r="BD204" i="7" s="1"/>
  <c r="AB193" i="7"/>
  <c r="AB192" i="7" s="1"/>
  <c r="AT189" i="7"/>
  <c r="AT188" i="7" s="1"/>
  <c r="AN201" i="7"/>
  <c r="AN200" i="7" s="1"/>
  <c r="V189" i="7"/>
  <c r="V188" i="7" s="1"/>
  <c r="AP123" i="7"/>
  <c r="AP122" i="7" s="1"/>
  <c r="V115" i="7"/>
  <c r="V114" i="7" s="1"/>
  <c r="BH115" i="7"/>
  <c r="BH114" i="7" s="1"/>
  <c r="AJ197" i="7"/>
  <c r="AJ196" i="7" s="1"/>
  <c r="BF185" i="7"/>
  <c r="BF184" i="7" s="1"/>
  <c r="V185" i="7"/>
  <c r="V184" i="7" s="1"/>
  <c r="V175" i="7"/>
  <c r="V174" i="7" s="1"/>
  <c r="T171" i="7"/>
  <c r="T170" i="7" s="1"/>
  <c r="Z183" i="7"/>
  <c r="Z182" i="7" s="1"/>
  <c r="BH201" i="7"/>
  <c r="BH200" i="7" s="1"/>
  <c r="AD151" i="7"/>
  <c r="AD150" i="7" s="1"/>
  <c r="AR121" i="7"/>
  <c r="AR120" i="7" s="1"/>
  <c r="P187" i="7"/>
  <c r="P186" i="7" s="1"/>
  <c r="BH157" i="7"/>
  <c r="BH156" i="7" s="1"/>
  <c r="Z151" i="7"/>
  <c r="Z150" i="7" s="1"/>
  <c r="AV161" i="7"/>
  <c r="AV160" i="7" s="1"/>
  <c r="AT159" i="7"/>
  <c r="AT158" i="7" s="1"/>
  <c r="AT143" i="7"/>
  <c r="AT142" i="7" s="1"/>
  <c r="AN161" i="7"/>
  <c r="AN160" i="7" s="1"/>
  <c r="AF157" i="7"/>
  <c r="AF156" i="7" s="1"/>
  <c r="AX195" i="7"/>
  <c r="AX194" i="7" s="1"/>
  <c r="BH175" i="7"/>
  <c r="BH174" i="7" s="1"/>
  <c r="AZ129" i="7"/>
  <c r="AZ128" i="7" s="1"/>
  <c r="AP151" i="7"/>
  <c r="AP150" i="7" s="1"/>
  <c r="AP191" i="7"/>
  <c r="AP190" i="7" s="1"/>
  <c r="BJ121" i="7"/>
  <c r="BJ120" i="7" s="1"/>
  <c r="R189" i="7"/>
  <c r="R188" i="7" s="1"/>
  <c r="N133" i="7"/>
  <c r="N132" i="7" s="1"/>
  <c r="AB125" i="7"/>
  <c r="AB124" i="7" s="1"/>
  <c r="AR177" i="7"/>
  <c r="AR176" i="7" s="1"/>
  <c r="T109" i="7"/>
  <c r="T108" i="7" s="1"/>
  <c r="AF159" i="7"/>
  <c r="AF158" i="7" s="1"/>
  <c r="AB127" i="7"/>
  <c r="AB126" i="7" s="1"/>
  <c r="BJ135" i="7"/>
  <c r="BJ134" i="7" s="1"/>
  <c r="AF135" i="7"/>
  <c r="AF134" i="7" s="1"/>
  <c r="AR139" i="7"/>
  <c r="AR138" i="7" s="1"/>
  <c r="AB151" i="7"/>
  <c r="AB150" i="7" s="1"/>
  <c r="Z157" i="7"/>
  <c r="Z156" i="7" s="1"/>
  <c r="N151" i="7"/>
  <c r="N150" i="7" s="1"/>
  <c r="BH189" i="7"/>
  <c r="BH188" i="7" s="1"/>
  <c r="BF177" i="7"/>
  <c r="BF176" i="7" s="1"/>
  <c r="BH117" i="7"/>
  <c r="BH116" i="7" s="1"/>
  <c r="V183" i="7"/>
  <c r="V182" i="7" s="1"/>
  <c r="BH101" i="7"/>
  <c r="BH100" i="7" s="1"/>
  <c r="BF173" i="7"/>
  <c r="BF172" i="7" s="1"/>
  <c r="BJ111" i="7"/>
  <c r="BJ110" i="7" s="1"/>
  <c r="R205" i="7"/>
  <c r="R204" i="7" s="1"/>
  <c r="AV165" i="7"/>
  <c r="AV164" i="7" s="1"/>
  <c r="AX137" i="7"/>
  <c r="AX136" i="7" s="1"/>
  <c r="AH203" i="7"/>
  <c r="AH202" i="7" s="1"/>
  <c r="AN123" i="7"/>
  <c r="AN122" i="7" s="1"/>
  <c r="AN189" i="7"/>
  <c r="AN188" i="7" s="1"/>
  <c r="AD183" i="7"/>
  <c r="AD182" i="7" s="1"/>
  <c r="AZ195" i="7"/>
  <c r="AZ194" i="7" s="1"/>
  <c r="BH141" i="7"/>
  <c r="BH140" i="7" s="1"/>
  <c r="BD159" i="7"/>
  <c r="BD158" i="7" s="1"/>
  <c r="BH193" i="7"/>
  <c r="BH192" i="7" s="1"/>
  <c r="N177" i="7"/>
  <c r="N176" i="7" s="1"/>
  <c r="BH137" i="7"/>
  <c r="BH136" i="7" s="1"/>
  <c r="AX193" i="7"/>
  <c r="AX192" i="7" s="1"/>
  <c r="BB181" i="7"/>
  <c r="BB180" i="7" s="1"/>
  <c r="BJ141" i="7"/>
  <c r="BJ140" i="7" s="1"/>
  <c r="AT195" i="7"/>
  <c r="AT194" i="7" s="1"/>
  <c r="R117" i="7"/>
  <c r="R116" i="7" s="1"/>
  <c r="BH199" i="7"/>
  <c r="BH198" i="7" s="1"/>
  <c r="AL181" i="7"/>
  <c r="AL180" i="7" s="1"/>
  <c r="N107" i="7"/>
  <c r="N106" i="7" s="1"/>
  <c r="BB185" i="7"/>
  <c r="BB184" i="7" s="1"/>
  <c r="V143" i="7"/>
  <c r="V142" i="7" s="1"/>
  <c r="V155" i="7"/>
  <c r="V154" i="7" s="1"/>
  <c r="Z131" i="7"/>
  <c r="Z130" i="7" s="1"/>
  <c r="AD197" i="7"/>
  <c r="AD196" i="7" s="1"/>
  <c r="BB201" i="7"/>
  <c r="BB200" i="7" s="1"/>
  <c r="R161" i="7"/>
  <c r="R160" i="7" s="1"/>
  <c r="BJ191" i="7"/>
  <c r="BJ190" i="7" s="1"/>
  <c r="AX199" i="7"/>
  <c r="AX198" i="7" s="1"/>
  <c r="AN131" i="7"/>
  <c r="AN130" i="7" s="1"/>
  <c r="BF171" i="7"/>
  <c r="BF170" i="7" s="1"/>
  <c r="AJ169" i="7"/>
  <c r="AJ168" i="7" s="1"/>
  <c r="AF181" i="7"/>
  <c r="AF180" i="7" s="1"/>
  <c r="BB195" i="7"/>
  <c r="BB194" i="7" s="1"/>
  <c r="P181" i="7"/>
  <c r="P180" i="7" s="1"/>
  <c r="V195" i="7"/>
  <c r="V194" i="7" s="1"/>
  <c r="AB171" i="7"/>
  <c r="AB170" i="7" s="1"/>
  <c r="AT169" i="7"/>
  <c r="AT168" i="7" s="1"/>
  <c r="BJ157" i="7"/>
  <c r="BJ156" i="7" s="1"/>
  <c r="X159" i="7"/>
  <c r="X158" i="7" s="1"/>
  <c r="BB173" i="7"/>
  <c r="BB172" i="7" s="1"/>
  <c r="AB175" i="7"/>
  <c r="AB174" i="7" s="1"/>
  <c r="V163" i="7"/>
  <c r="V162" i="7" s="1"/>
  <c r="X155" i="7"/>
  <c r="X154" i="7" s="1"/>
  <c r="R105" i="7"/>
  <c r="R104" i="7" s="1"/>
  <c r="BD165" i="7"/>
  <c r="BD164" i="7" s="1"/>
  <c r="BF97" i="7"/>
  <c r="BF96" i="7" s="1"/>
  <c r="AN13" i="7"/>
  <c r="AN12" i="7" s="1"/>
  <c r="BJ81" i="7"/>
  <c r="BJ80" i="7" s="1"/>
  <c r="AJ75" i="7"/>
  <c r="AJ74" i="7" s="1"/>
  <c r="BH57" i="7"/>
  <c r="BH56" i="7" s="1"/>
  <c r="AX13" i="7"/>
  <c r="AX12" i="7" s="1"/>
  <c r="AH37" i="7"/>
  <c r="AH36" i="7" s="1"/>
  <c r="Z79" i="7"/>
  <c r="Z78" i="7" s="1"/>
  <c r="AD205" i="7"/>
  <c r="AD204" i="7" s="1"/>
  <c r="R185" i="7"/>
  <c r="R184" i="7" s="1"/>
  <c r="AR165" i="7"/>
  <c r="AR164" i="7" s="1"/>
  <c r="AR173" i="7"/>
  <c r="AR172" i="7" s="1"/>
  <c r="AP139" i="7"/>
  <c r="AP138" i="7" s="1"/>
  <c r="N153" i="7"/>
  <c r="N152" i="7" s="1"/>
  <c r="T195" i="7"/>
  <c r="T194" i="7" s="1"/>
  <c r="AF169" i="7"/>
  <c r="AF168" i="7" s="1"/>
  <c r="BB131" i="7"/>
  <c r="BB130" i="7" s="1"/>
  <c r="BD103" i="7"/>
  <c r="BD102" i="7" s="1"/>
  <c r="AV199" i="7"/>
  <c r="AV198" i="7" s="1"/>
  <c r="AZ187" i="7"/>
  <c r="AZ186" i="7" s="1"/>
  <c r="BB175" i="7"/>
  <c r="BB174" i="7" s="1"/>
  <c r="AP113" i="7"/>
  <c r="AP112" i="7" s="1"/>
  <c r="AB119" i="7"/>
  <c r="AB118" i="7" s="1"/>
  <c r="AT177" i="7"/>
  <c r="AT176" i="7" s="1"/>
  <c r="BJ159" i="7"/>
  <c r="BJ158" i="7" s="1"/>
  <c r="AH149" i="7"/>
  <c r="AH148" i="7" s="1"/>
  <c r="AP195" i="7"/>
  <c r="AP194" i="7" s="1"/>
  <c r="AD133" i="7"/>
  <c r="AD132" i="7" s="1"/>
  <c r="BJ143" i="7"/>
  <c r="BJ142" i="7" s="1"/>
  <c r="AP131" i="7"/>
  <c r="AP130" i="7" s="1"/>
  <c r="Z163" i="7"/>
  <c r="Z162" i="7" s="1"/>
  <c r="BB159" i="7"/>
  <c r="BB158" i="7" s="1"/>
  <c r="AD157" i="7"/>
  <c r="AD156" i="7" s="1"/>
  <c r="BF121" i="7"/>
  <c r="BF120" i="7" s="1"/>
  <c r="T161" i="7"/>
  <c r="T160" i="7" s="1"/>
  <c r="BD175" i="7"/>
  <c r="BD174" i="7" s="1"/>
  <c r="T147" i="7"/>
  <c r="T146" i="7" s="1"/>
  <c r="BF165" i="7"/>
  <c r="BF164" i="7" s="1"/>
  <c r="BJ131" i="7"/>
  <c r="BJ130" i="7" s="1"/>
  <c r="BJ165" i="7"/>
  <c r="BJ164" i="7" s="1"/>
  <c r="P155" i="7"/>
  <c r="P154" i="7" s="1"/>
  <c r="AV135" i="7"/>
  <c r="AV134" i="7" s="1"/>
  <c r="AN147" i="7"/>
  <c r="AN146" i="7" s="1"/>
  <c r="AF141" i="7"/>
  <c r="AF140" i="7" s="1"/>
  <c r="AZ163" i="7"/>
  <c r="AZ162" i="7" s="1"/>
  <c r="BH155" i="7"/>
  <c r="BH154" i="7" s="1"/>
  <c r="BJ203" i="7"/>
  <c r="BJ202" i="7" s="1"/>
  <c r="AP157" i="7"/>
  <c r="AP156" i="7" s="1"/>
  <c r="AD203" i="7"/>
  <c r="AD202" i="7" s="1"/>
  <c r="AV133" i="7"/>
  <c r="AV132" i="7" s="1"/>
  <c r="AB101" i="7"/>
  <c r="AB100" i="7" s="1"/>
  <c r="AR193" i="7"/>
  <c r="AR192" i="7" s="1"/>
  <c r="P185" i="7"/>
  <c r="P184" i="7" s="1"/>
  <c r="Z173" i="7"/>
  <c r="Z172" i="7" s="1"/>
  <c r="AF113" i="7"/>
  <c r="AF112" i="7" s="1"/>
  <c r="AX203" i="7"/>
  <c r="AX202" i="7" s="1"/>
  <c r="AD189" i="7"/>
  <c r="AD188" i="7" s="1"/>
  <c r="AF177" i="7"/>
  <c r="AF176" i="7" s="1"/>
  <c r="T193" i="7"/>
  <c r="T192" i="7" s="1"/>
  <c r="X119" i="7"/>
  <c r="X118" i="7" s="1"/>
  <c r="AD201" i="7"/>
  <c r="AD200" i="7" s="1"/>
  <c r="AT183" i="7"/>
  <c r="AT182" i="7" s="1"/>
  <c r="AB189" i="7"/>
  <c r="AB188" i="7" s="1"/>
  <c r="BF143" i="7"/>
  <c r="BF142" i="7" s="1"/>
  <c r="AT117" i="7"/>
  <c r="AT116" i="7" s="1"/>
  <c r="X131" i="7"/>
  <c r="X130" i="7" s="1"/>
  <c r="AF125" i="7"/>
  <c r="AF124" i="7" s="1"/>
  <c r="AL191" i="7"/>
  <c r="AL190" i="7" s="1"/>
  <c r="BH153" i="7"/>
  <c r="BH152" i="7" s="1"/>
  <c r="AF111" i="7"/>
  <c r="AF110" i="7" s="1"/>
  <c r="AP129" i="7"/>
  <c r="AP128" i="7" s="1"/>
  <c r="AL109" i="7"/>
  <c r="AL108" i="7" s="1"/>
  <c r="AB167" i="7"/>
  <c r="AB166" i="7" s="1"/>
  <c r="X195" i="7"/>
  <c r="X194" i="7" s="1"/>
  <c r="BH131" i="7"/>
  <c r="BH130" i="7" s="1"/>
  <c r="X175" i="7"/>
  <c r="X174" i="7" s="1"/>
  <c r="BF147" i="7"/>
  <c r="BF146" i="7" s="1"/>
  <c r="AN169" i="7"/>
  <c r="AN168" i="7" s="1"/>
  <c r="AV139" i="7"/>
  <c r="AV138" i="7" s="1"/>
  <c r="X151" i="7"/>
  <c r="X150" i="7" s="1"/>
  <c r="X145" i="7"/>
  <c r="X144" i="7" s="1"/>
  <c r="N175" i="7"/>
  <c r="N174" i="7" s="1"/>
  <c r="V169" i="7"/>
  <c r="V168" i="7" s="1"/>
  <c r="T205" i="7"/>
  <c r="T204" i="7" s="1"/>
  <c r="AD161" i="7"/>
  <c r="AD160" i="7" s="1"/>
  <c r="AZ201" i="7"/>
  <c r="AZ200" i="7" s="1"/>
  <c r="V177" i="7"/>
  <c r="V176" i="7" s="1"/>
  <c r="AV203" i="7"/>
  <c r="AV202" i="7" s="1"/>
  <c r="AX183" i="7"/>
  <c r="AX182" i="7" s="1"/>
  <c r="BD183" i="7"/>
  <c r="BD182" i="7" s="1"/>
  <c r="AH183" i="7"/>
  <c r="AH182" i="7" s="1"/>
  <c r="AN149" i="7"/>
  <c r="AN148" i="7" s="1"/>
  <c r="AV109" i="7"/>
  <c r="AV108" i="7" s="1"/>
  <c r="AH195" i="7"/>
  <c r="AH194" i="7" s="1"/>
  <c r="AN193" i="7"/>
  <c r="AN192" i="7" s="1"/>
  <c r="BJ179" i="7"/>
  <c r="BJ178" i="7" s="1"/>
  <c r="AN99" i="7"/>
  <c r="AN98" i="7" s="1"/>
  <c r="Z205" i="7"/>
  <c r="Z204" i="7" s="1"/>
  <c r="AJ183" i="7"/>
  <c r="AJ182" i="7" s="1"/>
  <c r="AV191" i="7"/>
  <c r="AV190" i="7" s="1"/>
  <c r="AL153" i="7"/>
  <c r="AL152" i="7" s="1"/>
  <c r="AX159" i="7"/>
  <c r="AX158" i="7" s="1"/>
  <c r="X171" i="7"/>
  <c r="X170" i="7" s="1"/>
  <c r="Z197" i="7"/>
  <c r="Z196" i="7" s="1"/>
  <c r="P179" i="7"/>
  <c r="P178" i="7" s="1"/>
  <c r="R109" i="7"/>
  <c r="R108" i="7" s="1"/>
  <c r="V125" i="7"/>
  <c r="V124" i="7" s="1"/>
  <c r="BJ149" i="7"/>
  <c r="BJ148" i="7" s="1"/>
  <c r="T131" i="7"/>
  <c r="T130" i="7" s="1"/>
  <c r="N205" i="7"/>
  <c r="N204" i="7" s="1"/>
  <c r="BH159" i="7"/>
  <c r="BH158" i="7" s="1"/>
  <c r="AZ113" i="7"/>
  <c r="AZ112" i="7" s="1"/>
  <c r="N135" i="7"/>
  <c r="N134" i="7" s="1"/>
  <c r="BJ113" i="7"/>
  <c r="BJ112" i="7" s="1"/>
  <c r="BJ187" i="7"/>
  <c r="BJ186" i="7" s="1"/>
  <c r="AJ129" i="7"/>
  <c r="AJ128" i="7" s="1"/>
  <c r="AN137" i="7"/>
  <c r="AN136" i="7" s="1"/>
  <c r="R201" i="7"/>
  <c r="R200" i="7" s="1"/>
  <c r="BD131" i="7"/>
  <c r="BD130" i="7" s="1"/>
  <c r="AL187" i="7"/>
  <c r="AL186" i="7" s="1"/>
  <c r="AV143" i="7"/>
  <c r="AV142" i="7" s="1"/>
  <c r="BD155" i="7"/>
  <c r="BD154" i="7" s="1"/>
  <c r="R165" i="7"/>
  <c r="R164" i="7" s="1"/>
  <c r="BD185" i="7"/>
  <c r="BD184" i="7" s="1"/>
  <c r="AT151" i="7"/>
  <c r="AT150" i="7" s="1"/>
  <c r="AT147" i="7"/>
  <c r="AT146" i="7" s="1"/>
  <c r="BD145" i="7"/>
  <c r="BD144" i="7" s="1"/>
  <c r="Z199" i="7"/>
  <c r="Z198" i="7" s="1"/>
  <c r="AR163" i="7"/>
  <c r="AR162" i="7" s="1"/>
  <c r="AD125" i="7"/>
  <c r="AD124" i="7" s="1"/>
  <c r="P193" i="7"/>
  <c r="P192" i="7" s="1"/>
  <c r="AB173" i="7"/>
  <c r="AB172" i="7" s="1"/>
  <c r="BF191" i="7"/>
  <c r="BF190" i="7" s="1"/>
  <c r="R199" i="7"/>
  <c r="R198" i="7" s="1"/>
  <c r="P115" i="7"/>
  <c r="P114" i="7" s="1"/>
  <c r="AF205" i="7"/>
  <c r="AF204" i="7" s="1"/>
  <c r="V133" i="7"/>
  <c r="V132" i="7" s="1"/>
  <c r="AT193" i="7"/>
  <c r="AT192" i="7" s="1"/>
  <c r="AT171" i="7"/>
  <c r="AT170" i="7" s="1"/>
  <c r="X157" i="7"/>
  <c r="X156" i="7" s="1"/>
  <c r="R193" i="7"/>
  <c r="R192" i="7" s="1"/>
  <c r="AJ133" i="7"/>
  <c r="AJ132" i="7" s="1"/>
  <c r="X139" i="7"/>
  <c r="X138" i="7" s="1"/>
  <c r="AX153" i="7"/>
  <c r="AX152" i="7" s="1"/>
  <c r="AJ159" i="7"/>
  <c r="AJ158" i="7" s="1"/>
  <c r="AP147" i="7"/>
  <c r="AP146" i="7" s="1"/>
  <c r="R121" i="7"/>
  <c r="R120" i="7" s="1"/>
  <c r="AX189" i="7"/>
  <c r="AX188" i="7" s="1"/>
  <c r="BH167" i="7"/>
  <c r="BH166" i="7" s="1"/>
  <c r="BH191" i="7"/>
  <c r="BH190" i="7" s="1"/>
  <c r="N199" i="7"/>
  <c r="N198" i="7" s="1"/>
  <c r="AP143" i="7"/>
  <c r="AP142" i="7" s="1"/>
  <c r="V205" i="7"/>
  <c r="V204" i="7" s="1"/>
  <c r="AJ195" i="7"/>
  <c r="AJ194" i="7" s="1"/>
  <c r="P161" i="7"/>
  <c r="P160" i="7" s="1"/>
  <c r="AD179" i="7"/>
  <c r="AD178" i="7" s="1"/>
  <c r="AR129" i="7"/>
  <c r="AR128" i="7" s="1"/>
  <c r="X107" i="7"/>
  <c r="X106" i="7" s="1"/>
  <c r="Z49" i="7"/>
  <c r="Z48" i="7" s="1"/>
  <c r="BD49" i="7"/>
  <c r="BD48" i="7" s="1"/>
  <c r="BJ29" i="7"/>
  <c r="BJ28" i="7" s="1"/>
  <c r="P13" i="7"/>
  <c r="P12" i="7" s="1"/>
  <c r="BJ15" i="7"/>
  <c r="BJ14" i="7" s="1"/>
  <c r="AH65" i="7"/>
  <c r="AH64" i="7" s="1"/>
  <c r="BJ41" i="7"/>
  <c r="BJ40" i="7" s="1"/>
  <c r="AX95" i="7"/>
  <c r="AX94" i="7" s="1"/>
  <c r="V49" i="7"/>
  <c r="V48" i="7" s="1"/>
  <c r="AV53" i="7"/>
  <c r="AV52" i="7" s="1"/>
  <c r="P29" i="7"/>
  <c r="P28" i="7" s="1"/>
  <c r="BB19" i="7"/>
  <c r="BB18" i="7" s="1"/>
  <c r="AD63" i="7"/>
  <c r="AD62" i="7" s="1"/>
  <c r="BD105" i="7"/>
  <c r="BD104" i="7" s="1"/>
  <c r="AR103" i="7"/>
  <c r="AR102" i="7" s="1"/>
  <c r="AX65" i="7"/>
  <c r="AX64" i="7" s="1"/>
  <c r="Z109" i="7"/>
  <c r="Z108" i="7" s="1"/>
  <c r="AN105" i="7"/>
  <c r="AN104" i="7" s="1"/>
  <c r="AB33" i="7"/>
  <c r="AB32" i="7" s="1"/>
  <c r="AR67" i="7"/>
  <c r="AR66" i="7" s="1"/>
  <c r="V45" i="7"/>
  <c r="V44" i="7" s="1"/>
  <c r="BF61" i="7"/>
  <c r="BF60" i="7" s="1"/>
  <c r="BD109" i="7"/>
  <c r="BD108" i="7" s="1"/>
  <c r="AD39" i="7"/>
  <c r="AD38" i="7" s="1"/>
  <c r="AR75" i="7"/>
  <c r="AR74" i="7" s="1"/>
  <c r="AR71" i="7"/>
  <c r="AR70" i="7" s="1"/>
  <c r="Z145" i="7"/>
  <c r="Z144" i="7" s="1"/>
  <c r="AT187" i="7"/>
  <c r="AT186" i="7" s="1"/>
  <c r="BD157" i="7"/>
  <c r="BD156" i="7" s="1"/>
  <c r="AB145" i="7"/>
  <c r="AB144" i="7" s="1"/>
  <c r="AN121" i="7"/>
  <c r="AN120" i="7" s="1"/>
  <c r="BJ153" i="7"/>
  <c r="BJ152" i="7" s="1"/>
  <c r="AZ179" i="7"/>
  <c r="AZ178" i="7" s="1"/>
  <c r="AX111" i="7"/>
  <c r="AX110" i="7" s="1"/>
  <c r="BB205" i="7"/>
  <c r="BB204" i="7" s="1"/>
  <c r="AJ173" i="7"/>
  <c r="AJ172" i="7" s="1"/>
  <c r="N113" i="7"/>
  <c r="N112" i="7" s="1"/>
  <c r="AZ119" i="7"/>
  <c r="AZ118" i="7" s="1"/>
  <c r="BF163" i="7"/>
  <c r="BF162" i="7" s="1"/>
  <c r="AD181" i="7"/>
  <c r="AD180" i="7" s="1"/>
  <c r="BJ133" i="7"/>
  <c r="BJ132" i="7" s="1"/>
  <c r="BD201" i="7"/>
  <c r="BD200" i="7" s="1"/>
  <c r="P147" i="7"/>
  <c r="P146" i="7" s="1"/>
  <c r="AR161" i="7"/>
  <c r="AR160" i="7" s="1"/>
  <c r="BH145" i="7"/>
  <c r="BH144" i="7" s="1"/>
  <c r="AF161" i="7"/>
  <c r="AF160" i="7" s="1"/>
  <c r="AH197" i="7"/>
  <c r="AH196" i="7" s="1"/>
  <c r="N195" i="7"/>
  <c r="N194" i="7" s="1"/>
  <c r="BJ195" i="7"/>
  <c r="BJ194" i="7" s="1"/>
  <c r="BB169" i="7"/>
  <c r="BB168" i="7" s="1"/>
  <c r="R183" i="7"/>
  <c r="R182" i="7" s="1"/>
  <c r="BF199" i="7"/>
  <c r="BF198" i="7" s="1"/>
  <c r="AJ185" i="7"/>
  <c r="AJ184" i="7" s="1"/>
  <c r="BD195" i="7"/>
  <c r="BD194" i="7" s="1"/>
  <c r="AV185" i="7"/>
  <c r="AV184" i="7" s="1"/>
  <c r="X143" i="7"/>
  <c r="X142" i="7" s="1"/>
  <c r="X205" i="7"/>
  <c r="X204" i="7" s="1"/>
  <c r="AJ181" i="7"/>
  <c r="AJ180" i="7" s="1"/>
  <c r="AR117" i="7"/>
  <c r="AR116" i="7" s="1"/>
  <c r="AF119" i="7"/>
  <c r="AF118" i="7" s="1"/>
  <c r="AF143" i="7"/>
  <c r="AF142" i="7" s="1"/>
  <c r="P137" i="7"/>
  <c r="P136" i="7" s="1"/>
  <c r="X127" i="7"/>
  <c r="X126" i="7" s="1"/>
  <c r="AH135" i="7"/>
  <c r="AH134" i="7" s="1"/>
  <c r="AF133" i="7"/>
  <c r="AF132" i="7" s="1"/>
  <c r="AB179" i="7"/>
  <c r="AB178" i="7" s="1"/>
  <c r="AN195" i="7"/>
  <c r="AN194" i="7" s="1"/>
  <c r="AN167" i="7"/>
  <c r="AN166" i="7" s="1"/>
  <c r="AF191" i="7"/>
  <c r="AF190" i="7" s="1"/>
  <c r="AB181" i="7"/>
  <c r="AB180" i="7" s="1"/>
  <c r="BB179" i="7"/>
  <c r="BB178" i="7" s="1"/>
  <c r="AV153" i="7"/>
  <c r="AV152" i="7" s="1"/>
  <c r="X137" i="7"/>
  <c r="X136" i="7" s="1"/>
  <c r="AF165" i="7"/>
  <c r="AF164" i="7" s="1"/>
  <c r="AZ177" i="7"/>
  <c r="AZ176" i="7" s="1"/>
  <c r="AT197" i="7"/>
  <c r="AT196" i="7" s="1"/>
  <c r="AP181" i="7"/>
  <c r="AP180" i="7" s="1"/>
  <c r="AH143" i="7"/>
  <c r="AH142" i="7" s="1"/>
  <c r="AL197" i="7"/>
  <c r="AL196" i="7" s="1"/>
  <c r="AV173" i="7"/>
  <c r="AV172" i="7" s="1"/>
  <c r="R125" i="7"/>
  <c r="R124" i="7" s="1"/>
  <c r="AX127" i="7"/>
  <c r="AX126" i="7" s="1"/>
  <c r="T155" i="7"/>
  <c r="T154" i="7" s="1"/>
  <c r="AV141" i="7"/>
  <c r="AV140" i="7" s="1"/>
  <c r="AR147" i="7"/>
  <c r="AR146" i="7" s="1"/>
  <c r="AZ185" i="7"/>
  <c r="AZ184" i="7" s="1"/>
  <c r="AZ143" i="7"/>
  <c r="AZ142" i="7" s="1"/>
  <c r="BH161" i="7"/>
  <c r="BH160" i="7" s="1"/>
  <c r="BB165" i="7"/>
  <c r="BB164" i="7" s="1"/>
  <c r="AZ153" i="7"/>
  <c r="AZ152" i="7" s="1"/>
  <c r="AD149" i="7"/>
  <c r="AD148" i="7" s="1"/>
  <c r="BF153" i="7"/>
  <c r="BF152" i="7" s="1"/>
  <c r="N141" i="7"/>
  <c r="N140" i="7" s="1"/>
  <c r="AP197" i="7"/>
  <c r="AP196" i="7" s="1"/>
  <c r="AV179" i="7"/>
  <c r="AV178" i="7" s="1"/>
  <c r="AV123" i="7"/>
  <c r="AV122" i="7" s="1"/>
  <c r="AR97" i="7"/>
  <c r="AR96" i="7" s="1"/>
  <c r="BD169" i="7"/>
  <c r="BD168" i="7" s="1"/>
  <c r="T117" i="7"/>
  <c r="T116" i="7" s="1"/>
  <c r="AF193" i="7"/>
  <c r="AF192" i="7" s="1"/>
  <c r="V153" i="7"/>
  <c r="V152" i="7" s="1"/>
  <c r="AJ149" i="7"/>
  <c r="AJ148" i="7" s="1"/>
  <c r="AV175" i="7"/>
  <c r="AV174" i="7" s="1"/>
  <c r="AN205" i="7"/>
  <c r="AN204" i="7" s="1"/>
  <c r="T177" i="7"/>
  <c r="T176" i="7" s="1"/>
  <c r="N191" i="7"/>
  <c r="N190" i="7" s="1"/>
  <c r="BJ201" i="7"/>
  <c r="BJ200" i="7" s="1"/>
  <c r="AL169" i="7"/>
  <c r="AL168" i="7" s="1"/>
  <c r="T103" i="7"/>
  <c r="T102" i="7" s="1"/>
  <c r="AT49" i="7"/>
  <c r="AT48" i="7" s="1"/>
  <c r="Z67" i="7"/>
  <c r="Z66" i="7" s="1"/>
  <c r="AD19" i="7"/>
  <c r="AD18" i="7" s="1"/>
  <c r="AD105" i="7"/>
  <c r="AD104" i="7" s="1"/>
  <c r="AJ17" i="7"/>
  <c r="AJ16" i="7" s="1"/>
  <c r="BF103" i="7"/>
  <c r="BF102" i="7" s="1"/>
  <c r="BB85" i="7"/>
  <c r="BB84" i="7" s="1"/>
  <c r="AF53" i="7"/>
  <c r="AF52" i="7" s="1"/>
  <c r="AP89" i="7"/>
  <c r="AP88" i="7" s="1"/>
  <c r="BD163" i="7"/>
  <c r="BD162" i="7" s="1"/>
  <c r="AT165" i="7"/>
  <c r="AT164" i="7" s="1"/>
  <c r="AP121" i="7"/>
  <c r="AP120" i="7" s="1"/>
  <c r="X177" i="7"/>
  <c r="X176" i="7" s="1"/>
  <c r="R153" i="7"/>
  <c r="R152" i="7" s="1"/>
  <c r="BD133" i="7"/>
  <c r="BD132" i="7" s="1"/>
  <c r="N127" i="7"/>
  <c r="N126" i="7" s="1"/>
  <c r="AL155" i="7"/>
  <c r="AL154" i="7" s="1"/>
  <c r="AX145" i="7"/>
  <c r="AX144" i="7" s="1"/>
  <c r="AT145" i="7"/>
  <c r="AT144" i="7" s="1"/>
  <c r="AZ173" i="7"/>
  <c r="AZ172" i="7" s="1"/>
  <c r="N197" i="7"/>
  <c r="N196" i="7" s="1"/>
  <c r="Z121" i="7"/>
  <c r="Z120" i="7" s="1"/>
  <c r="AR93" i="7"/>
  <c r="AR92" i="7" s="1"/>
  <c r="AP193" i="7"/>
  <c r="AP192" i="7" s="1"/>
  <c r="Z191" i="7"/>
  <c r="Z190" i="7" s="1"/>
  <c r="AJ179" i="7"/>
  <c r="AJ178" i="7" s="1"/>
  <c r="AD129" i="7"/>
  <c r="AD128" i="7" s="1"/>
  <c r="BH139" i="7"/>
  <c r="BH138" i="7" s="1"/>
  <c r="AF199" i="7"/>
  <c r="AF198" i="7" s="1"/>
  <c r="BD143" i="7"/>
  <c r="BD142" i="7" s="1"/>
  <c r="V203" i="7"/>
  <c r="V202" i="7" s="1"/>
  <c r="AH109" i="7"/>
  <c r="AH108" i="7" s="1"/>
  <c r="AT129" i="7"/>
  <c r="AT128" i="7" s="1"/>
  <c r="AZ169" i="7"/>
  <c r="AZ168" i="7" s="1"/>
  <c r="AR131" i="7"/>
  <c r="AR130" i="7" s="1"/>
  <c r="AB137" i="7"/>
  <c r="AB136" i="7" s="1"/>
  <c r="BH163" i="7"/>
  <c r="BH162" i="7" s="1"/>
  <c r="BJ139" i="7"/>
  <c r="BJ138" i="7" s="1"/>
  <c r="N123" i="7"/>
  <c r="N122" i="7" s="1"/>
  <c r="AN191" i="7"/>
  <c r="AN190" i="7" s="1"/>
  <c r="AV145" i="7"/>
  <c r="AV144" i="7" s="1"/>
  <c r="P167" i="7"/>
  <c r="P166" i="7" s="1"/>
  <c r="AH173" i="7"/>
  <c r="AH172" i="7" s="1"/>
  <c r="BJ181" i="7"/>
  <c r="BJ180" i="7" s="1"/>
  <c r="AR167" i="7"/>
  <c r="AR166" i="7" s="1"/>
  <c r="Z187" i="7"/>
  <c r="Z186" i="7" s="1"/>
  <c r="AJ147" i="7"/>
  <c r="AJ146" i="7" s="1"/>
  <c r="AB169" i="7"/>
  <c r="AB168" i="7" s="1"/>
  <c r="AX133" i="7"/>
  <c r="AX132" i="7" s="1"/>
  <c r="AR169" i="7"/>
  <c r="AR168" i="7" s="1"/>
  <c r="AV155" i="7"/>
  <c r="AV154" i="7" s="1"/>
  <c r="AJ137" i="7"/>
  <c r="AJ136" i="7" s="1"/>
  <c r="AB149" i="7"/>
  <c r="AB148" i="7" s="1"/>
  <c r="AX181" i="7"/>
  <c r="AX180" i="7" s="1"/>
  <c r="AZ109" i="7"/>
  <c r="AZ108" i="7" s="1"/>
  <c r="BJ107" i="7"/>
  <c r="BJ106" i="7" s="1"/>
  <c r="AT201" i="7"/>
  <c r="AT200" i="7" s="1"/>
  <c r="AX187" i="7"/>
  <c r="AX186" i="7" s="1"/>
  <c r="AZ175" i="7"/>
  <c r="AZ174" i="7" s="1"/>
  <c r="AX185" i="7"/>
  <c r="AX184" i="7" s="1"/>
  <c r="AP205" i="7"/>
  <c r="AP204" i="7" s="1"/>
  <c r="AZ181" i="7"/>
  <c r="AZ180" i="7" s="1"/>
  <c r="T167" i="7"/>
  <c r="T166" i="7" s="1"/>
  <c r="AJ139" i="7"/>
  <c r="AJ138" i="7" s="1"/>
  <c r="AR101" i="7"/>
  <c r="AR100" i="7" s="1"/>
  <c r="P195" i="7"/>
  <c r="P194" i="7" s="1"/>
  <c r="AF185" i="7"/>
  <c r="AF184" i="7" s="1"/>
  <c r="AP173" i="7"/>
  <c r="AP172" i="7" s="1"/>
  <c r="BB115" i="7"/>
  <c r="BB114" i="7" s="1"/>
  <c r="BH123" i="7"/>
  <c r="BH122" i="7" s="1"/>
  <c r="V165" i="7"/>
  <c r="V164" i="7" s="1"/>
  <c r="AL131" i="7"/>
  <c r="AL130" i="7" s="1"/>
  <c r="P151" i="7"/>
  <c r="P150" i="7" s="1"/>
  <c r="Z127" i="7"/>
  <c r="Z126" i="7" s="1"/>
  <c r="AD109" i="7"/>
  <c r="AD108" i="7" s="1"/>
  <c r="N161" i="7"/>
  <c r="N160" i="7" s="1"/>
  <c r="T169" i="7"/>
  <c r="T168" i="7" s="1"/>
  <c r="BD177" i="7"/>
  <c r="BD176" i="7" s="1"/>
  <c r="BF149" i="7"/>
  <c r="BF148" i="7" s="1"/>
  <c r="AP125" i="7"/>
  <c r="AP124" i="7" s="1"/>
  <c r="R139" i="7"/>
  <c r="R138" i="7" s="1"/>
  <c r="R163" i="7"/>
  <c r="R162" i="7" s="1"/>
  <c r="AV205" i="7"/>
  <c r="AV204" i="7" s="1"/>
  <c r="AJ151" i="7"/>
  <c r="AJ150" i="7" s="1"/>
  <c r="AH175" i="7"/>
  <c r="AH174" i="7" s="1"/>
  <c r="AH137" i="7"/>
  <c r="AH136" i="7" s="1"/>
  <c r="AL147" i="7"/>
  <c r="AL146" i="7" s="1"/>
  <c r="Z165" i="7"/>
  <c r="Z164" i="7" s="1"/>
  <c r="T141" i="7"/>
  <c r="T140" i="7" s="1"/>
  <c r="AB153" i="7"/>
  <c r="AB152" i="7" s="1"/>
  <c r="N149" i="7"/>
  <c r="N148" i="7" s="1"/>
  <c r="BD191" i="7"/>
  <c r="BD190" i="7" s="1"/>
  <c r="BJ171" i="7"/>
  <c r="BJ170" i="7" s="1"/>
  <c r="BH205" i="7"/>
  <c r="BH204" i="7" s="1"/>
  <c r="AL163" i="7"/>
  <c r="AL162" i="7" s="1"/>
  <c r="AF203" i="7"/>
  <c r="AF202" i="7" s="1"/>
  <c r="V141" i="7"/>
  <c r="V140" i="7" s="1"/>
  <c r="BH97" i="7"/>
  <c r="BH96" i="7" s="1"/>
  <c r="N203" i="7"/>
  <c r="N202" i="7" s="1"/>
  <c r="AR203" i="7"/>
  <c r="AR202" i="7" s="1"/>
  <c r="BD187" i="7"/>
  <c r="BD186" i="7" s="1"/>
  <c r="AD107" i="7"/>
  <c r="AD106" i="7" s="1"/>
  <c r="BJ197" i="7"/>
  <c r="BJ196" i="7" s="1"/>
  <c r="R187" i="7"/>
  <c r="R186" i="7" s="1"/>
  <c r="T175" i="7"/>
  <c r="T174" i="7" s="1"/>
  <c r="AV167" i="7"/>
  <c r="AV166" i="7" s="1"/>
  <c r="AN113" i="7"/>
  <c r="AN112" i="7" s="1"/>
  <c r="BF195" i="7"/>
  <c r="BF194" i="7" s="1"/>
  <c r="AF197" i="7"/>
  <c r="AF196" i="7" s="1"/>
  <c r="Z181" i="7"/>
  <c r="Z180" i="7" s="1"/>
  <c r="Z119" i="7"/>
  <c r="Z118" i="7" s="1"/>
  <c r="AN129" i="7"/>
  <c r="AN128" i="7" s="1"/>
  <c r="X181" i="7"/>
  <c r="X180" i="7" s="1"/>
  <c r="AH141" i="7"/>
  <c r="AH140" i="7" s="1"/>
  <c r="AD177" i="7"/>
  <c r="AD176" i="7" s="1"/>
  <c r="AP135" i="7"/>
  <c r="AP134" i="7" s="1"/>
  <c r="BB113" i="7"/>
  <c r="BB112" i="7" s="1"/>
  <c r="P127" i="7"/>
  <c r="P126" i="7" s="1"/>
  <c r="X121" i="7"/>
  <c r="X120" i="7" s="1"/>
  <c r="AV201" i="7"/>
  <c r="AV200" i="7" s="1"/>
  <c r="BF169" i="7"/>
  <c r="BF168" i="7" s="1"/>
  <c r="N131" i="7"/>
  <c r="N130" i="7" s="1"/>
  <c r="Z111" i="7"/>
  <c r="Z110" i="7" s="1"/>
  <c r="AN177" i="7"/>
  <c r="AN176" i="7" s="1"/>
  <c r="X203" i="7"/>
  <c r="X202" i="7" s="1"/>
  <c r="P157" i="7"/>
  <c r="P156" i="7" s="1"/>
  <c r="X161" i="7"/>
  <c r="X160" i="7" s="1"/>
  <c r="BF141" i="7"/>
  <c r="BF140" i="7" s="1"/>
  <c r="AH157" i="7"/>
  <c r="AH156" i="7" s="1"/>
  <c r="V181" i="7"/>
  <c r="V180" i="7" s="1"/>
  <c r="AB157" i="7"/>
  <c r="AB156" i="7" s="1"/>
  <c r="BB183" i="7"/>
  <c r="BB182" i="7" s="1"/>
  <c r="AL205" i="7"/>
  <c r="AL204" i="7" s="1"/>
  <c r="AD171" i="7"/>
  <c r="AD170" i="7" s="1"/>
  <c r="AN95" i="7"/>
  <c r="AN94" i="7" s="1"/>
  <c r="AB195" i="7"/>
  <c r="AB194" i="7" s="1"/>
  <c r="AV177" i="7"/>
  <c r="AV176" i="7" s="1"/>
  <c r="AF189" i="7"/>
  <c r="AF188" i="7" s="1"/>
  <c r="AP161" i="7"/>
  <c r="AP160" i="7" s="1"/>
  <c r="AR141" i="7"/>
  <c r="AR140" i="7" s="1"/>
  <c r="AD191" i="7"/>
  <c r="AD190" i="7" s="1"/>
  <c r="AJ175" i="7"/>
  <c r="AJ174" i="7" s="1"/>
  <c r="X95" i="7"/>
  <c r="X94" i="7" s="1"/>
  <c r="BD179" i="7"/>
  <c r="BD178" i="7" s="1"/>
  <c r="AB187" i="7"/>
  <c r="AB186" i="7" s="1"/>
  <c r="BB177" i="7"/>
  <c r="BB176" i="7" s="1"/>
  <c r="AN159" i="7"/>
  <c r="AN158" i="7" s="1"/>
  <c r="AH121" i="7"/>
  <c r="AH120" i="7" s="1"/>
  <c r="AJ157" i="7"/>
  <c r="AJ156" i="7" s="1"/>
  <c r="N171" i="7"/>
  <c r="N170" i="7" s="1"/>
  <c r="AB191" i="7"/>
  <c r="AB190" i="7" s="1"/>
  <c r="AR201" i="7"/>
  <c r="AR200" i="7" s="1"/>
  <c r="BB153" i="7"/>
  <c r="BB152" i="7" s="1"/>
  <c r="BF167" i="7"/>
  <c r="BF166" i="7" s="1"/>
  <c r="BB151" i="7"/>
  <c r="BB150" i="7" s="1"/>
  <c r="Z137" i="7"/>
  <c r="Z136" i="7" s="1"/>
  <c r="T139" i="7"/>
  <c r="T138" i="7" s="1"/>
  <c r="BH135" i="7"/>
  <c r="BH134" i="7" s="1"/>
  <c r="AZ133" i="7"/>
  <c r="AZ132" i="7" s="1"/>
  <c r="AB163" i="7"/>
  <c r="AB162" i="7" s="1"/>
  <c r="AD185" i="7"/>
  <c r="AD184" i="7" s="1"/>
  <c r="AN203" i="7"/>
  <c r="AN202" i="7" s="1"/>
  <c r="AD155" i="7"/>
  <c r="AD154" i="7" s="1"/>
  <c r="V147" i="7"/>
  <c r="V146" i="7" s="1"/>
  <c r="AR83" i="7"/>
  <c r="AR82" i="7" s="1"/>
  <c r="BD55" i="7"/>
  <c r="BD54" i="7" s="1"/>
  <c r="N9" i="7"/>
  <c r="N8" i="7" s="1"/>
  <c r="AD37" i="7"/>
  <c r="AD36" i="7" s="1"/>
  <c r="P59" i="7"/>
  <c r="P58" i="7" s="1"/>
  <c r="AV87" i="7"/>
  <c r="AV86" i="7" s="1"/>
  <c r="BD43" i="7"/>
  <c r="BD42" i="7" s="1"/>
  <c r="AJ57" i="7"/>
  <c r="AJ56" i="7" s="1"/>
  <c r="X59" i="7"/>
  <c r="X58" i="7" s="1"/>
  <c r="BD61" i="7"/>
  <c r="BD60" i="7" s="1"/>
  <c r="AB59" i="7"/>
  <c r="AB58" i="7" s="1"/>
  <c r="AZ63" i="7"/>
  <c r="AZ62" i="7" s="1"/>
  <c r="AN79" i="7"/>
  <c r="AN78" i="7" s="1"/>
  <c r="X75" i="7"/>
  <c r="X74" i="7" s="1"/>
  <c r="AX21" i="7"/>
  <c r="AX20" i="7" s="1"/>
  <c r="AV97" i="7"/>
  <c r="AV96" i="7" s="1"/>
  <c r="N73" i="7"/>
  <c r="N72" i="7" s="1"/>
  <c r="R59" i="7"/>
  <c r="R58" i="7" s="1"/>
  <c r="AN53" i="7"/>
  <c r="AN52" i="7" s="1"/>
  <c r="BD85" i="7"/>
  <c r="BD84" i="7" s="1"/>
  <c r="BD21" i="7"/>
  <c r="BD20" i="7" s="1"/>
  <c r="V21" i="7"/>
  <c r="V20" i="7" s="1"/>
  <c r="AN59" i="7"/>
  <c r="AN58" i="7" s="1"/>
  <c r="AV21" i="7"/>
  <c r="AV20" i="7" s="1"/>
  <c r="AZ51" i="7"/>
  <c r="AZ50" i="7" s="1"/>
  <c r="AZ57" i="7"/>
  <c r="AZ56" i="7" s="1"/>
  <c r="AF35" i="7"/>
  <c r="AF34" i="7" s="1"/>
  <c r="AB29" i="7"/>
  <c r="AB28" i="7" s="1"/>
  <c r="AT29" i="7"/>
  <c r="AT28" i="7" s="1"/>
  <c r="BJ73" i="7"/>
  <c r="BJ72" i="7" s="1"/>
  <c r="AZ21" i="7"/>
  <c r="AZ20" i="7" s="1"/>
  <c r="AX37" i="7"/>
  <c r="AX36" i="7" s="1"/>
  <c r="BB67" i="7"/>
  <c r="BB66" i="7" s="1"/>
  <c r="N57" i="7"/>
  <c r="N56" i="7" s="1"/>
  <c r="AP19" i="7"/>
  <c r="AP18" i="7" s="1"/>
  <c r="T83" i="7"/>
  <c r="T82" i="7" s="1"/>
  <c r="AZ33" i="7"/>
  <c r="AZ32" i="7" s="1"/>
  <c r="AF41" i="7"/>
  <c r="AF40" i="7" s="1"/>
  <c r="R17" i="7"/>
  <c r="R16" i="7" s="1"/>
  <c r="AB55" i="7"/>
  <c r="AB54" i="7" s="1"/>
  <c r="AN15" i="7"/>
  <c r="AN14" i="7" s="1"/>
  <c r="AZ11" i="7"/>
  <c r="AZ10" i="7" s="1"/>
  <c r="X17" i="7"/>
  <c r="X16" i="7" s="1"/>
  <c r="Z59" i="7"/>
  <c r="Z58" i="7" s="1"/>
  <c r="N29" i="7"/>
  <c r="N28" i="7" s="1"/>
  <c r="BD11" i="7"/>
  <c r="BD10" i="7" s="1"/>
  <c r="BF69" i="7"/>
  <c r="BF68" i="7" s="1"/>
  <c r="T15" i="7"/>
  <c r="T14" i="7" s="1"/>
  <c r="AR51" i="7"/>
  <c r="AR50" i="7" s="1"/>
  <c r="AZ107" i="7"/>
  <c r="AZ106" i="7" s="1"/>
  <c r="AH53" i="7"/>
  <c r="AH52" i="7" s="1"/>
  <c r="AL41" i="7"/>
  <c r="AL40" i="7" s="1"/>
  <c r="AX11" i="7"/>
  <c r="AX10" i="7" s="1"/>
  <c r="BH39" i="7"/>
  <c r="BH38" i="7" s="1"/>
  <c r="BJ75" i="7"/>
  <c r="BJ74" i="7" s="1"/>
  <c r="AT53" i="7"/>
  <c r="AT52" i="7" s="1"/>
  <c r="AH17" i="7"/>
  <c r="AH16" i="7" s="1"/>
  <c r="AF21" i="7"/>
  <c r="AF20" i="7" s="1"/>
  <c r="AX35" i="7"/>
  <c r="AX34" i="7" s="1"/>
  <c r="BH61" i="7"/>
  <c r="BH60" i="7" s="1"/>
  <c r="P109" i="7"/>
  <c r="P108" i="7" s="1"/>
  <c r="P33" i="7"/>
  <c r="P32" i="7" s="1"/>
  <c r="V65" i="7"/>
  <c r="V64" i="7" s="1"/>
  <c r="AL11" i="7"/>
  <c r="AL10" i="7" s="1"/>
  <c r="AX51" i="7"/>
  <c r="AX50" i="7" s="1"/>
  <c r="AT31" i="7"/>
  <c r="AT30" i="7" s="1"/>
  <c r="V29" i="7"/>
  <c r="V28" i="7" s="1"/>
  <c r="AT133" i="7"/>
  <c r="AT132" i="7" s="1"/>
  <c r="N71" i="7"/>
  <c r="N70" i="7" s="1"/>
  <c r="Z71" i="7"/>
  <c r="Z70" i="7" s="1"/>
  <c r="AP41" i="7"/>
  <c r="AP40" i="7" s="1"/>
  <c r="AF55" i="7"/>
  <c r="AF54" i="7" s="1"/>
  <c r="BF11" i="7"/>
  <c r="BF10" i="7" s="1"/>
  <c r="AR9" i="7"/>
  <c r="AR8" i="7" s="1"/>
  <c r="AL65" i="7"/>
  <c r="AL64" i="7" s="1"/>
  <c r="AD11" i="7"/>
  <c r="AD10" i="7" s="1"/>
  <c r="AB35" i="7"/>
  <c r="AB34" i="7" s="1"/>
  <c r="AP53" i="7"/>
  <c r="AP52" i="7" s="1"/>
  <c r="AP51" i="7"/>
  <c r="AP50" i="7" s="1"/>
  <c r="T29" i="7"/>
  <c r="T28" i="7" s="1"/>
  <c r="AN75" i="7"/>
  <c r="AN74" i="7" s="1"/>
  <c r="BJ31" i="7"/>
  <c r="BJ30" i="7" s="1"/>
  <c r="BD9" i="7"/>
  <c r="BD8" i="7" s="1"/>
  <c r="X9" i="7"/>
  <c r="X8" i="7" s="1"/>
  <c r="BB65" i="7"/>
  <c r="BB64" i="7" s="1"/>
  <c r="V41" i="7"/>
  <c r="V40" i="7" s="1"/>
  <c r="AR57" i="7"/>
  <c r="AR56" i="7" s="1"/>
  <c r="BJ93" i="7"/>
  <c r="BJ92" i="7" s="1"/>
  <c r="Z13" i="7"/>
  <c r="Z12" i="7" s="1"/>
  <c r="X33" i="7"/>
  <c r="X32" i="7" s="1"/>
  <c r="Z9" i="7"/>
  <c r="Z8" i="7" s="1"/>
  <c r="BF43" i="7"/>
  <c r="BF42" i="7" s="1"/>
  <c r="AZ193" i="7"/>
  <c r="AZ192" i="7" s="1"/>
  <c r="AR65" i="7"/>
  <c r="AR64" i="7" s="1"/>
  <c r="AX31" i="7"/>
  <c r="AX30" i="7" s="1"/>
  <c r="AJ9" i="7"/>
  <c r="AJ8" i="7" s="1"/>
  <c r="BB9" i="7"/>
  <c r="BB8" i="7" s="1"/>
  <c r="AD21" i="7"/>
  <c r="AD20" i="7" s="1"/>
  <c r="AR17" i="7"/>
  <c r="AR16" i="7" s="1"/>
  <c r="AT19" i="7"/>
  <c r="AT18" i="7" s="1"/>
  <c r="AH19" i="7"/>
  <c r="AH18" i="7" s="1"/>
  <c r="BF9" i="7"/>
  <c r="BF8" i="7" s="1"/>
  <c r="AZ73" i="7"/>
  <c r="AZ72" i="7" s="1"/>
  <c r="BD29" i="7"/>
  <c r="BD28" i="7" s="1"/>
  <c r="BF93" i="7"/>
  <c r="BF92" i="7" s="1"/>
  <c r="AZ41" i="7"/>
  <c r="AZ40" i="7" s="1"/>
  <c r="AD69" i="7"/>
  <c r="AD68" i="7" s="1"/>
  <c r="V9" i="7"/>
  <c r="V8" i="7" s="1"/>
  <c r="AP29" i="7"/>
  <c r="AP28" i="7" s="1"/>
  <c r="V61" i="7"/>
  <c r="V60" i="7" s="1"/>
  <c r="AT41" i="7"/>
  <c r="AT40" i="7" s="1"/>
  <c r="T21" i="7"/>
  <c r="T20" i="7" s="1"/>
  <c r="BJ27" i="7"/>
  <c r="BJ26" i="7" s="1"/>
  <c r="AF51" i="7"/>
  <c r="AF50" i="7" s="1"/>
  <c r="AV15" i="7"/>
  <c r="AV14" i="7" s="1"/>
  <c r="AR15" i="7"/>
  <c r="AR14" i="7" s="1"/>
  <c r="AN39" i="7"/>
  <c r="AN38" i="7" s="1"/>
  <c r="BH49" i="7"/>
  <c r="BH48" i="7" s="1"/>
  <c r="AJ49" i="7"/>
  <c r="AJ48" i="7" s="1"/>
  <c r="AL17" i="7"/>
  <c r="AL16" i="7" s="1"/>
  <c r="BJ71" i="7"/>
  <c r="BJ70" i="7" s="1"/>
  <c r="X49" i="7"/>
  <c r="X48" i="7" s="1"/>
  <c r="AT17" i="7"/>
  <c r="AT16" i="7" s="1"/>
  <c r="AH61" i="7"/>
  <c r="AH60" i="7" s="1"/>
  <c r="AF57" i="7"/>
  <c r="AF56" i="7" s="1"/>
  <c r="P39" i="7"/>
  <c r="P38" i="7" s="1"/>
  <c r="N15" i="7"/>
  <c r="N14" i="7" s="1"/>
  <c r="AB57" i="7"/>
  <c r="AB56" i="7" s="1"/>
  <c r="P81" i="7"/>
  <c r="P80" i="7" s="1"/>
  <c r="AL15" i="7"/>
  <c r="AL14" i="7" s="1"/>
  <c r="BF19" i="7"/>
  <c r="BF18" i="7" s="1"/>
  <c r="AZ27" i="7"/>
  <c r="AZ26" i="7" s="1"/>
  <c r="AV49" i="7"/>
  <c r="AV48" i="7" s="1"/>
  <c r="AJ33" i="7"/>
  <c r="AJ32" i="7" s="1"/>
  <c r="V19" i="7"/>
  <c r="V18" i="7" s="1"/>
  <c r="BH53" i="7"/>
  <c r="BH52" i="7" s="1"/>
  <c r="N19" i="7"/>
  <c r="N18" i="7" s="1"/>
  <c r="AP15" i="7"/>
  <c r="AP14" i="7" s="1"/>
  <c r="AR69" i="7"/>
  <c r="AR68" i="7" s="1"/>
  <c r="BD17" i="7"/>
  <c r="BD16" i="7" s="1"/>
  <c r="BJ35" i="7"/>
  <c r="BJ34" i="7" s="1"/>
  <c r="AV13" i="7"/>
  <c r="AV12" i="7" s="1"/>
  <c r="BD45" i="7"/>
  <c r="BD44" i="7" s="1"/>
  <c r="AF39" i="7"/>
  <c r="AF38" i="7" s="1"/>
  <c r="X13" i="7"/>
  <c r="X12" i="7" s="1"/>
  <c r="BH21" i="7"/>
  <c r="BH20" i="7" s="1"/>
  <c r="AP39" i="7"/>
  <c r="AP38" i="7" s="1"/>
  <c r="N27" i="7"/>
  <c r="N26" i="7" s="1"/>
  <c r="Z15" i="7"/>
  <c r="Z14" i="7" s="1"/>
  <c r="BB103" i="7"/>
  <c r="BB102" i="7" s="1"/>
  <c r="AR113" i="7"/>
  <c r="AR112" i="7" s="1"/>
  <c r="AD43" i="7"/>
  <c r="AD42" i="7" s="1"/>
  <c r="AV33" i="7"/>
  <c r="AV32" i="7" s="1"/>
  <c r="AL45" i="7"/>
  <c r="AL44" i="7" s="1"/>
  <c r="AN35" i="7"/>
  <c r="AN34" i="7" s="1"/>
  <c r="AH15" i="7"/>
  <c r="AH14" i="7" s="1"/>
  <c r="Z55" i="7"/>
  <c r="Z54" i="7" s="1"/>
  <c r="AP95" i="7"/>
  <c r="AP94" i="7" s="1"/>
  <c r="N41" i="7"/>
  <c r="N40" i="7" s="1"/>
  <c r="AT13" i="7"/>
  <c r="AT12" i="7" s="1"/>
  <c r="AZ35" i="7"/>
  <c r="AZ34" i="7" s="1"/>
  <c r="AV11" i="7"/>
  <c r="AV10" i="7" s="1"/>
  <c r="BJ69" i="7"/>
  <c r="BJ68" i="7" s="1"/>
  <c r="AN47" i="7"/>
  <c r="AN46" i="7" s="1"/>
  <c r="AL27" i="7"/>
  <c r="AL26" i="7" s="1"/>
  <c r="P37" i="7"/>
  <c r="P36" i="7" s="1"/>
  <c r="AJ71" i="7"/>
  <c r="AJ70" i="7" s="1"/>
  <c r="AL67" i="7"/>
  <c r="AL66" i="7" s="1"/>
  <c r="N183" i="7"/>
  <c r="N182" i="7" s="1"/>
  <c r="AN199" i="7"/>
  <c r="AN198" i="7" s="1"/>
  <c r="BB155" i="7"/>
  <c r="BB154" i="7" s="1"/>
  <c r="BD121" i="7"/>
  <c r="BD120" i="7" s="1"/>
  <c r="AB177" i="7"/>
  <c r="AB176" i="7" s="1"/>
  <c r="BB143" i="7"/>
  <c r="BB142" i="7" s="1"/>
  <c r="AB131" i="7"/>
  <c r="AB130" i="7" s="1"/>
  <c r="AT125" i="7"/>
  <c r="AT124" i="7" s="1"/>
  <c r="BF127" i="7"/>
  <c r="BF126" i="7" s="1"/>
  <c r="BF145" i="7"/>
  <c r="BF144" i="7" s="1"/>
  <c r="AB123" i="7"/>
  <c r="AB122" i="7" s="1"/>
  <c r="AZ121" i="7"/>
  <c r="AZ120" i="7" s="1"/>
  <c r="N99" i="7"/>
  <c r="N98" i="7" s="1"/>
  <c r="AR107" i="7"/>
  <c r="AR106" i="7" s="1"/>
  <c r="BF125" i="7"/>
  <c r="BF124" i="7" s="1"/>
  <c r="BD119" i="7"/>
  <c r="BD118" i="7" s="1"/>
  <c r="R93" i="7"/>
  <c r="R92" i="7" s="1"/>
  <c r="AB95" i="7"/>
  <c r="AB94" i="7" s="1"/>
  <c r="AD93" i="7"/>
  <c r="AD92" i="7" s="1"/>
  <c r="BB77" i="7"/>
  <c r="BB76" i="7" s="1"/>
  <c r="Z179" i="7"/>
  <c r="Z178" i="7" s="1"/>
  <c r="BH197" i="7"/>
  <c r="BH196" i="7" s="1"/>
  <c r="AF139" i="7"/>
  <c r="AF138" i="7" s="1"/>
  <c r="BJ161" i="7"/>
  <c r="BJ160" i="7" s="1"/>
  <c r="X141" i="7"/>
  <c r="X140" i="7" s="1"/>
  <c r="R113" i="7"/>
  <c r="R112" i="7" s="1"/>
  <c r="Z171" i="7"/>
  <c r="Z170" i="7" s="1"/>
  <c r="BD137" i="7"/>
  <c r="BD136" i="7" s="1"/>
  <c r="R111" i="7"/>
  <c r="R110" i="7" s="1"/>
  <c r="AP109" i="7"/>
  <c r="AP108" i="7" s="1"/>
  <c r="AX197" i="7"/>
  <c r="AX196" i="7" s="1"/>
  <c r="AF137" i="7"/>
  <c r="AF136" i="7" s="1"/>
  <c r="V111" i="7"/>
  <c r="V110" i="7" s="1"/>
  <c r="AH101" i="7"/>
  <c r="AH100" i="7" s="1"/>
  <c r="T115" i="7"/>
  <c r="T114" i="7" s="1"/>
  <c r="Z147" i="7"/>
  <c r="Z146" i="7" s="1"/>
  <c r="AH113" i="7"/>
  <c r="AH112" i="7" s="1"/>
  <c r="R97" i="7"/>
  <c r="R96" i="7" s="1"/>
  <c r="T99" i="7"/>
  <c r="T98" i="7" s="1"/>
  <c r="AD97" i="7"/>
  <c r="AD96" i="7" s="1"/>
  <c r="BB81" i="7"/>
  <c r="BB80" i="7" s="1"/>
  <c r="AB77" i="7"/>
  <c r="AB76" i="7" s="1"/>
  <c r="N117" i="7"/>
  <c r="N116" i="7" s="1"/>
  <c r="AF153" i="7"/>
  <c r="AF152" i="7" s="1"/>
  <c r="BH169" i="7"/>
  <c r="BH168" i="7" s="1"/>
  <c r="AH125" i="7"/>
  <c r="AH124" i="7" s="1"/>
  <c r="BB133" i="7"/>
  <c r="BB132" i="7" s="1"/>
  <c r="AR137" i="7"/>
  <c r="AR136" i="7" s="1"/>
  <c r="AJ145" i="7"/>
  <c r="AJ144" i="7" s="1"/>
  <c r="AP119" i="7"/>
  <c r="AP118" i="7" s="1"/>
  <c r="AD117" i="7"/>
  <c r="AD116" i="7" s="1"/>
  <c r="Z161" i="7"/>
  <c r="Z160" i="7" s="1"/>
  <c r="AD169" i="7"/>
  <c r="AD168" i="7" s="1"/>
  <c r="AX135" i="7"/>
  <c r="AX134" i="7" s="1"/>
  <c r="BJ103" i="7"/>
  <c r="BJ102" i="7" s="1"/>
  <c r="N87" i="7"/>
  <c r="N86" i="7" s="1"/>
  <c r="AX157" i="7"/>
  <c r="AX156" i="7" s="1"/>
  <c r="AB113" i="7"/>
  <c r="AB112" i="7" s="1"/>
  <c r="R101" i="7"/>
  <c r="R100" i="7" s="1"/>
  <c r="AB103" i="7"/>
  <c r="AB102" i="7" s="1"/>
  <c r="AD101" i="7"/>
  <c r="AD100" i="7" s="1"/>
  <c r="AF89" i="7"/>
  <c r="AF88" i="7" s="1"/>
  <c r="AJ81" i="7"/>
  <c r="AJ80" i="7" s="1"/>
  <c r="BJ155" i="7"/>
  <c r="BJ154" i="7" s="1"/>
  <c r="AR151" i="7"/>
  <c r="AR150" i="7" s="1"/>
  <c r="AZ149" i="7"/>
  <c r="AZ148" i="7" s="1"/>
  <c r="N91" i="7"/>
  <c r="N90" i="7" s="1"/>
  <c r="AJ107" i="7"/>
  <c r="AJ106" i="7" s="1"/>
  <c r="AX125" i="7"/>
  <c r="AX124" i="7" s="1"/>
  <c r="N119" i="7"/>
  <c r="N118" i="7" s="1"/>
  <c r="BJ83" i="7"/>
  <c r="BJ82" i="7" s="1"/>
  <c r="V105" i="7"/>
  <c r="V104" i="7" s="1"/>
  <c r="AD85" i="7"/>
  <c r="AD84" i="7" s="1"/>
  <c r="AF87" i="7"/>
  <c r="AF86" i="7" s="1"/>
  <c r="AV63" i="7"/>
  <c r="AV62" i="7" s="1"/>
  <c r="T89" i="7"/>
  <c r="T88" i="7" s="1"/>
  <c r="R195" i="7"/>
  <c r="R194" i="7" s="1"/>
  <c r="Z101" i="7"/>
  <c r="Z100" i="7" s="1"/>
  <c r="N97" i="7"/>
  <c r="N96" i="7" s="1"/>
  <c r="BD75" i="7"/>
  <c r="BD74" i="7" s="1"/>
  <c r="BH149" i="7"/>
  <c r="BH148" i="7" s="1"/>
  <c r="N125" i="7"/>
  <c r="N124" i="7" s="1"/>
  <c r="N115" i="7"/>
  <c r="N114" i="7" s="1"/>
  <c r="AL103" i="7"/>
  <c r="AL102" i="7" s="1"/>
  <c r="AD99" i="7"/>
  <c r="AD98" i="7" s="1"/>
  <c r="X79" i="7"/>
  <c r="X78" i="7" s="1"/>
  <c r="AL111" i="7"/>
  <c r="AL110" i="7" s="1"/>
  <c r="BJ87" i="7"/>
  <c r="BJ86" i="7" s="1"/>
  <c r="AP107" i="7"/>
  <c r="AP106" i="7" s="1"/>
  <c r="AX87" i="7"/>
  <c r="AX86" i="7" s="1"/>
  <c r="V73" i="7"/>
  <c r="V72" i="7" s="1"/>
  <c r="X67" i="7"/>
  <c r="X66" i="7" s="1"/>
  <c r="AP73" i="7"/>
  <c r="AP72" i="7" s="1"/>
  <c r="AJ67" i="7"/>
  <c r="AJ66" i="7" s="1"/>
  <c r="P11" i="7"/>
  <c r="P10" i="7" s="1"/>
  <c r="Z17" i="7"/>
  <c r="Z16" i="7" s="1"/>
  <c r="BH55" i="7"/>
  <c r="BH54" i="7" s="1"/>
  <c r="BD51" i="7"/>
  <c r="BD50" i="7" s="1"/>
  <c r="BH87" i="7"/>
  <c r="BH86" i="7" s="1"/>
  <c r="B13" i="4" l="1"/>
  <c r="C13" i="4" s="1"/>
  <c r="B14" i="4"/>
  <c r="C14" i="4" s="1"/>
  <c r="B11" i="4"/>
  <c r="C11" i="4" s="1"/>
  <c r="I21" i="7"/>
  <c r="D13" i="7"/>
  <c r="D12" i="7"/>
  <c r="F12" i="7"/>
  <c r="E13" i="7"/>
  <c r="E11" i="7"/>
  <c r="I14" i="7"/>
  <c r="G10" i="7"/>
  <c r="I12" i="7"/>
  <c r="F21" i="7"/>
  <c r="I11" i="7"/>
  <c r="G11" i="7"/>
  <c r="G12" i="7"/>
  <c r="F10" i="7"/>
  <c r="F14" i="7"/>
  <c r="E14" i="7"/>
  <c r="I13" i="7"/>
  <c r="F13" i="7"/>
  <c r="D14" i="7"/>
  <c r="E21" i="7"/>
  <c r="E12" i="7"/>
  <c r="D11" i="7"/>
  <c r="G13" i="7"/>
  <c r="F11" i="7"/>
  <c r="E10" i="7"/>
  <c r="D10" i="7"/>
  <c r="I10" i="7"/>
  <c r="G14" i="7"/>
  <c r="D21" i="7"/>
  <c r="G21" i="7"/>
  <c r="B8" i="4" l="1"/>
  <c r="C8" i="4" s="1"/>
  <c r="G18" i="5"/>
  <c r="H18" i="5"/>
  <c r="P17" i="5" l="1"/>
  <c r="P15" i="5" s="1"/>
  <c r="P14" i="5"/>
  <c r="P13" i="5" s="1"/>
  <c r="P12" i="5"/>
  <c r="P11" i="5" s="1"/>
  <c r="P10" i="5"/>
  <c r="AD10" i="5"/>
  <c r="AD9" i="5" s="1"/>
  <c r="AD12" i="5"/>
  <c r="AD11" i="5" s="1"/>
  <c r="AH80" i="5"/>
  <c r="AH79" i="5" s="1"/>
  <c r="I18" i="5"/>
  <c r="F17" i="5"/>
  <c r="F18" i="5"/>
  <c r="F20" i="5"/>
  <c r="F19" i="5"/>
  <c r="BF130" i="5"/>
  <c r="BF129" i="5" s="1"/>
  <c r="Z180" i="5"/>
  <c r="Z179" i="5" s="1"/>
  <c r="P192" i="5"/>
  <c r="P191" i="5" s="1"/>
  <c r="BB200" i="5"/>
  <c r="BB199" i="5" s="1"/>
  <c r="AD158" i="5"/>
  <c r="AD157" i="5" s="1"/>
  <c r="AB168" i="5"/>
  <c r="AB167" i="5" s="1"/>
  <c r="AV198" i="5"/>
  <c r="AV197" i="5" s="1"/>
  <c r="V174" i="5"/>
  <c r="V173" i="5" s="1"/>
  <c r="AZ168" i="5"/>
  <c r="AZ167" i="5" s="1"/>
  <c r="BD164" i="5"/>
  <c r="BD163" i="5" s="1"/>
  <c r="BD120" i="5"/>
  <c r="BD119" i="5" s="1"/>
  <c r="AH162" i="5"/>
  <c r="AH161" i="5" s="1"/>
  <c r="X176" i="5"/>
  <c r="X175" i="5" s="1"/>
  <c r="AX196" i="5"/>
  <c r="AX195" i="5" s="1"/>
  <c r="T112" i="5"/>
  <c r="T111" i="5" s="1"/>
  <c r="AP86" i="5"/>
  <c r="AP85" i="5" s="1"/>
  <c r="AL160" i="5"/>
  <c r="AL159" i="5" s="1"/>
  <c r="AZ146" i="5"/>
  <c r="AZ145" i="5" s="1"/>
  <c r="AD150" i="5"/>
  <c r="AD149" i="5" s="1"/>
  <c r="P136" i="5"/>
  <c r="P135" i="5" s="1"/>
  <c r="BD196" i="5"/>
  <c r="BD195" i="5" s="1"/>
  <c r="BF206" i="5"/>
  <c r="BF205" i="5" s="1"/>
  <c r="AX178" i="5"/>
  <c r="AX177" i="5" s="1"/>
  <c r="P158" i="5"/>
  <c r="P157" i="5" s="1"/>
  <c r="BF198" i="5"/>
  <c r="BF197" i="5" s="1"/>
  <c r="BB170" i="5"/>
  <c r="BB169" i="5" s="1"/>
  <c r="AH108" i="5"/>
  <c r="AH107" i="5" s="1"/>
  <c r="AH120" i="5"/>
  <c r="AH119" i="5" s="1"/>
  <c r="AF140" i="5"/>
  <c r="AF139" i="5" s="1"/>
  <c r="BB184" i="5"/>
  <c r="BB183" i="5" s="1"/>
  <c r="AH70" i="5"/>
  <c r="AH69" i="5" s="1"/>
  <c r="AH192" i="5"/>
  <c r="AH191" i="5" s="1"/>
  <c r="AZ154" i="5"/>
  <c r="AZ153" i="5" s="1"/>
  <c r="AH88" i="5"/>
  <c r="AH87" i="5" s="1"/>
  <c r="Z176" i="5"/>
  <c r="Z175" i="5" s="1"/>
  <c r="P176" i="5"/>
  <c r="P175" i="5" s="1"/>
  <c r="T168" i="5"/>
  <c r="T167" i="5" s="1"/>
  <c r="AF180" i="5"/>
  <c r="AF179" i="5" s="1"/>
  <c r="AD208" i="5"/>
  <c r="AD207" i="5" s="1"/>
  <c r="V130" i="5"/>
  <c r="V129" i="5" s="1"/>
  <c r="AT178" i="5"/>
  <c r="AT177" i="5" s="1"/>
  <c r="BJ182" i="5"/>
  <c r="BJ181" i="5" s="1"/>
  <c r="AP150" i="5"/>
  <c r="AP149" i="5" s="1"/>
  <c r="Z114" i="5"/>
  <c r="Z113" i="5" s="1"/>
  <c r="AH76" i="5"/>
  <c r="AH75" i="5" s="1"/>
  <c r="BD126" i="5"/>
  <c r="BD125" i="5" s="1"/>
  <c r="BJ188" i="5"/>
  <c r="BJ187" i="5" s="1"/>
  <c r="AZ164" i="5"/>
  <c r="AZ163" i="5" s="1"/>
  <c r="BB174" i="5"/>
  <c r="BB173" i="5" s="1"/>
  <c r="BJ190" i="5"/>
  <c r="BJ189" i="5" s="1"/>
  <c r="N204" i="5"/>
  <c r="N203" i="5" s="1"/>
  <c r="AH144" i="5"/>
  <c r="AH143" i="5" s="1"/>
  <c r="X194" i="5"/>
  <c r="X193" i="5" s="1"/>
  <c r="T192" i="5"/>
  <c r="T191" i="5" s="1"/>
  <c r="AH46" i="5"/>
  <c r="AH45" i="5" s="1"/>
  <c r="AJ128" i="5"/>
  <c r="AJ127" i="5" s="1"/>
  <c r="AH158" i="5"/>
  <c r="AH157" i="5" s="1"/>
  <c r="AH130" i="5"/>
  <c r="AH129" i="5" s="1"/>
  <c r="AP204" i="5"/>
  <c r="AP203" i="5" s="1"/>
  <c r="AB88" i="5"/>
  <c r="AB87" i="5" s="1"/>
  <c r="BH100" i="5"/>
  <c r="BH99" i="5" s="1"/>
  <c r="AL132" i="5"/>
  <c r="AL131" i="5" s="1"/>
  <c r="T82" i="5"/>
  <c r="T81" i="5" s="1"/>
  <c r="AV92" i="5"/>
  <c r="AV91" i="5" s="1"/>
  <c r="AJ180" i="5"/>
  <c r="AJ179" i="5" s="1"/>
  <c r="AJ72" i="5"/>
  <c r="AJ71" i="5" s="1"/>
  <c r="AH170" i="5"/>
  <c r="AH169" i="5" s="1"/>
  <c r="AB202" i="5"/>
  <c r="AB201" i="5" s="1"/>
  <c r="BF174" i="5"/>
  <c r="BF173" i="5" s="1"/>
  <c r="AH68" i="5"/>
  <c r="AH67" i="5" s="1"/>
  <c r="AH146" i="5"/>
  <c r="AH145" i="5" s="1"/>
  <c r="AN152" i="5"/>
  <c r="AN151" i="5" s="1"/>
  <c r="AH30" i="5"/>
  <c r="AH29" i="5" s="1"/>
  <c r="AH10" i="5"/>
  <c r="AH9" i="5" s="1"/>
  <c r="AH124" i="5"/>
  <c r="AH123" i="5" s="1"/>
  <c r="AD176" i="5"/>
  <c r="AD175" i="5" s="1"/>
  <c r="BF204" i="5"/>
  <c r="BF203" i="5" s="1"/>
  <c r="V208" i="5"/>
  <c r="V207" i="5" s="1"/>
  <c r="AL114" i="5"/>
  <c r="AL113" i="5" s="1"/>
  <c r="AP196" i="5"/>
  <c r="AP195" i="5" s="1"/>
  <c r="AR188" i="5"/>
  <c r="AR187" i="5" s="1"/>
  <c r="V204" i="5"/>
  <c r="V203" i="5" s="1"/>
  <c r="AH86" i="5"/>
  <c r="AH85" i="5" s="1"/>
  <c r="AP192" i="5"/>
  <c r="AP191" i="5" s="1"/>
  <c r="AV136" i="5"/>
  <c r="AV135" i="5" s="1"/>
  <c r="AF146" i="5"/>
  <c r="AF145" i="5" s="1"/>
  <c r="R192" i="5"/>
  <c r="R191" i="5" s="1"/>
  <c r="BF184" i="5"/>
  <c r="BF183" i="5" s="1"/>
  <c r="AH14" i="5"/>
  <c r="AH13" i="5" s="1"/>
  <c r="AH20" i="5"/>
  <c r="AH18" i="5" s="1"/>
  <c r="BJ132" i="5"/>
  <c r="BJ131" i="5" s="1"/>
  <c r="N184" i="5"/>
  <c r="N183" i="5" s="1"/>
  <c r="V206" i="5"/>
  <c r="V205" i="5" s="1"/>
  <c r="AN158" i="5"/>
  <c r="AN157" i="5" s="1"/>
  <c r="R118" i="5"/>
  <c r="R117" i="5" s="1"/>
  <c r="AH180" i="5"/>
  <c r="AH179" i="5" s="1"/>
  <c r="BF182" i="5"/>
  <c r="BF181" i="5" s="1"/>
  <c r="V190" i="5"/>
  <c r="V189" i="5" s="1"/>
  <c r="AB190" i="5"/>
  <c r="AB189" i="5" s="1"/>
  <c r="BD150" i="5"/>
  <c r="BD149" i="5" s="1"/>
  <c r="AF200" i="5"/>
  <c r="AF199" i="5" s="1"/>
  <c r="AZ136" i="5"/>
  <c r="AZ135" i="5" s="1"/>
  <c r="N180" i="5"/>
  <c r="N179" i="5" s="1"/>
  <c r="P200" i="5"/>
  <c r="P199" i="5" s="1"/>
  <c r="AL130" i="5"/>
  <c r="AL129" i="5" s="1"/>
  <c r="Z138" i="5"/>
  <c r="Z137" i="5" s="1"/>
  <c r="AF184" i="5"/>
  <c r="AF183" i="5" s="1"/>
  <c r="BB188" i="5"/>
  <c r="BB187" i="5" s="1"/>
  <c r="AH160" i="5"/>
  <c r="AH159" i="5" s="1"/>
  <c r="T184" i="5"/>
  <c r="T183" i="5" s="1"/>
  <c r="X78" i="5"/>
  <c r="X77" i="5" s="1"/>
  <c r="AP170" i="5"/>
  <c r="AP169" i="5" s="1"/>
  <c r="AH178" i="5"/>
  <c r="AH177" i="5" s="1"/>
  <c r="BH188" i="5"/>
  <c r="BH187" i="5" s="1"/>
  <c r="AH34" i="5"/>
  <c r="AH33" i="5" s="1"/>
  <c r="AR182" i="5"/>
  <c r="AR181" i="5" s="1"/>
  <c r="AF130" i="5"/>
  <c r="AF129" i="5" s="1"/>
  <c r="BJ198" i="5"/>
  <c r="BJ197" i="5" s="1"/>
  <c r="AH44" i="5"/>
  <c r="AH43" i="5" s="1"/>
  <c r="P188" i="5"/>
  <c r="P187" i="5" s="1"/>
  <c r="AH122" i="5"/>
  <c r="AH121" i="5" s="1"/>
  <c r="AH12" i="5"/>
  <c r="AH11" i="5" s="1"/>
  <c r="AD178" i="5"/>
  <c r="AD177" i="5" s="1"/>
  <c r="AV190" i="5"/>
  <c r="AV189" i="5" s="1"/>
  <c r="AR174" i="5"/>
  <c r="AR173" i="5" s="1"/>
  <c r="AN196" i="5"/>
  <c r="AN195" i="5" s="1"/>
  <c r="AZ166" i="5"/>
  <c r="AZ165" i="5" s="1"/>
  <c r="AH198" i="5"/>
  <c r="AH197" i="5" s="1"/>
  <c r="X132" i="5"/>
  <c r="X131" i="5" s="1"/>
  <c r="AH104" i="5"/>
  <c r="AH103" i="5" s="1"/>
  <c r="AB166" i="5"/>
  <c r="AB165" i="5" s="1"/>
  <c r="AJ188" i="5"/>
  <c r="AJ187" i="5" s="1"/>
  <c r="N138" i="5"/>
  <c r="N137" i="5" s="1"/>
  <c r="AV182" i="5"/>
  <c r="AV181" i="5" s="1"/>
  <c r="AH174" i="5"/>
  <c r="AH173" i="5" s="1"/>
  <c r="AH204" i="5"/>
  <c r="AH203" i="5" s="1"/>
  <c r="AH114" i="5"/>
  <c r="AH113" i="5" s="1"/>
  <c r="BH54" i="5"/>
  <c r="BH53" i="5" s="1"/>
  <c r="BB204" i="5"/>
  <c r="BB203" i="5" s="1"/>
  <c r="BD198" i="5"/>
  <c r="BD197" i="5" s="1"/>
  <c r="AD162" i="5"/>
  <c r="AD161" i="5" s="1"/>
  <c r="AH112" i="5"/>
  <c r="AH111" i="5" s="1"/>
  <c r="AJ172" i="5"/>
  <c r="AJ171" i="5" s="1"/>
  <c r="AJ48" i="5"/>
  <c r="AJ47" i="5" s="1"/>
  <c r="AV172" i="5"/>
  <c r="AV171" i="5" s="1"/>
  <c r="AP160" i="5"/>
  <c r="AP159" i="5" s="1"/>
  <c r="X168" i="5"/>
  <c r="X167" i="5" s="1"/>
  <c r="AV154" i="5"/>
  <c r="AV153" i="5" s="1"/>
  <c r="BF186" i="5"/>
  <c r="BF185" i="5" s="1"/>
  <c r="AH172" i="5"/>
  <c r="AH171" i="5" s="1"/>
  <c r="N152" i="5"/>
  <c r="N151" i="5" s="1"/>
  <c r="AH56" i="5"/>
  <c r="AH55" i="5" s="1"/>
  <c r="AX162" i="5"/>
  <c r="AX161" i="5" s="1"/>
  <c r="AH82" i="5"/>
  <c r="AH81" i="5" s="1"/>
  <c r="X150" i="5"/>
  <c r="X149" i="5" s="1"/>
  <c r="AH148" i="5"/>
  <c r="AH147" i="5" s="1"/>
  <c r="AT172" i="5"/>
  <c r="AT171" i="5" s="1"/>
  <c r="P190" i="5"/>
  <c r="P189" i="5" s="1"/>
  <c r="Z208" i="5"/>
  <c r="Z207" i="5" s="1"/>
  <c r="AX176" i="5"/>
  <c r="AX175" i="5" s="1"/>
  <c r="AH196" i="5"/>
  <c r="AH195" i="5" s="1"/>
  <c r="AV108" i="5"/>
  <c r="AV107" i="5" s="1"/>
  <c r="BF200" i="5"/>
  <c r="BF199" i="5" s="1"/>
  <c r="AJ80" i="5"/>
  <c r="AJ79" i="5" s="1"/>
  <c r="AN136" i="5"/>
  <c r="AN135" i="5" s="1"/>
  <c r="P110" i="5"/>
  <c r="P109" i="5" s="1"/>
  <c r="AJ110" i="5"/>
  <c r="AJ109" i="5" s="1"/>
  <c r="R130" i="5"/>
  <c r="R129" i="5" s="1"/>
  <c r="AN178" i="5"/>
  <c r="AN177" i="5" s="1"/>
  <c r="AH28" i="5"/>
  <c r="AH27" i="5" s="1"/>
  <c r="V148" i="5"/>
  <c r="V147" i="5" s="1"/>
  <c r="AR164" i="5"/>
  <c r="AR163" i="5" s="1"/>
  <c r="R178" i="5"/>
  <c r="R177" i="5" s="1"/>
  <c r="AT138" i="5"/>
  <c r="AT137" i="5" s="1"/>
  <c r="BF168" i="5"/>
  <c r="BF167" i="5" s="1"/>
  <c r="AL176" i="5"/>
  <c r="AL175" i="5" s="1"/>
  <c r="Z198" i="5"/>
  <c r="Z197" i="5" s="1"/>
  <c r="AN122" i="5"/>
  <c r="AN121" i="5" s="1"/>
  <c r="AJ190" i="5"/>
  <c r="AJ189" i="5" s="1"/>
  <c r="AB206" i="5"/>
  <c r="AB205" i="5" s="1"/>
  <c r="P186" i="5"/>
  <c r="P185" i="5" s="1"/>
  <c r="BH144" i="5"/>
  <c r="BH143" i="5" s="1"/>
  <c r="BD136" i="5"/>
  <c r="BD135" i="5" s="1"/>
  <c r="AT136" i="5"/>
  <c r="AT135" i="5" s="1"/>
  <c r="BF160" i="5"/>
  <c r="BF159" i="5" s="1"/>
  <c r="Z92" i="5"/>
  <c r="Z91" i="5" s="1"/>
  <c r="AJ154" i="5"/>
  <c r="AJ153" i="5" s="1"/>
  <c r="AN96" i="5"/>
  <c r="AN95" i="5" s="1"/>
  <c r="AB150" i="5"/>
  <c r="AB149" i="5" s="1"/>
  <c r="AZ148" i="5"/>
  <c r="AZ147" i="5" s="1"/>
  <c r="V80" i="5"/>
  <c r="V79" i="5" s="1"/>
  <c r="AP172" i="5"/>
  <c r="AP171" i="5" s="1"/>
  <c r="R96" i="5"/>
  <c r="R95" i="5" s="1"/>
  <c r="N134" i="5"/>
  <c r="N133" i="5" s="1"/>
  <c r="AN100" i="5"/>
  <c r="AN99" i="5" s="1"/>
  <c r="AX116" i="5"/>
  <c r="AX115" i="5" s="1"/>
  <c r="BH154" i="5"/>
  <c r="BH153" i="5" s="1"/>
  <c r="AT198" i="5"/>
  <c r="AT197" i="5" s="1"/>
  <c r="AJ54" i="5"/>
  <c r="AJ53" i="5" s="1"/>
  <c r="AJ158" i="5"/>
  <c r="AJ157" i="5" s="1"/>
  <c r="AF202" i="5"/>
  <c r="AF201" i="5" s="1"/>
  <c r="AJ120" i="5"/>
  <c r="AJ119" i="5" s="1"/>
  <c r="AT142" i="5"/>
  <c r="AT141" i="5" s="1"/>
  <c r="N190" i="5"/>
  <c r="N189" i="5" s="1"/>
  <c r="AP198" i="5"/>
  <c r="AP197" i="5" s="1"/>
  <c r="AD156" i="5"/>
  <c r="AD155" i="5" s="1"/>
  <c r="AJ162" i="5"/>
  <c r="AJ161" i="5" s="1"/>
  <c r="AZ150" i="5"/>
  <c r="AZ149" i="5" s="1"/>
  <c r="R182" i="5"/>
  <c r="R181" i="5" s="1"/>
  <c r="N198" i="5"/>
  <c r="N197" i="5" s="1"/>
  <c r="AJ86" i="5"/>
  <c r="AJ85" i="5" s="1"/>
  <c r="BJ200" i="5"/>
  <c r="BJ199" i="5" s="1"/>
  <c r="AL78" i="5"/>
  <c r="AL77" i="5" s="1"/>
  <c r="R152" i="5"/>
  <c r="R151" i="5" s="1"/>
  <c r="AP174" i="5"/>
  <c r="AP173" i="5" s="1"/>
  <c r="BB130" i="5"/>
  <c r="BB129" i="5" s="1"/>
  <c r="X202" i="5"/>
  <c r="X201" i="5" s="1"/>
  <c r="BJ144" i="5"/>
  <c r="BJ143" i="5" s="1"/>
  <c r="AH200" i="5"/>
  <c r="AH199" i="5" s="1"/>
  <c r="N154" i="5"/>
  <c r="N153" i="5" s="1"/>
  <c r="AR194" i="5"/>
  <c r="AR193" i="5" s="1"/>
  <c r="AH50" i="5"/>
  <c r="AH49" i="5" s="1"/>
  <c r="AN200" i="5"/>
  <c r="AN199" i="5" s="1"/>
  <c r="AX174" i="5"/>
  <c r="AX173" i="5" s="1"/>
  <c r="AN166" i="5"/>
  <c r="AN165" i="5" s="1"/>
  <c r="AH62" i="5"/>
  <c r="AH61" i="5" s="1"/>
  <c r="BH48" i="5"/>
  <c r="BH47" i="5" s="1"/>
  <c r="AV166" i="5"/>
  <c r="AV165" i="5" s="1"/>
  <c r="AT182" i="5"/>
  <c r="AT181" i="5" s="1"/>
  <c r="AP190" i="5"/>
  <c r="AP189" i="5" s="1"/>
  <c r="N208" i="5"/>
  <c r="N207" i="5" s="1"/>
  <c r="R94" i="5"/>
  <c r="R93" i="5" s="1"/>
  <c r="AR162" i="5"/>
  <c r="AR161" i="5" s="1"/>
  <c r="AV170" i="5"/>
  <c r="AV169" i="5" s="1"/>
  <c r="AZ118" i="5"/>
  <c r="AZ117" i="5" s="1"/>
  <c r="BJ186" i="5"/>
  <c r="BJ185" i="5" s="1"/>
  <c r="BH182" i="5"/>
  <c r="BH181" i="5" s="1"/>
  <c r="AB186" i="5"/>
  <c r="AB185" i="5" s="1"/>
  <c r="AZ206" i="5"/>
  <c r="AZ205" i="5" s="1"/>
  <c r="AJ114" i="5"/>
  <c r="AJ113" i="5" s="1"/>
  <c r="BJ118" i="5"/>
  <c r="BJ117" i="5" s="1"/>
  <c r="AJ168" i="5"/>
  <c r="AJ167" i="5" s="1"/>
  <c r="BJ172" i="5"/>
  <c r="BJ171" i="5" s="1"/>
  <c r="AN188" i="5"/>
  <c r="AN187" i="5" s="1"/>
  <c r="AT176" i="5"/>
  <c r="AT175" i="5" s="1"/>
  <c r="AX164" i="5"/>
  <c r="AX163" i="5" s="1"/>
  <c r="AJ46" i="5"/>
  <c r="AJ45" i="5" s="1"/>
  <c r="AH126" i="5"/>
  <c r="AH125" i="5" s="1"/>
  <c r="AJ196" i="5"/>
  <c r="AJ195" i="5" s="1"/>
  <c r="AF190" i="5"/>
  <c r="AF189" i="5" s="1"/>
  <c r="N158" i="5"/>
  <c r="N157" i="5" s="1"/>
  <c r="N174" i="5"/>
  <c r="N173" i="5" s="1"/>
  <c r="AP154" i="5"/>
  <c r="AP153" i="5" s="1"/>
  <c r="R172" i="5"/>
  <c r="R171" i="5" s="1"/>
  <c r="AJ150" i="5"/>
  <c r="AJ149" i="5" s="1"/>
  <c r="X122" i="5"/>
  <c r="X121" i="5" s="1"/>
  <c r="Z160" i="5"/>
  <c r="Z159" i="5" s="1"/>
  <c r="N156" i="5"/>
  <c r="N155" i="5" s="1"/>
  <c r="P140" i="5"/>
  <c r="P139" i="5" s="1"/>
  <c r="AB178" i="5"/>
  <c r="AB177" i="5" s="1"/>
  <c r="AH42" i="5"/>
  <c r="AH41" i="5" s="1"/>
  <c r="BH178" i="5"/>
  <c r="BH177" i="5" s="1"/>
  <c r="AT164" i="5"/>
  <c r="AT163" i="5" s="1"/>
  <c r="AH176" i="5"/>
  <c r="AH175" i="5" s="1"/>
  <c r="R160" i="5"/>
  <c r="R159" i="5" s="1"/>
  <c r="AT100" i="5"/>
  <c r="AT99" i="5" s="1"/>
  <c r="BF140" i="5"/>
  <c r="BF139" i="5" s="1"/>
  <c r="AX124" i="5"/>
  <c r="AX123" i="5" s="1"/>
  <c r="P172" i="5"/>
  <c r="P171" i="5" s="1"/>
  <c r="AT122" i="5"/>
  <c r="AT121" i="5" s="1"/>
  <c r="P88" i="5"/>
  <c r="P87" i="5" s="1"/>
  <c r="AN170" i="5"/>
  <c r="AN169" i="5" s="1"/>
  <c r="BH86" i="5"/>
  <c r="BH85" i="5" s="1"/>
  <c r="Z158" i="5"/>
  <c r="Z157" i="5" s="1"/>
  <c r="BD96" i="5"/>
  <c r="BD95" i="5" s="1"/>
  <c r="BH196" i="5"/>
  <c r="BH195" i="5" s="1"/>
  <c r="AJ198" i="5"/>
  <c r="AJ197" i="5" s="1"/>
  <c r="AN94" i="5"/>
  <c r="AN93" i="5" s="1"/>
  <c r="BD116" i="5"/>
  <c r="BD115" i="5" s="1"/>
  <c r="AN186" i="5"/>
  <c r="AN185" i="5" s="1"/>
  <c r="Z170" i="5"/>
  <c r="Z169" i="5" s="1"/>
  <c r="AB102" i="5"/>
  <c r="AB101" i="5" s="1"/>
  <c r="AJ174" i="5"/>
  <c r="AJ173" i="5" s="1"/>
  <c r="R180" i="5"/>
  <c r="R179" i="5" s="1"/>
  <c r="AB176" i="5"/>
  <c r="AB175" i="5" s="1"/>
  <c r="BB178" i="5"/>
  <c r="BB177" i="5" s="1"/>
  <c r="Z134" i="5"/>
  <c r="Z133" i="5" s="1"/>
  <c r="AX180" i="5"/>
  <c r="AX179" i="5" s="1"/>
  <c r="AZ186" i="5"/>
  <c r="AZ185" i="5" s="1"/>
  <c r="P92" i="5"/>
  <c r="P91" i="5" s="1"/>
  <c r="AF126" i="5"/>
  <c r="AF125" i="5" s="1"/>
  <c r="BD72" i="5"/>
  <c r="BD71" i="5" s="1"/>
  <c r="AL108" i="5"/>
  <c r="AL107" i="5" s="1"/>
  <c r="BH96" i="5"/>
  <c r="BH95" i="5" s="1"/>
  <c r="AP72" i="5"/>
  <c r="AP71" i="5" s="1"/>
  <c r="Z172" i="5"/>
  <c r="Z171" i="5" s="1"/>
  <c r="AL174" i="5"/>
  <c r="AL173" i="5" s="1"/>
  <c r="AL162" i="5"/>
  <c r="AL161" i="5" s="1"/>
  <c r="N144" i="5"/>
  <c r="N143" i="5" s="1"/>
  <c r="X98" i="5"/>
  <c r="X97" i="5" s="1"/>
  <c r="AX110" i="5"/>
  <c r="AX109" i="5" s="1"/>
  <c r="AX134" i="5"/>
  <c r="AX133" i="5" s="1"/>
  <c r="AD196" i="5"/>
  <c r="AD195" i="5" s="1"/>
  <c r="AF196" i="5"/>
  <c r="AF195" i="5" s="1"/>
  <c r="AH74" i="5"/>
  <c r="AH73" i="5" s="1"/>
  <c r="T202" i="5"/>
  <c r="T201" i="5" s="1"/>
  <c r="AH164" i="5"/>
  <c r="AH163" i="5" s="1"/>
  <c r="AJ152" i="5"/>
  <c r="AJ151" i="5" s="1"/>
  <c r="P94" i="5"/>
  <c r="P93" i="5" s="1"/>
  <c r="BF154" i="5"/>
  <c r="BF153" i="5" s="1"/>
  <c r="X148" i="5"/>
  <c r="X147" i="5" s="1"/>
  <c r="V188" i="5"/>
  <c r="V187" i="5" s="1"/>
  <c r="AJ52" i="5"/>
  <c r="AJ51" i="5" s="1"/>
  <c r="AB108" i="5"/>
  <c r="AB107" i="5" s="1"/>
  <c r="X190" i="5"/>
  <c r="X189" i="5" s="1"/>
  <c r="P116" i="5"/>
  <c r="P115" i="5" s="1"/>
  <c r="AB156" i="5"/>
  <c r="AB155" i="5" s="1"/>
  <c r="V164" i="5"/>
  <c r="V163" i="5" s="1"/>
  <c r="AV132" i="5"/>
  <c r="AV131" i="5" s="1"/>
  <c r="AD172" i="5"/>
  <c r="AD171" i="5" s="1"/>
  <c r="BB152" i="5"/>
  <c r="BB151" i="5" s="1"/>
  <c r="AN144" i="5"/>
  <c r="AN143" i="5" s="1"/>
  <c r="AD136" i="5"/>
  <c r="AD135" i="5" s="1"/>
  <c r="BJ166" i="5"/>
  <c r="BJ165" i="5" s="1"/>
  <c r="AF172" i="5"/>
  <c r="AF171" i="5" s="1"/>
  <c r="T116" i="5"/>
  <c r="T115" i="5" s="1"/>
  <c r="AT156" i="5"/>
  <c r="AT155" i="5" s="1"/>
  <c r="BH46" i="5"/>
  <c r="BH45" i="5" s="1"/>
  <c r="N162" i="5"/>
  <c r="N161" i="5" s="1"/>
  <c r="AP82" i="5"/>
  <c r="AP81" i="5" s="1"/>
  <c r="AL196" i="5"/>
  <c r="AL195" i="5" s="1"/>
  <c r="BF148" i="5"/>
  <c r="BF147" i="5" s="1"/>
  <c r="BH190" i="5"/>
  <c r="BH189" i="5" s="1"/>
  <c r="AH134" i="5"/>
  <c r="AH133" i="5" s="1"/>
  <c r="R86" i="5"/>
  <c r="R85" i="5" s="1"/>
  <c r="AR206" i="5"/>
  <c r="AR205" i="5" s="1"/>
  <c r="X72" i="5"/>
  <c r="X71" i="5" s="1"/>
  <c r="AT208" i="5"/>
  <c r="AT207" i="5" s="1"/>
  <c r="AZ134" i="5"/>
  <c r="AZ133" i="5" s="1"/>
  <c r="BF100" i="5"/>
  <c r="BF99" i="5" s="1"/>
  <c r="AR102" i="5"/>
  <c r="AR101" i="5" s="1"/>
  <c r="BB136" i="5"/>
  <c r="BB135" i="5" s="1"/>
  <c r="AJ182" i="5"/>
  <c r="AJ181" i="5" s="1"/>
  <c r="AV76" i="5"/>
  <c r="AV75" i="5" s="1"/>
  <c r="AH128" i="5"/>
  <c r="AH127" i="5" s="1"/>
  <c r="AH138" i="5"/>
  <c r="AH137" i="5" s="1"/>
  <c r="T124" i="5"/>
  <c r="T123" i="5" s="1"/>
  <c r="AX172" i="5"/>
  <c r="AX171" i="5" s="1"/>
  <c r="AP104" i="5"/>
  <c r="AP103" i="5" s="1"/>
  <c r="BF138" i="5"/>
  <c r="BF137" i="5" s="1"/>
  <c r="AB76" i="5"/>
  <c r="AB75" i="5" s="1"/>
  <c r="N98" i="5"/>
  <c r="N97" i="5" s="1"/>
  <c r="BH184" i="5"/>
  <c r="BH183" i="5" s="1"/>
  <c r="AR204" i="5"/>
  <c r="AR203" i="5" s="1"/>
  <c r="T176" i="5"/>
  <c r="T175" i="5" s="1"/>
  <c r="AX138" i="5"/>
  <c r="AX137" i="5" s="1"/>
  <c r="AR176" i="5"/>
  <c r="AR175" i="5" s="1"/>
  <c r="BB124" i="5"/>
  <c r="BB123" i="5" s="1"/>
  <c r="X156" i="5"/>
  <c r="X155" i="5" s="1"/>
  <c r="V106" i="5"/>
  <c r="V105" i="5" s="1"/>
  <c r="BB206" i="5"/>
  <c r="BB205" i="5" s="1"/>
  <c r="AB154" i="5"/>
  <c r="AB153" i="5" s="1"/>
  <c r="AN208" i="5"/>
  <c r="AN207" i="5" s="1"/>
  <c r="AN180" i="5"/>
  <c r="AN179" i="5" s="1"/>
  <c r="AJ106" i="5"/>
  <c r="AJ105" i="5" s="1"/>
  <c r="AH152" i="5"/>
  <c r="AH151" i="5" s="1"/>
  <c r="P206" i="5"/>
  <c r="P205" i="5" s="1"/>
  <c r="N110" i="5"/>
  <c r="N109" i="5" s="1"/>
  <c r="BJ164" i="5"/>
  <c r="BJ163" i="5" s="1"/>
  <c r="AD134" i="5"/>
  <c r="AD133" i="5" s="1"/>
  <c r="AJ170" i="5"/>
  <c r="AJ169" i="5" s="1"/>
  <c r="P202" i="5"/>
  <c r="P201" i="5" s="1"/>
  <c r="AT174" i="5"/>
  <c r="AT173" i="5" s="1"/>
  <c r="BD168" i="5"/>
  <c r="BD167" i="5" s="1"/>
  <c r="AT168" i="5"/>
  <c r="AT167" i="5" s="1"/>
  <c r="Z90" i="5"/>
  <c r="Z89" i="5" s="1"/>
  <c r="N164" i="5"/>
  <c r="N163" i="5" s="1"/>
  <c r="AX206" i="5"/>
  <c r="AX205" i="5" s="1"/>
  <c r="BJ138" i="5"/>
  <c r="BJ137" i="5" s="1"/>
  <c r="AJ186" i="5"/>
  <c r="AJ185" i="5" s="1"/>
  <c r="AR180" i="5"/>
  <c r="AR179" i="5" s="1"/>
  <c r="BD174" i="5"/>
  <c r="BD173" i="5" s="1"/>
  <c r="P134" i="5"/>
  <c r="P133" i="5" s="1"/>
  <c r="BD52" i="5"/>
  <c r="BD51" i="5" s="1"/>
  <c r="AR208" i="5"/>
  <c r="AR207" i="5" s="1"/>
  <c r="AZ124" i="5"/>
  <c r="AZ123" i="5" s="1"/>
  <c r="BB164" i="5"/>
  <c r="BB163" i="5" s="1"/>
  <c r="AH98" i="5"/>
  <c r="AH97" i="5" s="1"/>
  <c r="BH180" i="5"/>
  <c r="BH179" i="5" s="1"/>
  <c r="AD198" i="5"/>
  <c r="AD197" i="5" s="1"/>
  <c r="AX100" i="5"/>
  <c r="AX99" i="5" s="1"/>
  <c r="AR130" i="5"/>
  <c r="AR129" i="5" s="1"/>
  <c r="BB198" i="5"/>
  <c r="BB197" i="5" s="1"/>
  <c r="P108" i="5"/>
  <c r="P107" i="5" s="1"/>
  <c r="AX208" i="5"/>
  <c r="AX207" i="5" s="1"/>
  <c r="X120" i="5"/>
  <c r="X119" i="5" s="1"/>
  <c r="AT92" i="5"/>
  <c r="AT91" i="5" s="1"/>
  <c r="X180" i="5"/>
  <c r="X179" i="5" s="1"/>
  <c r="BB182" i="5"/>
  <c r="BB181" i="5" s="1"/>
  <c r="AF122" i="5"/>
  <c r="AF121" i="5" s="1"/>
  <c r="AD188" i="5"/>
  <c r="AD187" i="5" s="1"/>
  <c r="N186" i="5"/>
  <c r="N185" i="5" s="1"/>
  <c r="AL172" i="5"/>
  <c r="AL171" i="5" s="1"/>
  <c r="AR170" i="5"/>
  <c r="AR169" i="5" s="1"/>
  <c r="Z166" i="5"/>
  <c r="Z165" i="5" s="1"/>
  <c r="AV196" i="5"/>
  <c r="AV195" i="5" s="1"/>
  <c r="X204" i="5"/>
  <c r="X203" i="5" s="1"/>
  <c r="BJ128" i="5"/>
  <c r="BJ127" i="5" s="1"/>
  <c r="AD92" i="5"/>
  <c r="AD91" i="5" s="1"/>
  <c r="AP124" i="5"/>
  <c r="AP123" i="5" s="1"/>
  <c r="V166" i="5"/>
  <c r="V165" i="5" s="1"/>
  <c r="AX194" i="5"/>
  <c r="AX193" i="5" s="1"/>
  <c r="BF128" i="5"/>
  <c r="BF127" i="5" s="1"/>
  <c r="BD106" i="5"/>
  <c r="BD105" i="5" s="1"/>
  <c r="AZ120" i="5"/>
  <c r="AZ119" i="5" s="1"/>
  <c r="BJ176" i="5"/>
  <c r="BJ175" i="5" s="1"/>
  <c r="N92" i="5"/>
  <c r="N91" i="5" s="1"/>
  <c r="P102" i="5"/>
  <c r="P101" i="5" s="1"/>
  <c r="BH168" i="5"/>
  <c r="BH167" i="5" s="1"/>
  <c r="AT166" i="5"/>
  <c r="AT165" i="5" s="1"/>
  <c r="BD82" i="5"/>
  <c r="BD81" i="5" s="1"/>
  <c r="AF17" i="5"/>
  <c r="AF15" i="5" s="1"/>
  <c r="AD184" i="5"/>
  <c r="AD183" i="5" s="1"/>
  <c r="R170" i="5"/>
  <c r="R169" i="5" s="1"/>
  <c r="AT184" i="5"/>
  <c r="AT183" i="5" s="1"/>
  <c r="P132" i="5"/>
  <c r="P131" i="5" s="1"/>
  <c r="AN142" i="5"/>
  <c r="AN141" i="5" s="1"/>
  <c r="AN128" i="5"/>
  <c r="AN127" i="5" s="1"/>
  <c r="P96" i="5"/>
  <c r="P95" i="5" s="1"/>
  <c r="AH64" i="5"/>
  <c r="AH63" i="5" s="1"/>
  <c r="AD146" i="5"/>
  <c r="AD145" i="5" s="1"/>
  <c r="AT196" i="5"/>
  <c r="AT195" i="5" s="1"/>
  <c r="AX106" i="5"/>
  <c r="AX105" i="5" s="1"/>
  <c r="AL178" i="5"/>
  <c r="AL177" i="5" s="1"/>
  <c r="AZ112" i="5"/>
  <c r="AZ111" i="5" s="1"/>
  <c r="AZ174" i="5"/>
  <c r="AZ173" i="5" s="1"/>
  <c r="V168" i="5"/>
  <c r="V167" i="5" s="1"/>
  <c r="AD84" i="5"/>
  <c r="AD83" i="5" s="1"/>
  <c r="BH158" i="5"/>
  <c r="BH157" i="5" s="1"/>
  <c r="AD132" i="5"/>
  <c r="AD131" i="5" s="1"/>
  <c r="R112" i="5"/>
  <c r="R111" i="5" s="1"/>
  <c r="AB96" i="5"/>
  <c r="AB95" i="5" s="1"/>
  <c r="BB96" i="5"/>
  <c r="BB95" i="5" s="1"/>
  <c r="AZ200" i="5"/>
  <c r="AZ199" i="5" s="1"/>
  <c r="BB190" i="5"/>
  <c r="BB189" i="5" s="1"/>
  <c r="AH94" i="5"/>
  <c r="AH93" i="5" s="1"/>
  <c r="BD204" i="5"/>
  <c r="BD203" i="5" s="1"/>
  <c r="BJ142" i="5"/>
  <c r="BJ141" i="5" s="1"/>
  <c r="AR196" i="5"/>
  <c r="AR195" i="5" s="1"/>
  <c r="R200" i="5"/>
  <c r="R199" i="5" s="1"/>
  <c r="AT110" i="5"/>
  <c r="AT109" i="5" s="1"/>
  <c r="AZ188" i="5"/>
  <c r="AZ187" i="5" s="1"/>
  <c r="BD194" i="5"/>
  <c r="BD193" i="5" s="1"/>
  <c r="AX184" i="5"/>
  <c r="AX183" i="5" s="1"/>
  <c r="P106" i="5"/>
  <c r="P105" i="5" s="1"/>
  <c r="AZ144" i="5"/>
  <c r="AZ143" i="5" s="1"/>
  <c r="BH78" i="5"/>
  <c r="BH77" i="5" s="1"/>
  <c r="V72" i="5"/>
  <c r="V71" i="5" s="1"/>
  <c r="AP58" i="5"/>
  <c r="AP57" i="5" s="1"/>
  <c r="BF170" i="5"/>
  <c r="BF169" i="5" s="1"/>
  <c r="AN168" i="5"/>
  <c r="AN167" i="5" s="1"/>
  <c r="BD144" i="5"/>
  <c r="BD143" i="5" s="1"/>
  <c r="X172" i="5"/>
  <c r="X171" i="5" s="1"/>
  <c r="T178" i="5"/>
  <c r="T177" i="5" s="1"/>
  <c r="AT144" i="5"/>
  <c r="AT143" i="5" s="1"/>
  <c r="Z118" i="5"/>
  <c r="Z117" i="5" s="1"/>
  <c r="AT84" i="5"/>
  <c r="AT83" i="5" s="1"/>
  <c r="AV138" i="5"/>
  <c r="AV137" i="5" s="1"/>
  <c r="AP128" i="5"/>
  <c r="AP127" i="5" s="1"/>
  <c r="V138" i="5"/>
  <c r="V137" i="5" s="1"/>
  <c r="N196" i="5"/>
  <c r="N195" i="5" s="1"/>
  <c r="AV158" i="5"/>
  <c r="AV157" i="5" s="1"/>
  <c r="BD154" i="5"/>
  <c r="BD153" i="5" s="1"/>
  <c r="AP164" i="5"/>
  <c r="AP163" i="5" s="1"/>
  <c r="X128" i="5"/>
  <c r="X127" i="5" s="1"/>
  <c r="BH160" i="5"/>
  <c r="BH159" i="5" s="1"/>
  <c r="AL168" i="5"/>
  <c r="AL167" i="5" s="1"/>
  <c r="R134" i="5"/>
  <c r="R133" i="5" s="1"/>
  <c r="AX62" i="5"/>
  <c r="AX61" i="5" s="1"/>
  <c r="BD94" i="5"/>
  <c r="BD93" i="5" s="1"/>
  <c r="Z26" i="5"/>
  <c r="AX126" i="5"/>
  <c r="AX125" i="5" s="1"/>
  <c r="BH124" i="5"/>
  <c r="BH123" i="5" s="1"/>
  <c r="AL80" i="5"/>
  <c r="AL79" i="5" s="1"/>
  <c r="Z200" i="5"/>
  <c r="Z199" i="5" s="1"/>
  <c r="X136" i="5"/>
  <c r="X135" i="5" s="1"/>
  <c r="AF168" i="5"/>
  <c r="AF167" i="5" s="1"/>
  <c r="BJ102" i="5"/>
  <c r="BJ101" i="5" s="1"/>
  <c r="AZ152" i="5"/>
  <c r="AZ151" i="5" s="1"/>
  <c r="AP184" i="5"/>
  <c r="AP183" i="5" s="1"/>
  <c r="R58" i="5"/>
  <c r="R57" i="5" s="1"/>
  <c r="AN32" i="5"/>
  <c r="AN31" i="5" s="1"/>
  <c r="BB52" i="5"/>
  <c r="BB51" i="5" s="1"/>
  <c r="AJ56" i="5"/>
  <c r="AJ55" i="5" s="1"/>
  <c r="AT112" i="5"/>
  <c r="AT111" i="5" s="1"/>
  <c r="AT170" i="5"/>
  <c r="AT169" i="5" s="1"/>
  <c r="AT118" i="5"/>
  <c r="AT117" i="5" s="1"/>
  <c r="AJ144" i="5"/>
  <c r="AJ143" i="5" s="1"/>
  <c r="AV156" i="5"/>
  <c r="AV155" i="5" s="1"/>
  <c r="BB78" i="5"/>
  <c r="BB77" i="5" s="1"/>
  <c r="AN46" i="5"/>
  <c r="AN45" i="5" s="1"/>
  <c r="AN132" i="5"/>
  <c r="AN131" i="5" s="1"/>
  <c r="BJ208" i="5"/>
  <c r="BJ207" i="5" s="1"/>
  <c r="AH26" i="5"/>
  <c r="AF194" i="5"/>
  <c r="AF193" i="5" s="1"/>
  <c r="AR132" i="5"/>
  <c r="AR131" i="5" s="1"/>
  <c r="AB106" i="5"/>
  <c r="AB105" i="5" s="1"/>
  <c r="AP132" i="5"/>
  <c r="AP131" i="5" s="1"/>
  <c r="BJ204" i="5"/>
  <c r="BJ203" i="5" s="1"/>
  <c r="AN190" i="5"/>
  <c r="AN189" i="5" s="1"/>
  <c r="X124" i="5"/>
  <c r="X123" i="5" s="1"/>
  <c r="BF68" i="5"/>
  <c r="BF67" i="5" s="1"/>
  <c r="AN160" i="5"/>
  <c r="AN159" i="5" s="1"/>
  <c r="X162" i="5"/>
  <c r="X161" i="5" s="1"/>
  <c r="AR144" i="5"/>
  <c r="AR143" i="5" s="1"/>
  <c r="AF88" i="5"/>
  <c r="AF87" i="5" s="1"/>
  <c r="V152" i="5"/>
  <c r="V151" i="5" s="1"/>
  <c r="X182" i="5"/>
  <c r="X181" i="5" s="1"/>
  <c r="AH72" i="5"/>
  <c r="AH71" i="5" s="1"/>
  <c r="AD186" i="5"/>
  <c r="AD185" i="5" s="1"/>
  <c r="AD170" i="5"/>
  <c r="AD169" i="5" s="1"/>
  <c r="AJ160" i="5"/>
  <c r="AJ159" i="5" s="1"/>
  <c r="R82" i="5"/>
  <c r="R81" i="5" s="1"/>
  <c r="AB200" i="5"/>
  <c r="AB199" i="5" s="1"/>
  <c r="AT180" i="5"/>
  <c r="AT179" i="5" s="1"/>
  <c r="P118" i="5"/>
  <c r="P117" i="5" s="1"/>
  <c r="N166" i="5"/>
  <c r="N165" i="5" s="1"/>
  <c r="AF192" i="5"/>
  <c r="AF191" i="5" s="1"/>
  <c r="Z156" i="5"/>
  <c r="Z155" i="5" s="1"/>
  <c r="BD138" i="5"/>
  <c r="BD137" i="5" s="1"/>
  <c r="P168" i="5"/>
  <c r="P167" i="5" s="1"/>
  <c r="AT192" i="5"/>
  <c r="AT191" i="5" s="1"/>
  <c r="AB208" i="5"/>
  <c r="AB207" i="5" s="1"/>
  <c r="N176" i="5"/>
  <c r="N175" i="5" s="1"/>
  <c r="P142" i="5"/>
  <c r="P141" i="5" s="1"/>
  <c r="N50" i="5"/>
  <c r="N49" i="5" s="1"/>
  <c r="AX200" i="5"/>
  <c r="AX199" i="5" s="1"/>
  <c r="AV160" i="5"/>
  <c r="AV159" i="5" s="1"/>
  <c r="R204" i="5"/>
  <c r="R203" i="5" s="1"/>
  <c r="X104" i="5"/>
  <c r="X103" i="5" s="1"/>
  <c r="P154" i="5"/>
  <c r="P153" i="5" s="1"/>
  <c r="V178" i="5"/>
  <c r="V177" i="5" s="1"/>
  <c r="R136" i="5"/>
  <c r="R135" i="5" s="1"/>
  <c r="BH208" i="5"/>
  <c r="BH207" i="5" s="1"/>
  <c r="AV180" i="5"/>
  <c r="AV179" i="5" s="1"/>
  <c r="X192" i="5"/>
  <c r="X191" i="5" s="1"/>
  <c r="X96" i="5"/>
  <c r="X95" i="5" s="1"/>
  <c r="P196" i="5"/>
  <c r="P195" i="5" s="1"/>
  <c r="Z204" i="5"/>
  <c r="Z203" i="5" s="1"/>
  <c r="R90" i="5"/>
  <c r="R89" i="5" s="1"/>
  <c r="BH126" i="5"/>
  <c r="BH125" i="5" s="1"/>
  <c r="X160" i="5"/>
  <c r="X159" i="5" s="1"/>
  <c r="AR90" i="5"/>
  <c r="AR89" i="5" s="1"/>
  <c r="AF154" i="5"/>
  <c r="AF153" i="5" s="1"/>
  <c r="AV142" i="5"/>
  <c r="AV141" i="5" s="1"/>
  <c r="BJ122" i="5"/>
  <c r="BJ121" i="5" s="1"/>
  <c r="T12" i="5"/>
  <c r="T11" i="5" s="1"/>
  <c r="AZ176" i="5"/>
  <c r="AZ175" i="5" s="1"/>
  <c r="AH92" i="5"/>
  <c r="AH91" i="5" s="1"/>
  <c r="N192" i="5"/>
  <c r="N191" i="5" s="1"/>
  <c r="BH132" i="5"/>
  <c r="BH131" i="5" s="1"/>
  <c r="AR78" i="5"/>
  <c r="AR77" i="5" s="1"/>
  <c r="AP122" i="5"/>
  <c r="AP121" i="5" s="1"/>
  <c r="AP166" i="5"/>
  <c r="AP165" i="5" s="1"/>
  <c r="AT204" i="5"/>
  <c r="AT203" i="5" s="1"/>
  <c r="AV82" i="5"/>
  <c r="AV81" i="5" s="1"/>
  <c r="BJ120" i="5"/>
  <c r="BJ119" i="5" s="1"/>
  <c r="V114" i="5"/>
  <c r="V113" i="5" s="1"/>
  <c r="T180" i="5"/>
  <c r="T179" i="5" s="1"/>
  <c r="AB160" i="5"/>
  <c r="AB159" i="5" s="1"/>
  <c r="AX122" i="5"/>
  <c r="AX121" i="5" s="1"/>
  <c r="AB198" i="5"/>
  <c r="AB197" i="5" s="1"/>
  <c r="AD30" i="5"/>
  <c r="AD29" i="5" s="1"/>
  <c r="AF86" i="5"/>
  <c r="AF85" i="5" s="1"/>
  <c r="AJ98" i="5"/>
  <c r="AJ97" i="5" s="1"/>
  <c r="AZ190" i="5"/>
  <c r="AZ189" i="5" s="1"/>
  <c r="Z194" i="5"/>
  <c r="Z193" i="5" s="1"/>
  <c r="AJ194" i="5"/>
  <c r="AJ193" i="5" s="1"/>
  <c r="AZ114" i="5"/>
  <c r="AZ113" i="5" s="1"/>
  <c r="BH166" i="5"/>
  <c r="BH165" i="5" s="1"/>
  <c r="AD164" i="5"/>
  <c r="AD163" i="5" s="1"/>
  <c r="AD120" i="5"/>
  <c r="AD119" i="5" s="1"/>
  <c r="P114" i="5"/>
  <c r="P113" i="5" s="1"/>
  <c r="BJ148" i="5"/>
  <c r="BJ147" i="5" s="1"/>
  <c r="BH192" i="5"/>
  <c r="BH191" i="5" s="1"/>
  <c r="R144" i="5"/>
  <c r="R143" i="5" s="1"/>
  <c r="BH52" i="5"/>
  <c r="BH51" i="5" s="1"/>
  <c r="Z196" i="5"/>
  <c r="Z195" i="5" s="1"/>
  <c r="N206" i="5"/>
  <c r="N205" i="5" s="1"/>
  <c r="AT190" i="5"/>
  <c r="AT189" i="5" s="1"/>
  <c r="AP182" i="5"/>
  <c r="AP181" i="5" s="1"/>
  <c r="AL200" i="5"/>
  <c r="AL199" i="5" s="1"/>
  <c r="BD166" i="5"/>
  <c r="BD165" i="5" s="1"/>
  <c r="AH110" i="5"/>
  <c r="AH109" i="5" s="1"/>
  <c r="BD208" i="5"/>
  <c r="BD207" i="5" s="1"/>
  <c r="AR96" i="5"/>
  <c r="AR95" i="5" s="1"/>
  <c r="AV176" i="5"/>
  <c r="AV175" i="5" s="1"/>
  <c r="V104" i="5"/>
  <c r="V103" i="5" s="1"/>
  <c r="R184" i="5"/>
  <c r="R183" i="5" s="1"/>
  <c r="AD192" i="5"/>
  <c r="AD191" i="5" s="1"/>
  <c r="BJ184" i="5"/>
  <c r="BJ183" i="5" s="1"/>
  <c r="P146" i="5"/>
  <c r="P145" i="5" s="1"/>
  <c r="AV150" i="5"/>
  <c r="AV149" i="5" s="1"/>
  <c r="AL54" i="5"/>
  <c r="AL53" i="5" s="1"/>
  <c r="Z168" i="5"/>
  <c r="Z167" i="5" s="1"/>
  <c r="AT140" i="5"/>
  <c r="AT139" i="5" s="1"/>
  <c r="AL62" i="5"/>
  <c r="AL61" i="5" s="1"/>
  <c r="BF180" i="5"/>
  <c r="BF179" i="5" s="1"/>
  <c r="P122" i="5"/>
  <c r="P121" i="5" s="1"/>
  <c r="AV164" i="5"/>
  <c r="AV163" i="5" s="1"/>
  <c r="BD90" i="5"/>
  <c r="BD89" i="5" s="1"/>
  <c r="Z182" i="5"/>
  <c r="Z181" i="5" s="1"/>
  <c r="P180" i="5"/>
  <c r="P179" i="5" s="1"/>
  <c r="V158" i="5"/>
  <c r="V157" i="5" s="1"/>
  <c r="T110" i="5"/>
  <c r="T109" i="5" s="1"/>
  <c r="BD70" i="5"/>
  <c r="BD69" i="5" s="1"/>
  <c r="AJ192" i="5"/>
  <c r="AJ191" i="5" s="1"/>
  <c r="BD162" i="5"/>
  <c r="BD161" i="5" s="1"/>
  <c r="R102" i="5"/>
  <c r="R101" i="5" s="1"/>
  <c r="AT148" i="5"/>
  <c r="AT147" i="5" s="1"/>
  <c r="AV38" i="5"/>
  <c r="AV37" i="5" s="1"/>
  <c r="BB176" i="5"/>
  <c r="BB175" i="5" s="1"/>
  <c r="BB150" i="5"/>
  <c r="BB149" i="5" s="1"/>
  <c r="Z164" i="5"/>
  <c r="Z163" i="5" s="1"/>
  <c r="R150" i="5"/>
  <c r="R149" i="5" s="1"/>
  <c r="AJ100" i="5"/>
  <c r="AJ99" i="5" s="1"/>
  <c r="BF176" i="5"/>
  <c r="BF175" i="5" s="1"/>
  <c r="BH164" i="5"/>
  <c r="BH163" i="5" s="1"/>
  <c r="AL204" i="5"/>
  <c r="AL203" i="5" s="1"/>
  <c r="P204" i="5"/>
  <c r="P203" i="5" s="1"/>
  <c r="R208" i="5"/>
  <c r="R207" i="5" s="1"/>
  <c r="R100" i="5"/>
  <c r="R99" i="5" s="1"/>
  <c r="BD186" i="5"/>
  <c r="BD185" i="5" s="1"/>
  <c r="T164" i="5"/>
  <c r="T163" i="5" s="1"/>
  <c r="BJ150" i="5"/>
  <c r="BJ149" i="5" s="1"/>
  <c r="AD166" i="5"/>
  <c r="AD165" i="5" s="1"/>
  <c r="AT146" i="5"/>
  <c r="AT145" i="5" s="1"/>
  <c r="AR168" i="5"/>
  <c r="AR167" i="5" s="1"/>
  <c r="AL186" i="5"/>
  <c r="AL185" i="5" s="1"/>
  <c r="BD132" i="5"/>
  <c r="BD131" i="5" s="1"/>
  <c r="AJ124" i="5"/>
  <c r="AJ123" i="5" s="1"/>
  <c r="Z58" i="5"/>
  <c r="Z57" i="5" s="1"/>
  <c r="T196" i="5"/>
  <c r="T195" i="5" s="1"/>
  <c r="P84" i="5"/>
  <c r="P83" i="5" s="1"/>
  <c r="AT150" i="5"/>
  <c r="AT149" i="5" s="1"/>
  <c r="BJ156" i="5"/>
  <c r="BJ155" i="5" s="1"/>
  <c r="X170" i="5"/>
  <c r="X169" i="5" s="1"/>
  <c r="BF156" i="5"/>
  <c r="BF155" i="5" s="1"/>
  <c r="BJ196" i="5"/>
  <c r="BJ195" i="5" s="1"/>
  <c r="AX136" i="5"/>
  <c r="AX135" i="5" s="1"/>
  <c r="AF182" i="5"/>
  <c r="AF181" i="5" s="1"/>
  <c r="Z174" i="5"/>
  <c r="Z173" i="5" s="1"/>
  <c r="T128" i="5"/>
  <c r="T127" i="5" s="1"/>
  <c r="AB140" i="5"/>
  <c r="AB139" i="5" s="1"/>
  <c r="Z190" i="5"/>
  <c r="Z189" i="5" s="1"/>
  <c r="X108" i="5"/>
  <c r="X107" i="5" s="1"/>
  <c r="T84" i="5"/>
  <c r="T83" i="5" s="1"/>
  <c r="BJ54" i="5"/>
  <c r="BJ53" i="5" s="1"/>
  <c r="X138" i="5"/>
  <c r="X137" i="5" s="1"/>
  <c r="AB188" i="5"/>
  <c r="AB187" i="5" s="1"/>
  <c r="AP152" i="5"/>
  <c r="AP151" i="5" s="1"/>
  <c r="AV102" i="5"/>
  <c r="AV101" i="5" s="1"/>
  <c r="V124" i="5"/>
  <c r="V123" i="5" s="1"/>
  <c r="AL194" i="5"/>
  <c r="AL193" i="5" s="1"/>
  <c r="AP180" i="5"/>
  <c r="AP179" i="5" s="1"/>
  <c r="AN162" i="5"/>
  <c r="AN161" i="5" s="1"/>
  <c r="T146" i="5"/>
  <c r="T145" i="5" s="1"/>
  <c r="AV50" i="5"/>
  <c r="AV49" i="5" s="1"/>
  <c r="AF144" i="5"/>
  <c r="AF143" i="5" s="1"/>
  <c r="BJ194" i="5"/>
  <c r="BJ193" i="5" s="1"/>
  <c r="AJ146" i="5"/>
  <c r="AJ145" i="5" s="1"/>
  <c r="X116" i="5"/>
  <c r="X115" i="5" s="1"/>
  <c r="AP200" i="5"/>
  <c r="AP199" i="5" s="1"/>
  <c r="BJ158" i="5"/>
  <c r="BJ157" i="5" s="1"/>
  <c r="AN124" i="5"/>
  <c r="AN123" i="5" s="1"/>
  <c r="P76" i="5"/>
  <c r="P75" i="5" s="1"/>
  <c r="V118" i="5"/>
  <c r="V117" i="5" s="1"/>
  <c r="BB140" i="5"/>
  <c r="BB139" i="5" s="1"/>
  <c r="BB186" i="5"/>
  <c r="BB185" i="5" s="1"/>
  <c r="R50" i="5"/>
  <c r="R49" i="5" s="1"/>
  <c r="AR120" i="5"/>
  <c r="AR119" i="5" s="1"/>
  <c r="AJ70" i="5"/>
  <c r="AJ69" i="5" s="1"/>
  <c r="AN68" i="5"/>
  <c r="AN67" i="5" s="1"/>
  <c r="AB130" i="5"/>
  <c r="AB129" i="5" s="1"/>
  <c r="AP148" i="5"/>
  <c r="AP147" i="5" s="1"/>
  <c r="R166" i="5"/>
  <c r="R165" i="5" s="1"/>
  <c r="AP208" i="5"/>
  <c r="AP207" i="5" s="1"/>
  <c r="P138" i="5"/>
  <c r="P137" i="5" s="1"/>
  <c r="BB108" i="5"/>
  <c r="BB107" i="5" s="1"/>
  <c r="BD142" i="5"/>
  <c r="BD141" i="5" s="1"/>
  <c r="X106" i="5"/>
  <c r="X105" i="5" s="1"/>
  <c r="P9" i="5"/>
  <c r="BB106" i="5"/>
  <c r="BB105" i="5" s="1"/>
  <c r="V50" i="5"/>
  <c r="V49" i="5" s="1"/>
  <c r="AV174" i="5"/>
  <c r="AV173" i="5" s="1"/>
  <c r="BB110" i="5"/>
  <c r="BB109" i="5" s="1"/>
  <c r="AP156" i="5"/>
  <c r="AP155" i="5" s="1"/>
  <c r="BH116" i="5"/>
  <c r="BH115" i="5" s="1"/>
  <c r="AJ94" i="5"/>
  <c r="AJ93" i="5" s="1"/>
  <c r="AT96" i="5"/>
  <c r="AT95" i="5" s="1"/>
  <c r="AP176" i="5"/>
  <c r="AP175" i="5" s="1"/>
  <c r="AD138" i="5"/>
  <c r="AD137" i="5" s="1"/>
  <c r="AJ164" i="5"/>
  <c r="AJ163" i="5" s="1"/>
  <c r="AP116" i="5"/>
  <c r="AP115" i="5" s="1"/>
  <c r="AJ178" i="5"/>
  <c r="AJ177" i="5" s="1"/>
  <c r="AD194" i="5"/>
  <c r="AD193" i="5" s="1"/>
  <c r="AH90" i="5"/>
  <c r="AH89" i="5" s="1"/>
  <c r="AZ182" i="5"/>
  <c r="AZ181" i="5" s="1"/>
  <c r="AT42" i="5"/>
  <c r="AT41" i="5" s="1"/>
  <c r="T104" i="5"/>
  <c r="T103" i="5" s="1"/>
  <c r="AD200" i="5"/>
  <c r="AD199" i="5" s="1"/>
  <c r="X152" i="5"/>
  <c r="X151" i="5" s="1"/>
  <c r="BD146" i="5"/>
  <c r="BD145" i="5" s="1"/>
  <c r="AL146" i="5"/>
  <c r="AL145" i="5" s="1"/>
  <c r="P198" i="5"/>
  <c r="P197" i="5" s="1"/>
  <c r="AT202" i="5"/>
  <c r="AT201" i="5" s="1"/>
  <c r="AD80" i="5"/>
  <c r="AD79" i="5" s="1"/>
  <c r="AL148" i="5"/>
  <c r="AL147" i="5" s="1"/>
  <c r="X92" i="5"/>
  <c r="X91" i="5" s="1"/>
  <c r="AT124" i="5"/>
  <c r="AT123" i="5" s="1"/>
  <c r="BJ130" i="5"/>
  <c r="BJ129" i="5" s="1"/>
  <c r="T134" i="5"/>
  <c r="T133" i="5" s="1"/>
  <c r="BD188" i="5"/>
  <c r="BD187" i="5" s="1"/>
  <c r="AN198" i="5"/>
  <c r="AN197" i="5" s="1"/>
  <c r="BB21" i="5"/>
  <c r="AR62" i="5"/>
  <c r="AR61" i="5" s="1"/>
  <c r="T40" i="5"/>
  <c r="T39" i="5" s="1"/>
  <c r="T144" i="5"/>
  <c r="T143" i="5" s="1"/>
  <c r="V122" i="5"/>
  <c r="V121" i="5" s="1"/>
  <c r="AL188" i="5"/>
  <c r="AL187" i="5" s="1"/>
  <c r="Z21" i="5"/>
  <c r="AZ28" i="5"/>
  <c r="AZ27" i="5" s="1"/>
  <c r="N30" i="5"/>
  <c r="N29" i="5" s="1"/>
  <c r="N96" i="5"/>
  <c r="N95" i="5" s="1"/>
  <c r="AX158" i="5"/>
  <c r="AX157" i="5" s="1"/>
  <c r="AD174" i="5"/>
  <c r="AD173" i="5" s="1"/>
  <c r="AD60" i="5"/>
  <c r="AD59" i="5" s="1"/>
  <c r="AB50" i="5"/>
  <c r="AB49" i="5" s="1"/>
  <c r="AX160" i="5"/>
  <c r="AX159" i="5" s="1"/>
  <c r="AV60" i="5"/>
  <c r="AV59" i="5" s="1"/>
  <c r="V52" i="5"/>
  <c r="V51" i="5" s="1"/>
  <c r="AZ202" i="5"/>
  <c r="AZ201" i="5" s="1"/>
  <c r="AD104" i="5"/>
  <c r="AD103" i="5" s="1"/>
  <c r="BJ82" i="5"/>
  <c r="BJ81" i="5" s="1"/>
  <c r="Z94" i="5"/>
  <c r="Z93" i="5" s="1"/>
  <c r="R72" i="5"/>
  <c r="R71" i="5" s="1"/>
  <c r="AN164" i="5"/>
  <c r="AN163" i="5" s="1"/>
  <c r="Z188" i="5"/>
  <c r="Z187" i="5" s="1"/>
  <c r="AV144" i="5"/>
  <c r="AV143" i="5" s="1"/>
  <c r="X184" i="5"/>
  <c r="X183" i="5" s="1"/>
  <c r="AF158" i="5"/>
  <c r="AF157" i="5" s="1"/>
  <c r="P184" i="5"/>
  <c r="P183" i="5" s="1"/>
  <c r="AR142" i="5"/>
  <c r="AR141" i="5" s="1"/>
  <c r="BD124" i="5"/>
  <c r="BD123" i="5" s="1"/>
  <c r="BH128" i="5"/>
  <c r="BH127" i="5" s="1"/>
  <c r="P50" i="5"/>
  <c r="P49" i="5" s="1"/>
  <c r="AT14" i="5"/>
  <c r="AT13" i="5" s="1"/>
  <c r="BB76" i="5"/>
  <c r="BB75" i="5" s="1"/>
  <c r="AB164" i="5"/>
  <c r="AB163" i="5" s="1"/>
  <c r="AT50" i="5"/>
  <c r="AT49" i="5" s="1"/>
  <c r="N90" i="5"/>
  <c r="N89" i="5" s="1"/>
  <c r="Z162" i="5"/>
  <c r="Z161" i="5" s="1"/>
  <c r="AL182" i="5"/>
  <c r="AL181" i="5" s="1"/>
  <c r="AV128" i="5"/>
  <c r="AV127" i="5" s="1"/>
  <c r="AB92" i="5"/>
  <c r="AB91" i="5" s="1"/>
  <c r="BF122" i="5"/>
  <c r="BF121" i="5" s="1"/>
  <c r="AL140" i="5"/>
  <c r="AL139" i="5" s="1"/>
  <c r="AX56" i="5"/>
  <c r="AX55" i="5" s="1"/>
  <c r="R38" i="5"/>
  <c r="R37" i="5" s="1"/>
  <c r="AL50" i="5"/>
  <c r="AL49" i="5" s="1"/>
  <c r="AB144" i="5"/>
  <c r="AB143" i="5" s="1"/>
  <c r="BB82" i="5"/>
  <c r="BB81" i="5" s="1"/>
  <c r="BD200" i="5"/>
  <c r="BD199" i="5" s="1"/>
  <c r="AJ184" i="5"/>
  <c r="AJ183" i="5" s="1"/>
  <c r="R116" i="5"/>
  <c r="R115" i="5" s="1"/>
  <c r="R84" i="5"/>
  <c r="R83" i="5" s="1"/>
  <c r="AT54" i="5"/>
  <c r="AT53" i="5" s="1"/>
  <c r="AN50" i="5"/>
  <c r="AN49" i="5" s="1"/>
  <c r="AB90" i="5"/>
  <c r="AB89" i="5" s="1"/>
  <c r="AL40" i="5"/>
  <c r="AL39" i="5" s="1"/>
  <c r="V202" i="5"/>
  <c r="V201" i="5" s="1"/>
  <c r="AX152" i="5"/>
  <c r="AX151" i="5" s="1"/>
  <c r="BH90" i="5"/>
  <c r="BH89" i="5" s="1"/>
  <c r="AD98" i="5"/>
  <c r="AD97" i="5" s="1"/>
  <c r="N58" i="5"/>
  <c r="N57" i="5" s="1"/>
  <c r="AZ170" i="5"/>
  <c r="AZ169" i="5" s="1"/>
  <c r="BB98" i="5"/>
  <c r="BB97" i="5" s="1"/>
  <c r="BF12" i="5"/>
  <c r="BF11" i="5" s="1"/>
  <c r="AZ128" i="5"/>
  <c r="AZ127" i="5" s="1"/>
  <c r="T122" i="5"/>
  <c r="T121" i="5" s="1"/>
  <c r="AP144" i="5"/>
  <c r="AP143" i="5" s="1"/>
  <c r="T170" i="5"/>
  <c r="T169" i="5" s="1"/>
  <c r="P182" i="5"/>
  <c r="P181" i="5" s="1"/>
  <c r="AP134" i="5"/>
  <c r="AP133" i="5" s="1"/>
  <c r="AV74" i="5"/>
  <c r="AV73" i="5" s="1"/>
  <c r="AF166" i="5"/>
  <c r="AF165" i="5" s="1"/>
  <c r="AJ176" i="5"/>
  <c r="AJ175" i="5" s="1"/>
  <c r="BF150" i="5"/>
  <c r="BF149" i="5" s="1"/>
  <c r="AF174" i="5"/>
  <c r="AF173" i="5" s="1"/>
  <c r="AX128" i="5"/>
  <c r="AX127" i="5" s="1"/>
  <c r="AX188" i="5"/>
  <c r="AX187" i="5" s="1"/>
  <c r="BF188" i="5"/>
  <c r="BF187" i="5" s="1"/>
  <c r="AV184" i="5"/>
  <c r="AV183" i="5" s="1"/>
  <c r="N188" i="5"/>
  <c r="N187" i="5" s="1"/>
  <c r="AD106" i="5"/>
  <c r="AD105" i="5" s="1"/>
  <c r="Z128" i="5"/>
  <c r="Z127" i="5" s="1"/>
  <c r="V62" i="5"/>
  <c r="V61" i="5" s="1"/>
  <c r="AV140" i="5"/>
  <c r="AV139" i="5" s="1"/>
  <c r="AL152" i="5"/>
  <c r="AL151" i="5" s="1"/>
  <c r="BJ202" i="5"/>
  <c r="BJ201" i="5" s="1"/>
  <c r="AZ42" i="5"/>
  <c r="AZ41" i="5" s="1"/>
  <c r="AR116" i="5"/>
  <c r="AR115" i="5" s="1"/>
  <c r="X200" i="5"/>
  <c r="X199" i="5" s="1"/>
  <c r="BH194" i="5"/>
  <c r="BH193" i="5" s="1"/>
  <c r="AF136" i="5"/>
  <c r="AF135" i="5" s="1"/>
  <c r="AZ178" i="5"/>
  <c r="AZ177" i="5" s="1"/>
  <c r="T74" i="5"/>
  <c r="T73" i="5" s="1"/>
  <c r="AF82" i="5"/>
  <c r="AF81" i="5" s="1"/>
  <c r="AP110" i="5"/>
  <c r="AP109" i="5" s="1"/>
  <c r="AR30" i="5"/>
  <c r="AR29" i="5" s="1"/>
  <c r="AZ94" i="5"/>
  <c r="AZ93" i="5" s="1"/>
  <c r="AP146" i="5"/>
  <c r="AP145" i="5" s="1"/>
  <c r="BH162" i="5"/>
  <c r="BH161" i="5" s="1"/>
  <c r="Z62" i="5"/>
  <c r="Z61" i="5" s="1"/>
  <c r="AT114" i="5"/>
  <c r="AT113" i="5" s="1"/>
  <c r="R114" i="5"/>
  <c r="R113" i="5" s="1"/>
  <c r="R40" i="5"/>
  <c r="R39" i="5" s="1"/>
  <c r="BH82" i="5"/>
  <c r="BH81" i="5" s="1"/>
  <c r="N128" i="5"/>
  <c r="N127" i="5" s="1"/>
  <c r="V182" i="5"/>
  <c r="V181" i="5" s="1"/>
  <c r="N120" i="5"/>
  <c r="N119" i="5" s="1"/>
  <c r="AJ206" i="5"/>
  <c r="AJ205" i="5" s="1"/>
  <c r="BF142" i="5"/>
  <c r="BF141" i="5" s="1"/>
  <c r="AN138" i="5"/>
  <c r="AN137" i="5" s="1"/>
  <c r="T158" i="5"/>
  <c r="T157" i="5" s="1"/>
  <c r="BF94" i="5"/>
  <c r="BF93" i="5" s="1"/>
  <c r="P144" i="5"/>
  <c r="P143" i="5" s="1"/>
  <c r="AD168" i="5"/>
  <c r="AD167" i="5" s="1"/>
  <c r="AZ106" i="5"/>
  <c r="AZ105" i="5" s="1"/>
  <c r="AZ74" i="5"/>
  <c r="AZ73" i="5" s="1"/>
  <c r="T114" i="5"/>
  <c r="T113" i="5" s="1"/>
  <c r="R206" i="5"/>
  <c r="R205" i="5" s="1"/>
  <c r="AR36" i="5"/>
  <c r="AR35" i="5" s="1"/>
  <c r="BB172" i="5"/>
  <c r="BB171" i="5" s="1"/>
  <c r="AJ30" i="5"/>
  <c r="AJ29" i="5" s="1"/>
  <c r="BB17" i="5"/>
  <c r="BB15" i="5" s="1"/>
  <c r="BB118" i="5"/>
  <c r="BB117" i="5" s="1"/>
  <c r="AF178" i="5"/>
  <c r="AF177" i="5" s="1"/>
  <c r="AD102" i="5"/>
  <c r="AD101" i="5" s="1"/>
  <c r="BB148" i="5"/>
  <c r="BB147" i="5" s="1"/>
  <c r="AR126" i="5"/>
  <c r="AR125" i="5" s="1"/>
  <c r="R140" i="5"/>
  <c r="R139" i="5" s="1"/>
  <c r="AJ28" i="5"/>
  <c r="AJ27" i="5" s="1"/>
  <c r="R56" i="5"/>
  <c r="R55" i="5" s="1"/>
  <c r="V98" i="5"/>
  <c r="V97" i="5" s="1"/>
  <c r="N148" i="5"/>
  <c r="N147" i="5" s="1"/>
  <c r="AJ118" i="5"/>
  <c r="AJ117" i="5" s="1"/>
  <c r="V140" i="5"/>
  <c r="V139" i="5" s="1"/>
  <c r="AL94" i="5"/>
  <c r="AL93" i="5" s="1"/>
  <c r="V17" i="5"/>
  <c r="V15" i="5" s="1"/>
  <c r="AB172" i="5"/>
  <c r="AB171" i="5" s="1"/>
  <c r="BD92" i="5"/>
  <c r="BD91" i="5" s="1"/>
  <c r="BB102" i="5"/>
  <c r="BB101" i="5" s="1"/>
  <c r="AJ38" i="5"/>
  <c r="AJ37" i="5" s="1"/>
  <c r="AX36" i="5"/>
  <c r="AX35" i="5" s="1"/>
  <c r="AH84" i="5"/>
  <c r="AH83" i="5" s="1"/>
  <c r="BH152" i="5"/>
  <c r="BH151" i="5" s="1"/>
  <c r="P162" i="5"/>
  <c r="P161" i="5" s="1"/>
  <c r="AD100" i="5"/>
  <c r="AD99" i="5" s="1"/>
  <c r="V184" i="5"/>
  <c r="V183" i="5" s="1"/>
  <c r="R164" i="5"/>
  <c r="R163" i="5" s="1"/>
  <c r="AZ158" i="5"/>
  <c r="AZ157" i="5" s="1"/>
  <c r="X186" i="5"/>
  <c r="X185" i="5" s="1"/>
  <c r="Z98" i="5"/>
  <c r="Z97" i="5" s="1"/>
  <c r="N118" i="5"/>
  <c r="N117" i="5" s="1"/>
  <c r="AL156" i="5"/>
  <c r="AL155" i="5" s="1"/>
  <c r="AP138" i="5"/>
  <c r="AP137" i="5" s="1"/>
  <c r="X154" i="5"/>
  <c r="X153" i="5" s="1"/>
  <c r="AV12" i="5"/>
  <c r="AV11" i="5" s="1"/>
  <c r="X174" i="5"/>
  <c r="X173" i="5" s="1"/>
  <c r="V194" i="5"/>
  <c r="V193" i="5" s="1"/>
  <c r="X208" i="5"/>
  <c r="X207" i="5" s="1"/>
  <c r="AZ142" i="5"/>
  <c r="AZ141" i="5" s="1"/>
  <c r="AL134" i="5"/>
  <c r="AL133" i="5" s="1"/>
  <c r="R106" i="5"/>
  <c r="R105" i="5" s="1"/>
  <c r="AB184" i="5"/>
  <c r="AB183" i="5" s="1"/>
  <c r="AR148" i="5"/>
  <c r="AR147" i="5" s="1"/>
  <c r="AR152" i="5"/>
  <c r="AR151" i="5" s="1"/>
  <c r="AD76" i="5"/>
  <c r="AD75" i="5" s="1"/>
  <c r="P98" i="5"/>
  <c r="P97" i="5" s="1"/>
  <c r="BJ206" i="5"/>
  <c r="BJ205" i="5" s="1"/>
  <c r="BJ178" i="5"/>
  <c r="BJ177" i="5" s="1"/>
  <c r="AN134" i="5"/>
  <c r="AN133" i="5" s="1"/>
  <c r="Z142" i="5"/>
  <c r="Z141" i="5" s="1"/>
  <c r="AV134" i="5"/>
  <c r="AV133" i="5" s="1"/>
  <c r="BB58" i="5"/>
  <c r="BB57" i="5" s="1"/>
  <c r="X86" i="5"/>
  <c r="X85" i="5" s="1"/>
  <c r="BF28" i="5"/>
  <c r="BF27" i="5" s="1"/>
  <c r="X196" i="5"/>
  <c r="X195" i="5" s="1"/>
  <c r="AF206" i="5"/>
  <c r="AF205" i="5" s="1"/>
  <c r="AZ196" i="5"/>
  <c r="AZ195" i="5" s="1"/>
  <c r="AF92" i="5"/>
  <c r="AF91" i="5" s="1"/>
  <c r="T188" i="5"/>
  <c r="T187" i="5" s="1"/>
  <c r="AD148" i="5"/>
  <c r="AD147" i="5" s="1"/>
  <c r="BD100" i="5"/>
  <c r="BD99" i="5" s="1"/>
  <c r="AZ100" i="5"/>
  <c r="AZ99" i="5" s="1"/>
  <c r="AF98" i="5"/>
  <c r="AF97" i="5" s="1"/>
  <c r="BD74" i="5"/>
  <c r="BD73" i="5" s="1"/>
  <c r="AR42" i="5"/>
  <c r="AR41" i="5" s="1"/>
  <c r="AT38" i="5"/>
  <c r="AT37" i="5" s="1"/>
  <c r="AF42" i="5"/>
  <c r="AF41" i="5" s="1"/>
  <c r="AV32" i="5"/>
  <c r="AV31" i="5" s="1"/>
  <c r="BJ90" i="5"/>
  <c r="BJ89" i="5" s="1"/>
  <c r="BH206" i="5"/>
  <c r="BH205" i="5" s="1"/>
  <c r="AV202" i="5"/>
  <c r="AV201" i="5" s="1"/>
  <c r="BJ58" i="5"/>
  <c r="BJ57" i="5" s="1"/>
  <c r="AT86" i="5"/>
  <c r="AT85" i="5" s="1"/>
  <c r="AN174" i="5"/>
  <c r="AN173" i="5" s="1"/>
  <c r="T172" i="5"/>
  <c r="T171" i="5" s="1"/>
  <c r="V146" i="5"/>
  <c r="V145" i="5" s="1"/>
  <c r="V88" i="5"/>
  <c r="V87" i="5" s="1"/>
  <c r="P178" i="5"/>
  <c r="P177" i="5" s="1"/>
  <c r="AD144" i="5"/>
  <c r="AD143" i="5" s="1"/>
  <c r="BB54" i="5"/>
  <c r="BB53" i="5" s="1"/>
  <c r="BJ126" i="5"/>
  <c r="BJ125" i="5" s="1"/>
  <c r="AT66" i="5"/>
  <c r="AT65" i="5" s="1"/>
  <c r="R154" i="5"/>
  <c r="R153" i="5" s="1"/>
  <c r="R138" i="5"/>
  <c r="R137" i="5" s="1"/>
  <c r="AB86" i="5"/>
  <c r="AB85" i="5" s="1"/>
  <c r="AP94" i="5"/>
  <c r="AP93" i="5" s="1"/>
  <c r="AV70" i="5"/>
  <c r="AV69" i="5" s="1"/>
  <c r="BB36" i="5"/>
  <c r="BB35" i="5" s="1"/>
  <c r="AR86" i="5"/>
  <c r="AR85" i="5" s="1"/>
  <c r="AT116" i="5"/>
  <c r="AT115" i="5" s="1"/>
  <c r="BH140" i="5"/>
  <c r="BH139" i="5" s="1"/>
  <c r="R158" i="5"/>
  <c r="R157" i="5" s="1"/>
  <c r="X112" i="5"/>
  <c r="X111" i="5" s="1"/>
  <c r="AT194" i="5"/>
  <c r="AT193" i="5" s="1"/>
  <c r="AF142" i="5"/>
  <c r="AF141" i="5" s="1"/>
  <c r="AP106" i="5"/>
  <c r="AP105" i="5" s="1"/>
  <c r="AR10" i="5"/>
  <c r="AR9" i="5" s="1"/>
  <c r="T102" i="5"/>
  <c r="T101" i="5" s="1"/>
  <c r="V32" i="5"/>
  <c r="V31" i="5" s="1"/>
  <c r="BD112" i="5"/>
  <c r="BD111" i="5" s="1"/>
  <c r="BH88" i="5"/>
  <c r="BH87" i="5" s="1"/>
  <c r="X146" i="5"/>
  <c r="X145" i="5" s="1"/>
  <c r="AR192" i="5"/>
  <c r="AR191" i="5" s="1"/>
  <c r="AL74" i="5"/>
  <c r="AL73" i="5" s="1"/>
  <c r="AT68" i="5"/>
  <c r="AT67" i="5" s="1"/>
  <c r="AF124" i="5"/>
  <c r="AF123" i="5" s="1"/>
  <c r="AF186" i="5"/>
  <c r="AF185" i="5" s="1"/>
  <c r="AF204" i="5"/>
  <c r="AF203" i="5" s="1"/>
  <c r="BB168" i="5"/>
  <c r="BB167" i="5" s="1"/>
  <c r="AL124" i="5"/>
  <c r="AL123" i="5" s="1"/>
  <c r="AL98" i="5"/>
  <c r="AL97" i="5" s="1"/>
  <c r="AR104" i="5"/>
  <c r="AR103" i="5" s="1"/>
  <c r="BF190" i="5"/>
  <c r="BF189" i="5" s="1"/>
  <c r="AD202" i="5"/>
  <c r="AD201" i="5" s="1"/>
  <c r="R176" i="5"/>
  <c r="R175" i="5" s="1"/>
  <c r="AB170" i="5"/>
  <c r="AB169" i="5" s="1"/>
  <c r="AL170" i="5"/>
  <c r="AL169" i="5" s="1"/>
  <c r="AR150" i="5"/>
  <c r="AR149" i="5" s="1"/>
  <c r="AZ180" i="5"/>
  <c r="AZ179" i="5" s="1"/>
  <c r="V144" i="5"/>
  <c r="V143" i="5" s="1"/>
  <c r="AL72" i="5"/>
  <c r="AL71" i="5" s="1"/>
  <c r="AJ148" i="5"/>
  <c r="AJ147" i="5" s="1"/>
  <c r="R190" i="5"/>
  <c r="R189" i="5" s="1"/>
  <c r="BJ66" i="5"/>
  <c r="BJ65" i="5" s="1"/>
  <c r="AP88" i="5"/>
  <c r="AP87" i="5" s="1"/>
  <c r="V90" i="5"/>
  <c r="V89" i="5" s="1"/>
  <c r="AH116" i="5"/>
  <c r="AH115" i="5" s="1"/>
  <c r="BH142" i="5"/>
  <c r="BH141" i="5" s="1"/>
  <c r="AN194" i="5"/>
  <c r="AN193" i="5" s="1"/>
  <c r="AR76" i="5"/>
  <c r="AR75" i="5" s="1"/>
  <c r="AJ208" i="5"/>
  <c r="AJ207" i="5" s="1"/>
  <c r="AF120" i="5"/>
  <c r="AF119" i="5" s="1"/>
  <c r="AZ88" i="5"/>
  <c r="AZ87" i="5" s="1"/>
  <c r="AZ162" i="5"/>
  <c r="AZ161" i="5" s="1"/>
  <c r="AV112" i="5"/>
  <c r="AV111" i="5" s="1"/>
  <c r="BD202" i="5"/>
  <c r="BD201" i="5" s="1"/>
  <c r="R98" i="5"/>
  <c r="R97" i="5" s="1"/>
  <c r="AB122" i="5"/>
  <c r="AB121" i="5" s="1"/>
  <c r="N168" i="5"/>
  <c r="N167" i="5" s="1"/>
  <c r="BH14" i="5"/>
  <c r="BH13" i="5" s="1"/>
  <c r="X88" i="5"/>
  <c r="X87" i="5" s="1"/>
  <c r="BB134" i="5"/>
  <c r="BB133" i="5" s="1"/>
  <c r="X206" i="5"/>
  <c r="X205" i="5" s="1"/>
  <c r="N76" i="5"/>
  <c r="N75" i="5" s="1"/>
  <c r="AR108" i="5"/>
  <c r="AR107" i="5" s="1"/>
  <c r="Z116" i="5"/>
  <c r="Z115" i="5" s="1"/>
  <c r="AJ62" i="5"/>
  <c r="AJ61" i="5" s="1"/>
  <c r="AP92" i="5"/>
  <c r="AP91" i="5" s="1"/>
  <c r="Z36" i="5"/>
  <c r="Z35" i="5" s="1"/>
  <c r="AR46" i="5"/>
  <c r="AR45" i="5" s="1"/>
  <c r="AL56" i="5"/>
  <c r="AL55" i="5" s="1"/>
  <c r="T126" i="5"/>
  <c r="T125" i="5" s="1"/>
  <c r="AV124" i="5"/>
  <c r="AV123" i="5" s="1"/>
  <c r="P156" i="5"/>
  <c r="P155" i="5" s="1"/>
  <c r="AN10" i="5"/>
  <c r="AN9" i="5" s="1"/>
  <c r="AF208" i="5"/>
  <c r="AF207" i="5" s="1"/>
  <c r="AZ172" i="5"/>
  <c r="AZ171" i="5" s="1"/>
  <c r="AL112" i="5"/>
  <c r="AL111" i="5" s="1"/>
  <c r="AZ102" i="5"/>
  <c r="AZ101" i="5" s="1"/>
  <c r="AN110" i="5"/>
  <c r="AN109" i="5" s="1"/>
  <c r="AL164" i="5"/>
  <c r="AL163" i="5" s="1"/>
  <c r="AJ104" i="5"/>
  <c r="AJ103" i="5" s="1"/>
  <c r="T130" i="5"/>
  <c r="T129" i="5" s="1"/>
  <c r="N102" i="5"/>
  <c r="N101" i="5" s="1"/>
  <c r="BB104" i="5"/>
  <c r="BB103" i="5" s="1"/>
  <c r="BD182" i="5"/>
  <c r="BD181" i="5" s="1"/>
  <c r="AV186" i="5"/>
  <c r="AV185" i="5" s="1"/>
  <c r="BD66" i="5"/>
  <c r="BD65" i="5" s="1"/>
  <c r="BH84" i="5"/>
  <c r="BH83" i="5" s="1"/>
  <c r="Z124" i="5"/>
  <c r="Z123" i="5" s="1"/>
  <c r="AT20" i="5"/>
  <c r="AT18" i="5" s="1"/>
  <c r="AD152" i="5"/>
  <c r="AD151" i="5" s="1"/>
  <c r="BB142" i="5"/>
  <c r="BB141" i="5" s="1"/>
  <c r="AX74" i="5"/>
  <c r="AX73" i="5" s="1"/>
  <c r="AZ130" i="5"/>
  <c r="AZ129" i="5" s="1"/>
  <c r="AT160" i="5"/>
  <c r="AT159" i="5" s="1"/>
  <c r="AF114" i="5"/>
  <c r="AF113" i="5" s="1"/>
  <c r="AF106" i="5"/>
  <c r="AF105" i="5" s="1"/>
  <c r="AR200" i="5"/>
  <c r="AR199" i="5" s="1"/>
  <c r="X100" i="5"/>
  <c r="X99" i="5" s="1"/>
  <c r="R54" i="5"/>
  <c r="R53" i="5" s="1"/>
  <c r="V76" i="5"/>
  <c r="V75" i="5" s="1"/>
  <c r="AJ102" i="5"/>
  <c r="AJ101" i="5" s="1"/>
  <c r="BJ160" i="5"/>
  <c r="BJ159" i="5" s="1"/>
  <c r="R162" i="5"/>
  <c r="R161" i="5" s="1"/>
  <c r="AP66" i="5"/>
  <c r="AP65" i="5" s="1"/>
  <c r="AT56" i="5"/>
  <c r="AT55" i="5" s="1"/>
  <c r="Z56" i="5"/>
  <c r="Z55" i="5" s="1"/>
  <c r="AR50" i="5"/>
  <c r="AR49" i="5" s="1"/>
  <c r="BJ94" i="5"/>
  <c r="BJ93" i="5" s="1"/>
  <c r="AT130" i="5"/>
  <c r="AT129" i="5" s="1"/>
  <c r="AN130" i="5"/>
  <c r="AN129" i="5" s="1"/>
  <c r="BF134" i="5"/>
  <c r="BF133" i="5" s="1"/>
  <c r="N114" i="5"/>
  <c r="N113" i="5" s="1"/>
  <c r="V156" i="5"/>
  <c r="V155" i="5" s="1"/>
  <c r="P100" i="5"/>
  <c r="P99" i="5" s="1"/>
  <c r="BD176" i="5"/>
  <c r="BD175" i="5" s="1"/>
  <c r="AN140" i="5"/>
  <c r="AN139" i="5" s="1"/>
  <c r="T186" i="5"/>
  <c r="T185" i="5" s="1"/>
  <c r="AB126" i="5"/>
  <c r="AB125" i="5" s="1"/>
  <c r="AB74" i="5"/>
  <c r="AB73" i="5" s="1"/>
  <c r="X134" i="5"/>
  <c r="X133" i="5" s="1"/>
  <c r="P42" i="5"/>
  <c r="P41" i="5" s="1"/>
  <c r="X126" i="5"/>
  <c r="X125" i="5" s="1"/>
  <c r="T46" i="5"/>
  <c r="T45" i="5" s="1"/>
  <c r="AN86" i="5"/>
  <c r="AN85" i="5" s="1"/>
  <c r="AX114" i="5"/>
  <c r="AX113" i="5" s="1"/>
  <c r="BB50" i="5"/>
  <c r="BB49" i="5" s="1"/>
  <c r="AV98" i="5"/>
  <c r="AV97" i="5" s="1"/>
  <c r="BB166" i="5"/>
  <c r="BB165" i="5" s="1"/>
  <c r="AL190" i="5"/>
  <c r="AL189" i="5" s="1"/>
  <c r="BB160" i="5"/>
  <c r="BB159" i="5" s="1"/>
  <c r="T100" i="5"/>
  <c r="T99" i="5" s="1"/>
  <c r="R132" i="5"/>
  <c r="R131" i="5" s="1"/>
  <c r="AZ78" i="5"/>
  <c r="AZ77" i="5" s="1"/>
  <c r="T42" i="5"/>
  <c r="T41" i="5" s="1"/>
  <c r="AL32" i="5"/>
  <c r="AL31" i="5" s="1"/>
  <c r="AR84" i="5"/>
  <c r="AR83" i="5" s="1"/>
  <c r="AF10" i="5"/>
  <c r="AF9" i="5" s="1"/>
  <c r="N126" i="5"/>
  <c r="N125" i="5" s="1"/>
  <c r="T156" i="5"/>
  <c r="T155" i="5" s="1"/>
  <c r="P64" i="5"/>
  <c r="P63" i="5" s="1"/>
  <c r="AB46" i="5"/>
  <c r="AB45" i="5" s="1"/>
  <c r="AL180" i="5"/>
  <c r="AL179" i="5" s="1"/>
  <c r="BF146" i="5"/>
  <c r="BF145" i="5" s="1"/>
  <c r="BD60" i="5"/>
  <c r="BD59" i="5" s="1"/>
  <c r="AZ92" i="5"/>
  <c r="AZ91" i="5" s="1"/>
  <c r="AV86" i="5"/>
  <c r="AV85" i="5" s="1"/>
  <c r="N38" i="5"/>
  <c r="N37" i="5" s="1"/>
  <c r="AZ48" i="5"/>
  <c r="AZ47" i="5" s="1"/>
  <c r="AZ26" i="5"/>
  <c r="AZ116" i="5"/>
  <c r="AZ115" i="5" s="1"/>
  <c r="AB192" i="5"/>
  <c r="AB191" i="5" s="1"/>
  <c r="N100" i="5"/>
  <c r="N99" i="5" s="1"/>
  <c r="AZ138" i="5"/>
  <c r="AZ137" i="5" s="1"/>
  <c r="BF44" i="5"/>
  <c r="BF43" i="5" s="1"/>
  <c r="AR158" i="5"/>
  <c r="AR157" i="5" s="1"/>
  <c r="X64" i="5"/>
  <c r="X63" i="5" s="1"/>
  <c r="BD110" i="5"/>
  <c r="BD109" i="5" s="1"/>
  <c r="AD122" i="5"/>
  <c r="AD121" i="5" s="1"/>
  <c r="AJ74" i="5"/>
  <c r="AJ73" i="5" s="1"/>
  <c r="Z52" i="5"/>
  <c r="Z51" i="5" s="1"/>
  <c r="AL144" i="5"/>
  <c r="AL143" i="5" s="1"/>
  <c r="BH74" i="5"/>
  <c r="BH73" i="5" s="1"/>
  <c r="N32" i="5"/>
  <c r="N31" i="5" s="1"/>
  <c r="BH12" i="5"/>
  <c r="BH11" i="5" s="1"/>
  <c r="AP120" i="5"/>
  <c r="AP119" i="5" s="1"/>
  <c r="AX21" i="5"/>
  <c r="AR128" i="5"/>
  <c r="AR127" i="5" s="1"/>
  <c r="BD134" i="5"/>
  <c r="BD133" i="5" s="1"/>
  <c r="AT132" i="5"/>
  <c r="AT131" i="5" s="1"/>
  <c r="BH20" i="5"/>
  <c r="BH18" i="5" s="1"/>
  <c r="BF10" i="5"/>
  <c r="BF9" i="5" s="1"/>
  <c r="T32" i="5"/>
  <c r="T31" i="5" s="1"/>
  <c r="AP30" i="5"/>
  <c r="AP29" i="5" s="1"/>
  <c r="AB112" i="5"/>
  <c r="AB111" i="5" s="1"/>
  <c r="AJ96" i="5"/>
  <c r="AJ95" i="5" s="1"/>
  <c r="AR20" i="5"/>
  <c r="AR18" i="5" s="1"/>
  <c r="BF102" i="5"/>
  <c r="BF101" i="5" s="1"/>
  <c r="AL198" i="5"/>
  <c r="AL197" i="5" s="1"/>
  <c r="AT12" i="5"/>
  <c r="AT11" i="5" s="1"/>
  <c r="BJ100" i="5"/>
  <c r="BJ99" i="5" s="1"/>
  <c r="BF194" i="5"/>
  <c r="BF193" i="5" s="1"/>
  <c r="AB84" i="5"/>
  <c r="AB83" i="5" s="1"/>
  <c r="AD50" i="5"/>
  <c r="AD49" i="5" s="1"/>
  <c r="AL184" i="5"/>
  <c r="AL183" i="5" s="1"/>
  <c r="R14" i="5"/>
  <c r="R13" i="5" s="1"/>
  <c r="Z80" i="5"/>
  <c r="Z79" i="5" s="1"/>
  <c r="N28" i="5"/>
  <c r="N27" i="5" s="1"/>
  <c r="AT162" i="5"/>
  <c r="AT161" i="5" s="1"/>
  <c r="BJ92" i="5"/>
  <c r="BJ91" i="5" s="1"/>
  <c r="AD180" i="5"/>
  <c r="AD179" i="5" s="1"/>
  <c r="AP142" i="5"/>
  <c r="AP141" i="5" s="1"/>
  <c r="AB132" i="5"/>
  <c r="AB131" i="5" s="1"/>
  <c r="AJ136" i="5"/>
  <c r="AJ135" i="5" s="1"/>
  <c r="BF158" i="5"/>
  <c r="BF157" i="5" s="1"/>
  <c r="AD116" i="5"/>
  <c r="AD115" i="5" s="1"/>
  <c r="N172" i="5"/>
  <c r="N171" i="5" s="1"/>
  <c r="AR110" i="5"/>
  <c r="AR109" i="5" s="1"/>
  <c r="BD84" i="5"/>
  <c r="BD83" i="5" s="1"/>
  <c r="AF72" i="5"/>
  <c r="AF71" i="5" s="1"/>
  <c r="AX92" i="5"/>
  <c r="AX91" i="5" s="1"/>
  <c r="R26" i="5"/>
  <c r="T90" i="5"/>
  <c r="T89" i="5" s="1"/>
  <c r="AV58" i="5"/>
  <c r="AV57" i="5" s="1"/>
  <c r="BH80" i="5"/>
  <c r="BH79" i="5" s="1"/>
  <c r="AB152" i="5"/>
  <c r="AB151" i="5" s="1"/>
  <c r="AP114" i="5"/>
  <c r="AP113" i="5" s="1"/>
  <c r="Z100" i="5"/>
  <c r="Z99" i="5" s="1"/>
  <c r="AL116" i="5"/>
  <c r="AL115" i="5" s="1"/>
  <c r="AJ90" i="5"/>
  <c r="AJ89" i="5" s="1"/>
  <c r="AP76" i="5"/>
  <c r="AP75" i="5" s="1"/>
  <c r="AT200" i="5"/>
  <c r="AT199" i="5" s="1"/>
  <c r="AB142" i="5"/>
  <c r="AB141" i="5" s="1"/>
  <c r="AR17" i="5"/>
  <c r="AR15" i="5" s="1"/>
  <c r="BB94" i="5"/>
  <c r="BB93" i="5" s="1"/>
  <c r="T118" i="5"/>
  <c r="T117" i="5" s="1"/>
  <c r="AV26" i="5"/>
  <c r="AN17" i="5"/>
  <c r="AN15" i="5" s="1"/>
  <c r="X30" i="5"/>
  <c r="X29" i="5" s="1"/>
  <c r="AL42" i="5"/>
  <c r="AL41" i="5" s="1"/>
  <c r="BB66" i="5"/>
  <c r="BB65" i="5" s="1"/>
  <c r="AZ208" i="5"/>
  <c r="AZ207" i="5" s="1"/>
  <c r="T142" i="5"/>
  <c r="T141" i="5" s="1"/>
  <c r="BF74" i="5"/>
  <c r="BF73" i="5" s="1"/>
  <c r="N124" i="5"/>
  <c r="N123" i="5" s="1"/>
  <c r="Z44" i="5"/>
  <c r="Z43" i="5" s="1"/>
  <c r="BJ146" i="5"/>
  <c r="BJ145" i="5" s="1"/>
  <c r="BH174" i="5"/>
  <c r="BH173" i="5" s="1"/>
  <c r="BD46" i="5"/>
  <c r="BD45" i="5" s="1"/>
  <c r="AZ86" i="5"/>
  <c r="AZ85" i="5" s="1"/>
  <c r="AF112" i="5"/>
  <c r="AF111" i="5" s="1"/>
  <c r="AD46" i="5"/>
  <c r="AD45" i="5" s="1"/>
  <c r="BD26" i="5"/>
  <c r="P150" i="5"/>
  <c r="P149" i="5" s="1"/>
  <c r="T190" i="5"/>
  <c r="T189" i="5" s="1"/>
  <c r="AR186" i="5"/>
  <c r="AR185" i="5" s="1"/>
  <c r="BD80" i="5"/>
  <c r="BD79" i="5" s="1"/>
  <c r="AN72" i="5"/>
  <c r="AN71" i="5" s="1"/>
  <c r="AB194" i="5"/>
  <c r="AB193" i="5" s="1"/>
  <c r="Z64" i="5"/>
  <c r="Z63" i="5" s="1"/>
  <c r="AL52" i="5"/>
  <c r="AL51" i="5" s="1"/>
  <c r="AR166" i="5"/>
  <c r="AR165" i="5" s="1"/>
  <c r="AF90" i="5"/>
  <c r="AF89" i="5" s="1"/>
  <c r="AV34" i="5"/>
  <c r="AV33" i="5" s="1"/>
  <c r="AB128" i="5"/>
  <c r="AB127" i="5" s="1"/>
  <c r="AL14" i="5"/>
  <c r="AL13" i="5" s="1"/>
  <c r="AP98" i="5"/>
  <c r="AP97" i="5" s="1"/>
  <c r="AB72" i="5"/>
  <c r="AB71" i="5" s="1"/>
  <c r="BB88" i="5"/>
  <c r="BB87" i="5" s="1"/>
  <c r="AF148" i="5"/>
  <c r="AF147" i="5" s="1"/>
  <c r="AD142" i="5"/>
  <c r="AD141" i="5" s="1"/>
  <c r="AV68" i="5"/>
  <c r="AV67" i="5" s="1"/>
  <c r="BB10" i="5"/>
  <c r="BB9" i="5" s="1"/>
  <c r="P74" i="5"/>
  <c r="P73" i="5" s="1"/>
  <c r="P56" i="5"/>
  <c r="P55" i="5" s="1"/>
  <c r="AB10" i="5"/>
  <c r="AB9" i="5" s="1"/>
  <c r="AL30" i="5"/>
  <c r="AL29" i="5" s="1"/>
  <c r="AZ76" i="5"/>
  <c r="AZ75" i="5" s="1"/>
  <c r="BB92" i="5"/>
  <c r="BB91" i="5" s="1"/>
  <c r="V30" i="5"/>
  <c r="V29" i="5" s="1"/>
  <c r="AX60" i="5"/>
  <c r="AX59" i="5" s="1"/>
  <c r="BH66" i="5"/>
  <c r="BH65" i="5" s="1"/>
  <c r="AF152" i="5"/>
  <c r="AF151" i="5" s="1"/>
  <c r="AP14" i="5"/>
  <c r="AP13" i="5" s="1"/>
  <c r="N182" i="5"/>
  <c r="N181" i="5" s="1"/>
  <c r="BB64" i="5"/>
  <c r="BB63" i="5" s="1"/>
  <c r="BF114" i="5"/>
  <c r="BF113" i="5" s="1"/>
  <c r="AD72" i="5"/>
  <c r="AD71" i="5" s="1"/>
  <c r="Z184" i="5"/>
  <c r="Z183" i="5" s="1"/>
  <c r="BJ36" i="5"/>
  <c r="BJ35" i="5" s="1"/>
  <c r="AX148" i="5"/>
  <c r="AX147" i="5" s="1"/>
  <c r="AF108" i="5"/>
  <c r="AF107" i="5" s="1"/>
  <c r="T86" i="5"/>
  <c r="T85" i="5" s="1"/>
  <c r="AP21" i="5"/>
  <c r="BB68" i="5"/>
  <c r="BB67" i="5" s="1"/>
  <c r="AB66" i="5"/>
  <c r="AB65" i="5" s="1"/>
  <c r="BB120" i="5"/>
  <c r="BB119" i="5" s="1"/>
  <c r="P34" i="5"/>
  <c r="P33" i="5" s="1"/>
  <c r="AJ92" i="5"/>
  <c r="AJ91" i="5" s="1"/>
  <c r="V116" i="5"/>
  <c r="V115" i="5" s="1"/>
  <c r="AN108" i="5"/>
  <c r="AN107" i="5" s="1"/>
  <c r="AL138" i="5"/>
  <c r="AL137" i="5" s="1"/>
  <c r="T200" i="5"/>
  <c r="T199" i="5" s="1"/>
  <c r="BB132" i="5"/>
  <c r="BB131" i="5" s="1"/>
  <c r="X198" i="5"/>
  <c r="X197" i="5" s="1"/>
  <c r="AF80" i="5"/>
  <c r="AF79" i="5" s="1"/>
  <c r="AF56" i="5"/>
  <c r="AF55" i="5" s="1"/>
  <c r="AX96" i="5"/>
  <c r="AX95" i="5" s="1"/>
  <c r="P40" i="5"/>
  <c r="P39" i="5" s="1"/>
  <c r="AP202" i="5"/>
  <c r="AP201" i="5" s="1"/>
  <c r="AN34" i="5"/>
  <c r="AN33" i="5" s="1"/>
  <c r="AB12" i="5"/>
  <c r="AB11" i="5" s="1"/>
  <c r="X114" i="5"/>
  <c r="X113" i="5" s="1"/>
  <c r="BD180" i="5"/>
  <c r="BD179" i="5" s="1"/>
  <c r="AD94" i="5"/>
  <c r="AD93" i="5" s="1"/>
  <c r="P130" i="5"/>
  <c r="P129" i="5" s="1"/>
  <c r="AJ138" i="5"/>
  <c r="AJ137" i="5" s="1"/>
  <c r="BB126" i="5"/>
  <c r="BB125" i="5" s="1"/>
  <c r="T120" i="5"/>
  <c r="T119" i="5" s="1"/>
  <c r="P208" i="5"/>
  <c r="P207" i="5" s="1"/>
  <c r="Z110" i="5"/>
  <c r="Z109" i="5" s="1"/>
  <c r="BB180" i="5"/>
  <c r="BB179" i="5" s="1"/>
  <c r="AD42" i="5"/>
  <c r="AD41" i="5" s="1"/>
  <c r="AB110" i="5"/>
  <c r="AB109" i="5" s="1"/>
  <c r="AJ126" i="5"/>
  <c r="AJ125" i="5" s="1"/>
  <c r="P68" i="5"/>
  <c r="P67" i="5" s="1"/>
  <c r="AJ204" i="5"/>
  <c r="AJ203" i="5" s="1"/>
  <c r="AZ32" i="5"/>
  <c r="AZ31" i="5" s="1"/>
  <c r="AD128" i="5"/>
  <c r="AD127" i="5" s="1"/>
  <c r="AR60" i="5"/>
  <c r="AR59" i="5" s="1"/>
  <c r="AL118" i="5"/>
  <c r="AL117" i="5" s="1"/>
  <c r="AF68" i="5"/>
  <c r="AF67" i="5" s="1"/>
  <c r="AN44" i="5"/>
  <c r="AN43" i="5" s="1"/>
  <c r="P28" i="5"/>
  <c r="P27" i="5" s="1"/>
  <c r="AV208" i="5"/>
  <c r="AV207" i="5" s="1"/>
  <c r="BF106" i="5"/>
  <c r="BF105" i="5" s="1"/>
  <c r="BD128" i="5"/>
  <c r="BD127" i="5" s="1"/>
  <c r="BF164" i="5"/>
  <c r="BF163" i="5" s="1"/>
  <c r="Z104" i="5"/>
  <c r="Z103" i="5" s="1"/>
  <c r="AV10" i="5"/>
  <c r="AV9" i="5" s="1"/>
  <c r="BB146" i="5"/>
  <c r="BB145" i="5" s="1"/>
  <c r="AN192" i="5"/>
  <c r="AN191" i="5" s="1"/>
  <c r="BJ42" i="5"/>
  <c r="BJ41" i="5" s="1"/>
  <c r="AF132" i="5"/>
  <c r="AF131" i="5" s="1"/>
  <c r="AZ66" i="5"/>
  <c r="AZ65" i="5" s="1"/>
  <c r="N66" i="5"/>
  <c r="N65" i="5" s="1"/>
  <c r="AF52" i="5"/>
  <c r="AF51" i="5" s="1"/>
  <c r="AF138" i="5"/>
  <c r="AF137" i="5" s="1"/>
  <c r="AP102" i="5"/>
  <c r="AP101" i="5" s="1"/>
  <c r="AF44" i="5"/>
  <c r="AF43" i="5" s="1"/>
  <c r="AN62" i="5"/>
  <c r="AN61" i="5" s="1"/>
  <c r="R21" i="5"/>
  <c r="BB74" i="5"/>
  <c r="BB73" i="5" s="1"/>
  <c r="AX154" i="5"/>
  <c r="AX153" i="5" s="1"/>
  <c r="AN120" i="5"/>
  <c r="AN119" i="5" s="1"/>
  <c r="AP136" i="5"/>
  <c r="AP135" i="5" s="1"/>
  <c r="BH34" i="5"/>
  <c r="BH33" i="5" s="1"/>
  <c r="AX48" i="5"/>
  <c r="AX47" i="5" s="1"/>
  <c r="AD112" i="5"/>
  <c r="AD111" i="5" s="1"/>
  <c r="AX82" i="5"/>
  <c r="AX81" i="5" s="1"/>
  <c r="AP36" i="5"/>
  <c r="AP35" i="5" s="1"/>
  <c r="R120" i="5"/>
  <c r="R119" i="5" s="1"/>
  <c r="AX76" i="5"/>
  <c r="AX75" i="5" s="1"/>
  <c r="BD38" i="5"/>
  <c r="BD37" i="5" s="1"/>
  <c r="N44" i="5"/>
  <c r="N43" i="5" s="1"/>
  <c r="BH76" i="5"/>
  <c r="BH75" i="5" s="1"/>
  <c r="AD68" i="5"/>
  <c r="AD67" i="5" s="1"/>
  <c r="T140" i="5"/>
  <c r="T139" i="5" s="1"/>
  <c r="AN52" i="5"/>
  <c r="AN51" i="5" s="1"/>
  <c r="AZ52" i="5"/>
  <c r="AZ51" i="5" s="1"/>
  <c r="X102" i="5"/>
  <c r="X101" i="5" s="1"/>
  <c r="AF188" i="5"/>
  <c r="AF187" i="5" s="1"/>
  <c r="R122" i="5"/>
  <c r="R121" i="5" s="1"/>
  <c r="R124" i="5"/>
  <c r="R123" i="5" s="1"/>
  <c r="AP10" i="5"/>
  <c r="AP9" i="5" s="1"/>
  <c r="AB114" i="5"/>
  <c r="AB113" i="5" s="1"/>
  <c r="R78" i="5"/>
  <c r="R77" i="5" s="1"/>
  <c r="AF134" i="5"/>
  <c r="AF133" i="5" s="1"/>
  <c r="AJ88" i="5"/>
  <c r="AJ87" i="5" s="1"/>
  <c r="BJ152" i="5"/>
  <c r="BJ151" i="5" s="1"/>
  <c r="BH148" i="5"/>
  <c r="BH147" i="5" s="1"/>
  <c r="AP42" i="5"/>
  <c r="AP41" i="5" s="1"/>
  <c r="AN64" i="5"/>
  <c r="AN63" i="5" s="1"/>
  <c r="AD182" i="5"/>
  <c r="AD181" i="5" s="1"/>
  <c r="P78" i="5"/>
  <c r="P77" i="5" s="1"/>
  <c r="AT80" i="5"/>
  <c r="AT79" i="5" s="1"/>
  <c r="AJ21" i="5"/>
  <c r="BF84" i="5"/>
  <c r="BF83" i="5" s="1"/>
  <c r="AZ68" i="5"/>
  <c r="AZ67" i="5" s="1"/>
  <c r="BD152" i="5"/>
  <c r="BD151" i="5" s="1"/>
  <c r="AX70" i="5"/>
  <c r="AX69" i="5" s="1"/>
  <c r="V42" i="5"/>
  <c r="V41" i="5" s="1"/>
  <c r="AN20" i="5"/>
  <c r="AN18" i="5" s="1"/>
  <c r="AF40" i="5"/>
  <c r="AF39" i="5" s="1"/>
  <c r="BJ64" i="5"/>
  <c r="BJ63" i="5" s="1"/>
  <c r="AX10" i="5"/>
  <c r="AX9" i="5" s="1"/>
  <c r="AB196" i="5"/>
  <c r="AB195" i="5" s="1"/>
  <c r="R188" i="5"/>
  <c r="R187" i="5" s="1"/>
  <c r="BJ98" i="5"/>
  <c r="BJ97" i="5" s="1"/>
  <c r="AJ32" i="5"/>
  <c r="AJ31" i="5" s="1"/>
  <c r="BF34" i="5"/>
  <c r="BF33" i="5" s="1"/>
  <c r="AF104" i="5"/>
  <c r="AF103" i="5" s="1"/>
  <c r="AP46" i="5"/>
  <c r="AP45" i="5" s="1"/>
  <c r="BJ28" i="5"/>
  <c r="BJ27" i="5" s="1"/>
  <c r="AZ17" i="5"/>
  <c r="AZ15" i="5" s="1"/>
  <c r="N122" i="5"/>
  <c r="N121" i="5" s="1"/>
  <c r="Z96" i="5"/>
  <c r="Z95" i="5" s="1"/>
  <c r="N94" i="5"/>
  <c r="N93" i="5" s="1"/>
  <c r="AD44" i="5"/>
  <c r="AD43" i="5" s="1"/>
  <c r="AZ122" i="5"/>
  <c r="AZ121" i="5" s="1"/>
  <c r="AV88" i="5"/>
  <c r="AV87" i="5" s="1"/>
  <c r="P86" i="5"/>
  <c r="P85" i="5" s="1"/>
  <c r="T136" i="5"/>
  <c r="T135" i="5" s="1"/>
  <c r="N78" i="5"/>
  <c r="N77" i="5" s="1"/>
  <c r="AP17" i="5"/>
  <c r="AP15" i="5" s="1"/>
  <c r="P52" i="5"/>
  <c r="P51" i="5" s="1"/>
  <c r="T160" i="5"/>
  <c r="T159" i="5" s="1"/>
  <c r="P90" i="5"/>
  <c r="P89" i="5" s="1"/>
  <c r="R30" i="5"/>
  <c r="R29" i="5" s="1"/>
  <c r="BF50" i="5"/>
  <c r="BF49" i="5" s="1"/>
  <c r="AR26" i="5"/>
  <c r="AX192" i="5"/>
  <c r="AX191" i="5" s="1"/>
  <c r="BD184" i="5"/>
  <c r="BD183" i="5" s="1"/>
  <c r="AF110" i="5"/>
  <c r="AF109" i="5" s="1"/>
  <c r="R126" i="5"/>
  <c r="R125" i="5" s="1"/>
  <c r="Z120" i="5"/>
  <c r="Z119" i="5" s="1"/>
  <c r="AR94" i="5"/>
  <c r="AR93" i="5" s="1"/>
  <c r="AD130" i="5"/>
  <c r="AD129" i="5" s="1"/>
  <c r="AF100" i="5"/>
  <c r="AF99" i="5" s="1"/>
  <c r="AV21" i="5"/>
  <c r="AB28" i="5"/>
  <c r="AB27" i="5" s="1"/>
  <c r="R42" i="5"/>
  <c r="R41" i="5" s="1"/>
  <c r="BD62" i="5"/>
  <c r="BD61" i="5" s="1"/>
  <c r="BF20" i="5"/>
  <c r="BF18" i="5" s="1"/>
  <c r="BB20" i="5"/>
  <c r="BB18" i="5" s="1"/>
  <c r="AL20" i="5"/>
  <c r="AL18" i="5" s="1"/>
  <c r="X12" i="5"/>
  <c r="X11" i="5" s="1"/>
  <c r="BH72" i="5"/>
  <c r="BH71" i="5" s="1"/>
  <c r="AN150" i="5"/>
  <c r="AN149" i="5" s="1"/>
  <c r="AN116" i="5"/>
  <c r="AN115" i="5" s="1"/>
  <c r="N140" i="5"/>
  <c r="N139" i="5" s="1"/>
  <c r="P128" i="5"/>
  <c r="P127" i="5" s="1"/>
  <c r="AX50" i="5"/>
  <c r="AX49" i="5" s="1"/>
  <c r="AR48" i="5"/>
  <c r="AR47" i="5" s="1"/>
  <c r="AB100" i="5"/>
  <c r="AB99" i="5" s="1"/>
  <c r="AX146" i="5"/>
  <c r="AX145" i="5" s="1"/>
  <c r="AZ10" i="5"/>
  <c r="AZ9" i="5" s="1"/>
  <c r="AV122" i="5"/>
  <c r="AV121" i="5" s="1"/>
  <c r="X52" i="5"/>
  <c r="X51" i="5" s="1"/>
  <c r="AB134" i="5"/>
  <c r="AB133" i="5" s="1"/>
  <c r="V100" i="5"/>
  <c r="V99" i="5" s="1"/>
  <c r="AD26" i="5"/>
  <c r="AJ12" i="5"/>
  <c r="AJ11" i="5" s="1"/>
  <c r="BJ170" i="5"/>
  <c r="BJ169" i="5" s="1"/>
  <c r="AV168" i="5"/>
  <c r="AV167" i="5" s="1"/>
  <c r="BB128" i="5"/>
  <c r="BB127" i="5" s="1"/>
  <c r="AJ36" i="5"/>
  <c r="AJ35" i="5" s="1"/>
  <c r="N150" i="5"/>
  <c r="N149" i="5" s="1"/>
  <c r="AJ134" i="5"/>
  <c r="AJ133" i="5" s="1"/>
  <c r="Z40" i="5"/>
  <c r="Z39" i="5" s="1"/>
  <c r="AB180" i="5"/>
  <c r="AB179" i="5" s="1"/>
  <c r="AZ132" i="5"/>
  <c r="AZ131" i="5" s="1"/>
  <c r="P80" i="5"/>
  <c r="P79" i="5" s="1"/>
  <c r="N60" i="5"/>
  <c r="N59" i="5" s="1"/>
  <c r="R52" i="5"/>
  <c r="R51" i="5" s="1"/>
  <c r="N62" i="5"/>
  <c r="N61" i="5" s="1"/>
  <c r="AF102" i="5"/>
  <c r="AF101" i="5" s="1"/>
  <c r="AJ142" i="5"/>
  <c r="AJ141" i="5" s="1"/>
  <c r="BJ180" i="5"/>
  <c r="BJ179" i="5" s="1"/>
  <c r="AR138" i="5"/>
  <c r="AR137" i="5" s="1"/>
  <c r="BH170" i="5"/>
  <c r="BH169" i="5" s="1"/>
  <c r="AD58" i="5"/>
  <c r="AD57" i="5" s="1"/>
  <c r="BH172" i="5"/>
  <c r="BH171" i="5" s="1"/>
  <c r="BF166" i="5"/>
  <c r="BF165" i="5" s="1"/>
  <c r="X166" i="5"/>
  <c r="X165" i="5" s="1"/>
  <c r="AN184" i="5"/>
  <c r="AN183" i="5" s="1"/>
  <c r="AR74" i="5"/>
  <c r="AR73" i="5" s="1"/>
  <c r="V200" i="5"/>
  <c r="V199" i="5" s="1"/>
  <c r="BH62" i="5"/>
  <c r="BH61" i="5" s="1"/>
  <c r="AN92" i="5"/>
  <c r="AN91" i="5" s="1"/>
  <c r="AP194" i="5"/>
  <c r="AP193" i="5" s="1"/>
  <c r="BB196" i="5"/>
  <c r="BB195" i="5" s="1"/>
  <c r="V94" i="5"/>
  <c r="V93" i="5" s="1"/>
  <c r="BF136" i="5"/>
  <c r="BF135" i="5" s="1"/>
  <c r="P148" i="5"/>
  <c r="P147" i="5" s="1"/>
  <c r="V196" i="5"/>
  <c r="V195" i="5" s="1"/>
  <c r="BJ192" i="5"/>
  <c r="BJ191" i="5" s="1"/>
  <c r="BH176" i="5"/>
  <c r="BH175" i="5" s="1"/>
  <c r="V20" i="5"/>
  <c r="V18" i="5" s="1"/>
  <c r="Z178" i="5"/>
  <c r="Z177" i="5" s="1"/>
  <c r="AX32" i="5"/>
  <c r="AX31" i="5" s="1"/>
  <c r="V82" i="5"/>
  <c r="V81" i="5" s="1"/>
  <c r="N17" i="5"/>
  <c r="N15" i="5" s="1"/>
  <c r="Z102" i="5"/>
  <c r="Z101" i="5" s="1"/>
  <c r="V120" i="5"/>
  <c r="V119" i="5" s="1"/>
  <c r="AD14" i="5"/>
  <c r="AD13" i="5" s="1"/>
  <c r="AN98" i="5"/>
  <c r="AN97" i="5" s="1"/>
  <c r="BF108" i="5"/>
  <c r="BF107" i="5" s="1"/>
  <c r="AD160" i="5"/>
  <c r="AD159" i="5" s="1"/>
  <c r="P36" i="5"/>
  <c r="P35" i="5" s="1"/>
  <c r="AF32" i="5"/>
  <c r="AF31" i="5" s="1"/>
  <c r="AL21" i="5"/>
  <c r="P66" i="5"/>
  <c r="P65" i="5" s="1"/>
  <c r="BD148" i="5"/>
  <c r="BD147" i="5" s="1"/>
  <c r="BB38" i="5"/>
  <c r="BB37" i="5" s="1"/>
  <c r="V160" i="5"/>
  <c r="V159" i="5" s="1"/>
  <c r="AX140" i="5"/>
  <c r="AX139" i="5" s="1"/>
  <c r="AT186" i="5"/>
  <c r="AT185" i="5" s="1"/>
  <c r="AJ156" i="5"/>
  <c r="AJ155" i="5" s="1"/>
  <c r="AV96" i="5"/>
  <c r="AV95" i="5" s="1"/>
  <c r="BJ14" i="5"/>
  <c r="BJ13" i="5" s="1"/>
  <c r="BF112" i="5"/>
  <c r="BF111" i="5" s="1"/>
  <c r="AN28" i="5"/>
  <c r="AN27" i="5" s="1"/>
  <c r="AV130" i="5"/>
  <c r="AV129" i="5" s="1"/>
  <c r="AR124" i="5"/>
  <c r="AR123" i="5" s="1"/>
  <c r="AV100" i="5"/>
  <c r="AV99" i="5" s="1"/>
  <c r="BD20" i="5"/>
  <c r="BD18" i="5" s="1"/>
  <c r="AN118" i="5"/>
  <c r="AN117" i="5" s="1"/>
  <c r="X44" i="5"/>
  <c r="X43" i="5" s="1"/>
  <c r="AL104" i="5"/>
  <c r="AL103" i="5" s="1"/>
  <c r="X32" i="5"/>
  <c r="X31" i="5" s="1"/>
  <c r="BF162" i="5"/>
  <c r="BF161" i="5" s="1"/>
  <c r="AX118" i="5"/>
  <c r="AX117" i="5" s="1"/>
  <c r="AP162" i="5"/>
  <c r="AP161" i="5" s="1"/>
  <c r="BH146" i="5"/>
  <c r="BH145" i="5" s="1"/>
  <c r="AB204" i="5"/>
  <c r="AB203" i="5" s="1"/>
  <c r="AX98" i="5"/>
  <c r="AX97" i="5" s="1"/>
  <c r="AD52" i="5"/>
  <c r="AD51" i="5" s="1"/>
  <c r="AF28" i="5"/>
  <c r="AF27" i="5" s="1"/>
  <c r="V68" i="5"/>
  <c r="V67" i="5" s="1"/>
  <c r="P21" i="5"/>
  <c r="BF88" i="5"/>
  <c r="BF87" i="5" s="1"/>
  <c r="BJ74" i="5"/>
  <c r="BJ73" i="5" s="1"/>
  <c r="BB30" i="5"/>
  <c r="BB29" i="5" s="1"/>
  <c r="X144" i="5"/>
  <c r="X143" i="5" s="1"/>
  <c r="V142" i="5"/>
  <c r="V141" i="5" s="1"/>
  <c r="N36" i="5"/>
  <c r="N35" i="5" s="1"/>
  <c r="P166" i="5"/>
  <c r="P165" i="5" s="1"/>
  <c r="T78" i="5"/>
  <c r="T77" i="5" s="1"/>
  <c r="AX132" i="5"/>
  <c r="AX131" i="5" s="1"/>
  <c r="T162" i="5"/>
  <c r="T161" i="5" s="1"/>
  <c r="AV62" i="5"/>
  <c r="AV61" i="5" s="1"/>
  <c r="AN26" i="5"/>
  <c r="BJ136" i="5"/>
  <c r="BJ135" i="5" s="1"/>
  <c r="AN104" i="5"/>
  <c r="AN103" i="5" s="1"/>
  <c r="P20" i="5"/>
  <c r="P18" i="5" s="1"/>
  <c r="BB144" i="5"/>
  <c r="BB143" i="5" s="1"/>
  <c r="AX190" i="5"/>
  <c r="AX189" i="5" s="1"/>
  <c r="AN112" i="5"/>
  <c r="AN111" i="5" s="1"/>
  <c r="R62" i="5"/>
  <c r="R61" i="5" s="1"/>
  <c r="BB32" i="5"/>
  <c r="BB31" i="5" s="1"/>
  <c r="BD160" i="5"/>
  <c r="BD159" i="5" s="1"/>
  <c r="N136" i="5"/>
  <c r="N135" i="5" s="1"/>
  <c r="T108" i="5"/>
  <c r="T107" i="5" s="1"/>
  <c r="AN78" i="5"/>
  <c r="AN77" i="5" s="1"/>
  <c r="BF56" i="5"/>
  <c r="BF55" i="5" s="1"/>
  <c r="AB30" i="5"/>
  <c r="AB29" i="5" s="1"/>
  <c r="V78" i="5"/>
  <c r="V77" i="5" s="1"/>
  <c r="AT30" i="5"/>
  <c r="AT29" i="5" s="1"/>
  <c r="AL34" i="5"/>
  <c r="AL33" i="5" s="1"/>
  <c r="AD86" i="5"/>
  <c r="AD85" i="5" s="1"/>
  <c r="V136" i="5"/>
  <c r="V135" i="5" s="1"/>
  <c r="BD114" i="5"/>
  <c r="BD113" i="5" s="1"/>
  <c r="BJ154" i="5"/>
  <c r="BJ153" i="5" s="1"/>
  <c r="R142" i="5"/>
  <c r="R141" i="5" s="1"/>
  <c r="AL86" i="5"/>
  <c r="AL85" i="5" s="1"/>
  <c r="AL92" i="5"/>
  <c r="AL91" i="5" s="1"/>
  <c r="BF66" i="5"/>
  <c r="BF65" i="5" s="1"/>
  <c r="N68" i="5"/>
  <c r="N67" i="5" s="1"/>
  <c r="BB46" i="5"/>
  <c r="BB45" i="5" s="1"/>
  <c r="AR172" i="5"/>
  <c r="AR171" i="5" s="1"/>
  <c r="AJ40" i="5"/>
  <c r="AJ39" i="5" s="1"/>
  <c r="AD28" i="5"/>
  <c r="AD27" i="5" s="1"/>
  <c r="BD42" i="5"/>
  <c r="BD41" i="5" s="1"/>
  <c r="R20" i="5"/>
  <c r="R18" i="5" s="1"/>
  <c r="AJ64" i="5"/>
  <c r="AJ63" i="5" s="1"/>
  <c r="AP130" i="5"/>
  <c r="AP129" i="5" s="1"/>
  <c r="AD154" i="5"/>
  <c r="AD153" i="5" s="1"/>
  <c r="AB38" i="5"/>
  <c r="AB37" i="5" s="1"/>
  <c r="AD108" i="5"/>
  <c r="AD107" i="5" s="1"/>
  <c r="X178" i="5"/>
  <c r="X177" i="5" s="1"/>
  <c r="Z148" i="5"/>
  <c r="Z147" i="5" s="1"/>
  <c r="BH64" i="5"/>
  <c r="BH63" i="5" s="1"/>
  <c r="N48" i="5"/>
  <c r="N47" i="5" s="1"/>
  <c r="AF64" i="5"/>
  <c r="AF63" i="5" s="1"/>
  <c r="P112" i="5"/>
  <c r="P111" i="5" s="1"/>
  <c r="X90" i="5"/>
  <c r="X89" i="5" s="1"/>
  <c r="AP40" i="5"/>
  <c r="AP39" i="5" s="1"/>
  <c r="AJ132" i="5"/>
  <c r="AJ131" i="5" s="1"/>
  <c r="BF96" i="5"/>
  <c r="BF95" i="5" s="1"/>
  <c r="BF126" i="5"/>
  <c r="BF125" i="5" s="1"/>
  <c r="AF50" i="5"/>
  <c r="AF49" i="5" s="1"/>
  <c r="Z132" i="5"/>
  <c r="Z131" i="5" s="1"/>
  <c r="AB158" i="5"/>
  <c r="AB157" i="5" s="1"/>
  <c r="Z82" i="5"/>
  <c r="Z81" i="5" s="1"/>
  <c r="AX38" i="5"/>
  <c r="AX37" i="5" s="1"/>
  <c r="AR92" i="5"/>
  <c r="AR91" i="5" s="1"/>
  <c r="N72" i="5"/>
  <c r="N71" i="5" s="1"/>
  <c r="AB60" i="5"/>
  <c r="AB59" i="5" s="1"/>
  <c r="P46" i="5"/>
  <c r="P45" i="5" s="1"/>
  <c r="AD62" i="5"/>
  <c r="AD61" i="5" s="1"/>
  <c r="P58" i="5"/>
  <c r="P57" i="5" s="1"/>
  <c r="BF178" i="5"/>
  <c r="BF177" i="5" s="1"/>
  <c r="AV42" i="5"/>
  <c r="AV41" i="5" s="1"/>
  <c r="R10" i="5"/>
  <c r="R9" i="5" s="1"/>
  <c r="BH198" i="5"/>
  <c r="BH197" i="5" s="1"/>
  <c r="AZ184" i="5"/>
  <c r="AZ183" i="5" s="1"/>
  <c r="AL192" i="5"/>
  <c r="AL191" i="5" s="1"/>
  <c r="AV14" i="5"/>
  <c r="AV13" i="5" s="1"/>
  <c r="AV204" i="5"/>
  <c r="AV203" i="5" s="1"/>
  <c r="X54" i="5"/>
  <c r="X53" i="5" s="1"/>
  <c r="AZ72" i="5"/>
  <c r="AZ71" i="5" s="1"/>
  <c r="R28" i="5"/>
  <c r="R27" i="5" s="1"/>
  <c r="V44" i="5"/>
  <c r="V43" i="5" s="1"/>
  <c r="BJ60" i="5"/>
  <c r="BJ59" i="5" s="1"/>
  <c r="X26" i="5"/>
  <c r="BJ110" i="5"/>
  <c r="BJ109" i="5" s="1"/>
  <c r="AF14" i="5"/>
  <c r="AF13" i="5" s="1"/>
  <c r="AF21" i="5"/>
  <c r="AL48" i="5"/>
  <c r="AL47" i="5" s="1"/>
  <c r="AJ68" i="5"/>
  <c r="AJ67" i="5" s="1"/>
  <c r="BJ10" i="5"/>
  <c r="BJ9" i="5" s="1"/>
  <c r="AZ50" i="5"/>
  <c r="AZ49" i="5" s="1"/>
  <c r="AB80" i="5"/>
  <c r="AB79" i="5" s="1"/>
  <c r="AR64" i="5"/>
  <c r="AR63" i="5" s="1"/>
  <c r="BF40" i="5"/>
  <c r="BF39" i="5" s="1"/>
  <c r="P30" i="5"/>
  <c r="P29" i="5" s="1"/>
  <c r="BD108" i="5"/>
  <c r="BD107" i="5" s="1"/>
  <c r="AX68" i="5"/>
  <c r="AX67" i="5" s="1"/>
  <c r="AF150" i="5"/>
  <c r="AF149" i="5" s="1"/>
  <c r="AV54" i="5"/>
  <c r="AV53" i="5" s="1"/>
  <c r="N84" i="5"/>
  <c r="N83" i="5" s="1"/>
  <c r="AB148" i="5"/>
  <c r="AB147" i="5" s="1"/>
  <c r="AJ60" i="5"/>
  <c r="AJ59" i="5" s="1"/>
  <c r="AR56" i="5"/>
  <c r="AR55" i="5" s="1"/>
  <c r="AX182" i="5"/>
  <c r="AX181" i="5" s="1"/>
  <c r="BF202" i="5"/>
  <c r="BF201" i="5" s="1"/>
  <c r="BB202" i="5"/>
  <c r="BB201" i="5" s="1"/>
  <c r="V186" i="5"/>
  <c r="V185" i="5" s="1"/>
  <c r="AX166" i="5"/>
  <c r="AX165" i="5" s="1"/>
  <c r="N170" i="5"/>
  <c r="N169" i="5" s="1"/>
  <c r="AV90" i="5"/>
  <c r="AV89" i="5" s="1"/>
  <c r="BH17" i="5"/>
  <c r="BH15" i="5" s="1"/>
  <c r="AZ38" i="5"/>
  <c r="AZ37" i="5" s="1"/>
  <c r="AP84" i="5"/>
  <c r="AP83" i="5" s="1"/>
  <c r="V21" i="5"/>
  <c r="AX104" i="5"/>
  <c r="AX103" i="5" s="1"/>
  <c r="AR68" i="5"/>
  <c r="AR67" i="5" s="1"/>
  <c r="BJ21" i="5"/>
  <c r="T182" i="5"/>
  <c r="T181" i="5" s="1"/>
  <c r="R48" i="5"/>
  <c r="R47" i="5" s="1"/>
  <c r="AF160" i="5"/>
  <c r="AF159" i="5" s="1"/>
  <c r="BJ112" i="5"/>
  <c r="BJ111" i="5" s="1"/>
  <c r="AV104" i="5"/>
  <c r="AV103" i="5" s="1"/>
  <c r="AF84" i="5"/>
  <c r="AF83" i="5" s="1"/>
  <c r="AV106" i="5"/>
  <c r="AV105" i="5" s="1"/>
  <c r="V126" i="5"/>
  <c r="V125" i="5" s="1"/>
  <c r="AJ42" i="5"/>
  <c r="AJ41" i="5" s="1"/>
  <c r="AX90" i="5"/>
  <c r="AX89" i="5" s="1"/>
  <c r="AV120" i="5"/>
  <c r="AV119" i="5" s="1"/>
  <c r="T206" i="5"/>
  <c r="T205" i="5" s="1"/>
  <c r="AX142" i="5"/>
  <c r="AX141" i="5" s="1"/>
  <c r="AT36" i="5"/>
  <c r="AT35" i="5" s="1"/>
  <c r="AD34" i="5"/>
  <c r="AD33" i="5" s="1"/>
  <c r="X76" i="5"/>
  <c r="X75" i="5" s="1"/>
  <c r="AR21" i="5"/>
  <c r="AR118" i="5"/>
  <c r="AR117" i="5" s="1"/>
  <c r="AD126" i="5"/>
  <c r="AD125" i="5" s="1"/>
  <c r="BJ72" i="5"/>
  <c r="BJ71" i="5" s="1"/>
  <c r="V60" i="5"/>
  <c r="V59" i="5" s="1"/>
  <c r="BJ62" i="5"/>
  <c r="BJ61" i="5" s="1"/>
  <c r="N46" i="5"/>
  <c r="N45" i="5" s="1"/>
  <c r="AV116" i="5"/>
  <c r="AV115" i="5" s="1"/>
  <c r="X164" i="5"/>
  <c r="X163" i="5" s="1"/>
  <c r="AZ198" i="5"/>
  <c r="AZ197" i="5" s="1"/>
  <c r="BH138" i="5"/>
  <c r="BH137" i="5" s="1"/>
  <c r="BJ86" i="5"/>
  <c r="BJ85" i="5" s="1"/>
  <c r="BD118" i="5"/>
  <c r="BD117" i="5" s="1"/>
  <c r="BF21" i="5"/>
  <c r="AZ62" i="5"/>
  <c r="AZ61" i="5" s="1"/>
  <c r="BJ52" i="5"/>
  <c r="BJ51" i="5" s="1"/>
  <c r="AX156" i="5"/>
  <c r="AX155" i="5" s="1"/>
  <c r="T80" i="5"/>
  <c r="T79" i="5" s="1"/>
  <c r="AR100" i="5"/>
  <c r="AR99" i="5" s="1"/>
  <c r="AR122" i="5"/>
  <c r="AR121" i="5" s="1"/>
  <c r="AL44" i="5"/>
  <c r="AL43" i="5" s="1"/>
  <c r="AD17" i="5"/>
  <c r="AD15" i="5" s="1"/>
  <c r="BD32" i="5"/>
  <c r="BD31" i="5" s="1"/>
  <c r="AX28" i="5"/>
  <c r="AX27" i="5" s="1"/>
  <c r="AP206" i="5"/>
  <c r="AP205" i="5" s="1"/>
  <c r="AF170" i="5"/>
  <c r="AF169" i="5" s="1"/>
  <c r="AB136" i="5"/>
  <c r="AB135" i="5" s="1"/>
  <c r="AL68" i="5"/>
  <c r="AL67" i="5" s="1"/>
  <c r="AN66" i="5"/>
  <c r="AN65" i="5" s="1"/>
  <c r="AV36" i="5"/>
  <c r="AV35" i="5" s="1"/>
  <c r="BF38" i="5"/>
  <c r="BF37" i="5" s="1"/>
  <c r="BB42" i="5"/>
  <c r="BB41" i="5" s="1"/>
  <c r="Z38" i="5"/>
  <c r="Z37" i="5" s="1"/>
  <c r="AD66" i="5"/>
  <c r="AD65" i="5" s="1"/>
  <c r="V46" i="5"/>
  <c r="V45" i="5" s="1"/>
  <c r="BH58" i="5"/>
  <c r="BH57" i="5" s="1"/>
  <c r="BJ134" i="5"/>
  <c r="BJ133" i="5" s="1"/>
  <c r="AN182" i="5"/>
  <c r="AN181" i="5" s="1"/>
  <c r="AX168" i="5"/>
  <c r="AX167" i="5" s="1"/>
  <c r="R186" i="5"/>
  <c r="R185" i="5" s="1"/>
  <c r="AV146" i="5"/>
  <c r="AV145" i="5" s="1"/>
  <c r="BB114" i="5"/>
  <c r="BB113" i="5" s="1"/>
  <c r="AZ46" i="5"/>
  <c r="AZ45" i="5" s="1"/>
  <c r="X48" i="5"/>
  <c r="X47" i="5" s="1"/>
  <c r="BB156" i="5"/>
  <c r="BB155" i="5" s="1"/>
  <c r="AT32" i="5"/>
  <c r="AT31" i="5" s="1"/>
  <c r="V180" i="5"/>
  <c r="V179" i="5" s="1"/>
  <c r="AP12" i="5"/>
  <c r="AP11" i="5" s="1"/>
  <c r="AT90" i="5"/>
  <c r="AT89" i="5" s="1"/>
  <c r="AP168" i="5"/>
  <c r="AP167" i="5" s="1"/>
  <c r="AR160" i="5"/>
  <c r="AR159" i="5" s="1"/>
  <c r="AR178" i="5"/>
  <c r="AR177" i="5" s="1"/>
  <c r="AF70" i="5"/>
  <c r="AF69" i="5" s="1"/>
  <c r="N80" i="5"/>
  <c r="N79" i="5" s="1"/>
  <c r="BB154" i="5"/>
  <c r="BB153" i="5" s="1"/>
  <c r="AP28" i="5"/>
  <c r="AP27" i="5" s="1"/>
  <c r="AV110" i="5"/>
  <c r="AV109" i="5" s="1"/>
  <c r="BF78" i="5"/>
  <c r="BF77" i="5" s="1"/>
  <c r="BD28" i="5"/>
  <c r="BD27" i="5" s="1"/>
  <c r="V110" i="5"/>
  <c r="V109" i="5" s="1"/>
  <c r="BB112" i="5"/>
  <c r="BB111" i="5" s="1"/>
  <c r="BH92" i="5"/>
  <c r="BH91" i="5" s="1"/>
  <c r="BJ34" i="5"/>
  <c r="BJ33" i="5" s="1"/>
  <c r="R34" i="5"/>
  <c r="R33" i="5" s="1"/>
  <c r="AX20" i="5"/>
  <c r="AX18" i="5" s="1"/>
  <c r="AP20" i="5"/>
  <c r="AP18" i="5" s="1"/>
  <c r="AL126" i="5"/>
  <c r="AL125" i="5" s="1"/>
  <c r="AJ130" i="5"/>
  <c r="AJ129" i="5" s="1"/>
  <c r="BJ162" i="5"/>
  <c r="BJ161" i="5" s="1"/>
  <c r="BD68" i="5"/>
  <c r="BD67" i="5" s="1"/>
  <c r="AR80" i="5"/>
  <c r="AR79" i="5" s="1"/>
  <c r="P48" i="5"/>
  <c r="P47" i="5" s="1"/>
  <c r="AB118" i="5"/>
  <c r="AB117" i="5" s="1"/>
  <c r="AL28" i="5"/>
  <c r="AL27" i="5" s="1"/>
  <c r="AX64" i="5"/>
  <c r="AX63" i="5" s="1"/>
  <c r="AP48" i="5"/>
  <c r="AP47" i="5" s="1"/>
  <c r="AN30" i="5"/>
  <c r="AN29" i="5" s="1"/>
  <c r="R17" i="5"/>
  <c r="R15" i="5" s="1"/>
  <c r="AN36" i="5"/>
  <c r="AN35" i="5" s="1"/>
  <c r="BD102" i="5"/>
  <c r="BD101" i="5" s="1"/>
  <c r="Z152" i="5"/>
  <c r="Z151" i="5" s="1"/>
  <c r="AZ90" i="5"/>
  <c r="AZ89" i="5" s="1"/>
  <c r="BH68" i="5"/>
  <c r="BH67" i="5" s="1"/>
  <c r="BJ56" i="5"/>
  <c r="BJ55" i="5" s="1"/>
  <c r="T166" i="5"/>
  <c r="T165" i="5" s="1"/>
  <c r="BB60" i="5"/>
  <c r="BB59" i="5" s="1"/>
  <c r="AT158" i="5"/>
  <c r="AT157" i="5" s="1"/>
  <c r="AL136" i="5"/>
  <c r="AL135" i="5" s="1"/>
  <c r="AJ82" i="5"/>
  <c r="AJ81" i="5" s="1"/>
  <c r="Z144" i="5"/>
  <c r="Z143" i="5" s="1"/>
  <c r="P26" i="5"/>
  <c r="AV192" i="5"/>
  <c r="AV191" i="5" s="1"/>
  <c r="BH200" i="5"/>
  <c r="BH199" i="5" s="1"/>
  <c r="AP188" i="5"/>
  <c r="AP187" i="5" s="1"/>
  <c r="BH156" i="5"/>
  <c r="BH155" i="5" s="1"/>
  <c r="AP140" i="5"/>
  <c r="AP139" i="5" s="1"/>
  <c r="R198" i="5"/>
  <c r="R197" i="5" s="1"/>
  <c r="BJ78" i="5"/>
  <c r="BJ77" i="5" s="1"/>
  <c r="AT128" i="5"/>
  <c r="AT127" i="5" s="1"/>
  <c r="N194" i="5"/>
  <c r="N193" i="5" s="1"/>
  <c r="P62" i="5"/>
  <c r="P61" i="5" s="1"/>
  <c r="AN38" i="5"/>
  <c r="AN37" i="5" s="1"/>
  <c r="AR32" i="5"/>
  <c r="AR31" i="5" s="1"/>
  <c r="AD48" i="5"/>
  <c r="AD47" i="5" s="1"/>
  <c r="AX102" i="5"/>
  <c r="AX101" i="5" s="1"/>
  <c r="AD78" i="5"/>
  <c r="AD77" i="5" s="1"/>
  <c r="AT26" i="5"/>
  <c r="BH110" i="5"/>
  <c r="BH109" i="5" s="1"/>
  <c r="BB116" i="5"/>
  <c r="BB115" i="5" s="1"/>
  <c r="T198" i="5"/>
  <c r="T197" i="5" s="1"/>
  <c r="AF176" i="5"/>
  <c r="AF175" i="5" s="1"/>
  <c r="AV200" i="5"/>
  <c r="AV199" i="5" s="1"/>
  <c r="BH136" i="5"/>
  <c r="BH135" i="5" s="1"/>
  <c r="AL96" i="5"/>
  <c r="AL95" i="5" s="1"/>
  <c r="AT88" i="5"/>
  <c r="AT87" i="5" s="1"/>
  <c r="BF64" i="5"/>
  <c r="BF63" i="5" s="1"/>
  <c r="V84" i="5"/>
  <c r="V83" i="5" s="1"/>
  <c r="BH94" i="5"/>
  <c r="BH93" i="5" s="1"/>
  <c r="AF118" i="5"/>
  <c r="AF117" i="5" s="1"/>
  <c r="T64" i="5"/>
  <c r="T63" i="5" s="1"/>
  <c r="V92" i="5"/>
  <c r="V91" i="5" s="1"/>
  <c r="V172" i="5"/>
  <c r="V171" i="5" s="1"/>
  <c r="AX84" i="5"/>
  <c r="AX83" i="5" s="1"/>
  <c r="R80" i="5"/>
  <c r="R79" i="5" s="1"/>
  <c r="Z186" i="5"/>
  <c r="Z185" i="5" s="1"/>
  <c r="BB40" i="5"/>
  <c r="BB39" i="5" s="1"/>
  <c r="AB182" i="5"/>
  <c r="AB181" i="5" s="1"/>
  <c r="AL128" i="5"/>
  <c r="AL127" i="5" s="1"/>
  <c r="BH112" i="5"/>
  <c r="BH111" i="5" s="1"/>
  <c r="AT76" i="5"/>
  <c r="AT75" i="5" s="1"/>
  <c r="X20" i="5"/>
  <c r="X18" i="5" s="1"/>
  <c r="BH30" i="5"/>
  <c r="BH29" i="5" s="1"/>
  <c r="AX34" i="5"/>
  <c r="AX33" i="5" s="1"/>
  <c r="AB40" i="5"/>
  <c r="AB39" i="5" s="1"/>
  <c r="BB84" i="5"/>
  <c r="BB83" i="5" s="1"/>
  <c r="BJ17" i="5"/>
  <c r="BJ15" i="5" s="1"/>
  <c r="P82" i="5"/>
  <c r="P81" i="5" s="1"/>
  <c r="AT70" i="5"/>
  <c r="AT69" i="5" s="1"/>
  <c r="AX78" i="5"/>
  <c r="AX77" i="5" s="1"/>
  <c r="T66" i="5"/>
  <c r="T65" i="5" s="1"/>
  <c r="BF90" i="5"/>
  <c r="BF89" i="5" s="1"/>
  <c r="AN202" i="5"/>
  <c r="AN201" i="5" s="1"/>
  <c r="AJ122" i="5"/>
  <c r="AJ121" i="5" s="1"/>
  <c r="AR58" i="5"/>
  <c r="AR57" i="5" s="1"/>
  <c r="AR154" i="5"/>
  <c r="AR153" i="5" s="1"/>
  <c r="T204" i="5"/>
  <c r="T203" i="5" s="1"/>
  <c r="AD21" i="5"/>
  <c r="AR72" i="5"/>
  <c r="AR71" i="5" s="1"/>
  <c r="AR54" i="5"/>
  <c r="AR53" i="5" s="1"/>
  <c r="AJ76" i="5"/>
  <c r="AJ75" i="5" s="1"/>
  <c r="AV94" i="5"/>
  <c r="AV93" i="5" s="1"/>
  <c r="V54" i="5"/>
  <c r="V53" i="5" s="1"/>
  <c r="BF60" i="5"/>
  <c r="BF59" i="5" s="1"/>
  <c r="T36" i="5"/>
  <c r="T35" i="5" s="1"/>
  <c r="AN106" i="5"/>
  <c r="AN105" i="5" s="1"/>
  <c r="V112" i="5"/>
  <c r="V111" i="5" s="1"/>
  <c r="AF48" i="5"/>
  <c r="AF47" i="5" s="1"/>
  <c r="BB34" i="5"/>
  <c r="BB33" i="5" s="1"/>
  <c r="AN54" i="5"/>
  <c r="AN53" i="5" s="1"/>
  <c r="BF104" i="5"/>
  <c r="BF103" i="5" s="1"/>
  <c r="X82" i="5"/>
  <c r="X81" i="5" s="1"/>
  <c r="AF128" i="5"/>
  <c r="AF127" i="5" s="1"/>
  <c r="AZ40" i="5"/>
  <c r="AZ39" i="5" s="1"/>
  <c r="AF30" i="5"/>
  <c r="AF29" i="5" s="1"/>
  <c r="AB34" i="5"/>
  <c r="AB33" i="5" s="1"/>
  <c r="AF76" i="5"/>
  <c r="AF75" i="5" s="1"/>
  <c r="AB68" i="5"/>
  <c r="AB67" i="5" s="1"/>
  <c r="AJ200" i="5"/>
  <c r="AJ199" i="5" s="1"/>
  <c r="BH32" i="5"/>
  <c r="BH31" i="5" s="1"/>
  <c r="BJ40" i="5"/>
  <c r="BJ39" i="5" s="1"/>
  <c r="T98" i="5"/>
  <c r="T97" i="5" s="1"/>
  <c r="AV66" i="5"/>
  <c r="AV65" i="5" s="1"/>
  <c r="R36" i="5"/>
  <c r="R35" i="5" s="1"/>
  <c r="Z112" i="5"/>
  <c r="Z111" i="5" s="1"/>
  <c r="V74" i="5"/>
  <c r="V73" i="5" s="1"/>
  <c r="Z76" i="5"/>
  <c r="Z75" i="5" s="1"/>
  <c r="X140" i="5"/>
  <c r="X139" i="5" s="1"/>
  <c r="AZ156" i="5"/>
  <c r="AZ155" i="5" s="1"/>
  <c r="AZ140" i="5"/>
  <c r="AZ139" i="5" s="1"/>
  <c r="AL202" i="5"/>
  <c r="AL201" i="5" s="1"/>
  <c r="AT102" i="5"/>
  <c r="AT101" i="5" s="1"/>
  <c r="AP178" i="5"/>
  <c r="AP177" i="5" s="1"/>
  <c r="BF116" i="5"/>
  <c r="BF115" i="5" s="1"/>
  <c r="V10" i="5"/>
  <c r="V9" i="5" s="1"/>
  <c r="T72" i="5"/>
  <c r="T71" i="5" s="1"/>
  <c r="AZ56" i="5"/>
  <c r="AZ55" i="5" s="1"/>
  <c r="BF144" i="5"/>
  <c r="BF143" i="5" s="1"/>
  <c r="AD36" i="5"/>
  <c r="AD35" i="5" s="1"/>
  <c r="AP32" i="5"/>
  <c r="AP31" i="5" s="1"/>
  <c r="AX42" i="5"/>
  <c r="AX41" i="5" s="1"/>
  <c r="AD64" i="5"/>
  <c r="AD63" i="5" s="1"/>
  <c r="P152" i="5"/>
  <c r="P151" i="5" s="1"/>
  <c r="AL166" i="5"/>
  <c r="AL165" i="5" s="1"/>
  <c r="AL76" i="5"/>
  <c r="AL75" i="5" s="1"/>
  <c r="AN88" i="5"/>
  <c r="AN87" i="5" s="1"/>
  <c r="BB14" i="5"/>
  <c r="BB13" i="5" s="1"/>
  <c r="Z68" i="5"/>
  <c r="Z67" i="5" s="1"/>
  <c r="V14" i="5"/>
  <c r="V13" i="5" s="1"/>
  <c r="R76" i="5"/>
  <c r="R75" i="5" s="1"/>
  <c r="AB124" i="5"/>
  <c r="AB123" i="5" s="1"/>
  <c r="AL106" i="5"/>
  <c r="AL105" i="5" s="1"/>
  <c r="T38" i="5"/>
  <c r="T37" i="5" s="1"/>
  <c r="AF58" i="5"/>
  <c r="AF57" i="5" s="1"/>
  <c r="V56" i="5"/>
  <c r="V55" i="5" s="1"/>
  <c r="AV80" i="5"/>
  <c r="AV79" i="5" s="1"/>
  <c r="AN14" i="5"/>
  <c r="AN13" i="5" s="1"/>
  <c r="Z140" i="5"/>
  <c r="Z139" i="5" s="1"/>
  <c r="AJ10" i="5"/>
  <c r="AJ9" i="5" s="1"/>
  <c r="N42" i="5"/>
  <c r="N41" i="5" s="1"/>
  <c r="AD140" i="5"/>
  <c r="AD139" i="5" s="1"/>
  <c r="Z192" i="5"/>
  <c r="Z191" i="5" s="1"/>
  <c r="BF192" i="5"/>
  <c r="BF191" i="5" s="1"/>
  <c r="BF132" i="5"/>
  <c r="BF131" i="5" s="1"/>
  <c r="BJ80" i="5"/>
  <c r="BJ79" i="5" s="1"/>
  <c r="P174" i="5"/>
  <c r="P173" i="5" s="1"/>
  <c r="AF74" i="5"/>
  <c r="AF73" i="5" s="1"/>
  <c r="R46" i="5"/>
  <c r="R45" i="5" s="1"/>
  <c r="N108" i="5"/>
  <c r="N107" i="5" s="1"/>
  <c r="AF162" i="5"/>
  <c r="AF161" i="5" s="1"/>
  <c r="BH150" i="5"/>
  <c r="BH149" i="5" s="1"/>
  <c r="BF98" i="5"/>
  <c r="BF97" i="5" s="1"/>
  <c r="T174" i="5"/>
  <c r="T173" i="5" s="1"/>
  <c r="AP38" i="5"/>
  <c r="AP37" i="5" s="1"/>
  <c r="AN114" i="5"/>
  <c r="AN113" i="5" s="1"/>
  <c r="AP70" i="5"/>
  <c r="AP69" i="5" s="1"/>
  <c r="Z60" i="5"/>
  <c r="Z59" i="5" s="1"/>
  <c r="R148" i="5"/>
  <c r="R147" i="5" s="1"/>
  <c r="AX26" i="5"/>
  <c r="AN84" i="5"/>
  <c r="AN83" i="5" s="1"/>
  <c r="AF26" i="5"/>
  <c r="Z50" i="5"/>
  <c r="Z49" i="5" s="1"/>
  <c r="T20" i="5"/>
  <c r="T18" i="5" s="1"/>
  <c r="AD40" i="5"/>
  <c r="AD39" i="5" s="1"/>
  <c r="AL122" i="5"/>
  <c r="AL121" i="5" s="1"/>
  <c r="X14" i="5"/>
  <c r="X13" i="5" s="1"/>
  <c r="BB48" i="5"/>
  <c r="BB47" i="5" s="1"/>
  <c r="P60" i="5"/>
  <c r="P59" i="5" s="1"/>
  <c r="AD110" i="5"/>
  <c r="AD109" i="5" s="1"/>
  <c r="AF66" i="5"/>
  <c r="AF65" i="5" s="1"/>
  <c r="Z106" i="5"/>
  <c r="Z105" i="5" s="1"/>
  <c r="BD76" i="5"/>
  <c r="BD75" i="5" s="1"/>
  <c r="AB42" i="5"/>
  <c r="AB41" i="5" s="1"/>
  <c r="T48" i="5"/>
  <c r="T47" i="5" s="1"/>
  <c r="BD130" i="5"/>
  <c r="BD129" i="5" s="1"/>
  <c r="AX46" i="5"/>
  <c r="AX45" i="5" s="1"/>
  <c r="BJ20" i="5"/>
  <c r="BJ18" i="5" s="1"/>
  <c r="AB116" i="5"/>
  <c r="AB115" i="5" s="1"/>
  <c r="AV78" i="5"/>
  <c r="AV77" i="5" s="1"/>
  <c r="BD178" i="5"/>
  <c r="BD177" i="5" s="1"/>
  <c r="BB62" i="5"/>
  <c r="BB61" i="5" s="1"/>
  <c r="AB78" i="5"/>
  <c r="AB77" i="5" s="1"/>
  <c r="AX40" i="5"/>
  <c r="AX39" i="5" s="1"/>
  <c r="BD78" i="5"/>
  <c r="BD77" i="5" s="1"/>
  <c r="AR38" i="5"/>
  <c r="AR37" i="5" s="1"/>
  <c r="T148" i="5"/>
  <c r="T147" i="5" s="1"/>
  <c r="BF92" i="5"/>
  <c r="BF91" i="5" s="1"/>
  <c r="X38" i="5"/>
  <c r="X37" i="5" s="1"/>
  <c r="V128" i="5"/>
  <c r="V127" i="5" s="1"/>
  <c r="T52" i="5"/>
  <c r="T51" i="5" s="1"/>
  <c r="X40" i="5"/>
  <c r="X39" i="5" s="1"/>
  <c r="AJ26" i="5"/>
  <c r="AJ112" i="5"/>
  <c r="AJ111" i="5" s="1"/>
  <c r="BB86" i="5"/>
  <c r="BB85" i="5" s="1"/>
  <c r="P72" i="5"/>
  <c r="P71" i="5" s="1"/>
  <c r="BF82" i="5"/>
  <c r="BF81" i="5" s="1"/>
  <c r="R174" i="5"/>
  <c r="R173" i="5" s="1"/>
  <c r="T14" i="5"/>
  <c r="T13" i="5" s="1"/>
  <c r="V64" i="5"/>
  <c r="V63" i="5" s="1"/>
  <c r="X110" i="5"/>
  <c r="X109" i="5" s="1"/>
  <c r="BF36" i="5"/>
  <c r="BF35" i="5" s="1"/>
  <c r="Z74" i="5"/>
  <c r="Z73" i="5" s="1"/>
  <c r="AZ34" i="5"/>
  <c r="AZ33" i="5" s="1"/>
  <c r="AN42" i="5"/>
  <c r="AN41" i="5" s="1"/>
  <c r="BF42" i="5"/>
  <c r="BF41" i="5" s="1"/>
  <c r="AL70" i="5"/>
  <c r="AL69" i="5" s="1"/>
  <c r="AP34" i="5"/>
  <c r="AP33" i="5" s="1"/>
  <c r="X74" i="5"/>
  <c r="X73" i="5" s="1"/>
  <c r="AP96" i="5"/>
  <c r="AP95" i="5" s="1"/>
  <c r="AT98" i="5"/>
  <c r="AT97" i="5" s="1"/>
  <c r="AX14" i="5"/>
  <c r="AX13" i="5" s="1"/>
  <c r="AB52" i="5"/>
  <c r="AB51" i="5" s="1"/>
  <c r="Z86" i="5"/>
  <c r="Z85" i="5" s="1"/>
  <c r="AR98" i="5"/>
  <c r="AR97" i="5" s="1"/>
  <c r="AL60" i="5"/>
  <c r="AL59" i="5" s="1"/>
  <c r="AL82" i="5"/>
  <c r="AL81" i="5" s="1"/>
  <c r="AR52" i="5"/>
  <c r="AR51" i="5" s="1"/>
  <c r="AB17" i="5"/>
  <c r="AB15" i="5" s="1"/>
  <c r="N70" i="5"/>
  <c r="N69" i="5" s="1"/>
  <c r="AB98" i="5"/>
  <c r="AB97" i="5" s="1"/>
  <c r="AL36" i="5"/>
  <c r="AL35" i="5" s="1"/>
  <c r="Z20" i="5"/>
  <c r="Z18" i="5" s="1"/>
  <c r="AF116" i="5"/>
  <c r="AF115" i="5" s="1"/>
  <c r="AP118" i="5"/>
  <c r="AP117" i="5" s="1"/>
  <c r="BH114" i="5"/>
  <c r="BH113" i="5" s="1"/>
  <c r="BJ116" i="5"/>
  <c r="BJ115" i="5" s="1"/>
  <c r="AB48" i="5"/>
  <c r="AB47" i="5" s="1"/>
  <c r="BJ76" i="5"/>
  <c r="BJ75" i="5" s="1"/>
  <c r="R12" i="5"/>
  <c r="R11" i="5" s="1"/>
  <c r="AN56" i="5"/>
  <c r="AN55" i="5" s="1"/>
  <c r="N40" i="5"/>
  <c r="N39" i="5" s="1"/>
  <c r="V70" i="5"/>
  <c r="V69" i="5" s="1"/>
  <c r="AR134" i="5"/>
  <c r="AR133" i="5" s="1"/>
  <c r="AB82" i="5"/>
  <c r="AB81" i="5" s="1"/>
  <c r="AT154" i="5"/>
  <c r="AT153" i="5" s="1"/>
  <c r="AB26" i="5"/>
  <c r="AP80" i="5"/>
  <c r="AP79" i="5" s="1"/>
  <c r="AP78" i="5"/>
  <c r="AP77" i="5" s="1"/>
  <c r="AL10" i="5"/>
  <c r="AL9" i="5" s="1"/>
  <c r="BF62" i="5"/>
  <c r="BF61" i="5" s="1"/>
  <c r="AD74" i="5"/>
  <c r="AD73" i="5" s="1"/>
  <c r="AZ30" i="5"/>
  <c r="AZ29" i="5" s="1"/>
  <c r="N112" i="5"/>
  <c r="N111" i="5" s="1"/>
  <c r="AZ20" i="5"/>
  <c r="AZ18" i="5" s="1"/>
  <c r="AX54" i="5"/>
  <c r="AX53" i="5" s="1"/>
  <c r="AX12" i="5"/>
  <c r="AX11" i="5" s="1"/>
  <c r="AR28" i="5"/>
  <c r="AR27" i="5" s="1"/>
  <c r="AJ166" i="5"/>
  <c r="AJ165" i="5" s="1"/>
  <c r="AT48" i="5"/>
  <c r="AT47" i="5" s="1"/>
  <c r="AL158" i="5"/>
  <c r="AL157" i="5" s="1"/>
  <c r="BH202" i="5"/>
  <c r="BH201" i="5" s="1"/>
  <c r="V198" i="5"/>
  <c r="V197" i="5" s="1"/>
  <c r="BB90" i="5"/>
  <c r="BB89" i="5" s="1"/>
  <c r="AN12" i="5"/>
  <c r="AN11" i="5" s="1"/>
  <c r="AL66" i="5"/>
  <c r="AL65" i="5" s="1"/>
  <c r="T150" i="5"/>
  <c r="T149" i="5" s="1"/>
  <c r="AZ64" i="5"/>
  <c r="AZ63" i="5" s="1"/>
  <c r="AV46" i="5"/>
  <c r="AV45" i="5" s="1"/>
  <c r="N146" i="5"/>
  <c r="N145" i="5" s="1"/>
  <c r="AF38" i="5"/>
  <c r="AF37" i="5" s="1"/>
  <c r="BH44" i="5"/>
  <c r="BH43" i="5" s="1"/>
  <c r="AB62" i="5"/>
  <c r="AB61" i="5" s="1"/>
  <c r="AX44" i="5"/>
  <c r="AX43" i="5" s="1"/>
  <c r="Z42" i="5"/>
  <c r="Z41" i="5" s="1"/>
  <c r="AX30" i="5"/>
  <c r="AX29" i="5" s="1"/>
  <c r="AF60" i="5"/>
  <c r="AF59" i="5" s="1"/>
  <c r="BH40" i="5"/>
  <c r="BH39" i="5" s="1"/>
  <c r="AB32" i="5"/>
  <c r="AB31" i="5" s="1"/>
  <c r="AB58" i="5"/>
  <c r="AB57" i="5" s="1"/>
  <c r="T21" i="5"/>
  <c r="V12" i="5"/>
  <c r="V11" i="5" s="1"/>
  <c r="AB44" i="5"/>
  <c r="AB43" i="5" s="1"/>
  <c r="AZ98" i="5"/>
  <c r="AZ97" i="5" s="1"/>
  <c r="AR114" i="5"/>
  <c r="AR113" i="5" s="1"/>
  <c r="X28" i="5"/>
  <c r="X27" i="5" s="1"/>
  <c r="AN40" i="5"/>
  <c r="AN39" i="5" s="1"/>
  <c r="AP64" i="5"/>
  <c r="AP63" i="5" s="1"/>
  <c r="BH26" i="5"/>
  <c r="T10" i="5"/>
  <c r="T9" i="5" s="1"/>
  <c r="N26" i="5"/>
  <c r="AZ160" i="5"/>
  <c r="AZ159" i="5" s="1"/>
  <c r="AL100" i="5"/>
  <c r="AL99" i="5" s="1"/>
  <c r="AN76" i="5"/>
  <c r="AN75" i="5" s="1"/>
  <c r="AJ116" i="5"/>
  <c r="AJ115" i="5" s="1"/>
  <c r="AX86" i="5"/>
  <c r="AX85" i="5" s="1"/>
  <c r="AR70" i="5"/>
  <c r="AR69" i="5" s="1"/>
  <c r="Z54" i="5"/>
  <c r="Z53" i="5" s="1"/>
  <c r="AD114" i="5"/>
  <c r="AD113" i="5" s="1"/>
  <c r="BD170" i="5"/>
  <c r="BD169" i="5" s="1"/>
  <c r="Z32" i="5"/>
  <c r="Z31" i="5" s="1"/>
  <c r="AF54" i="5"/>
  <c r="AF53" i="5" s="1"/>
  <c r="BF120" i="5"/>
  <c r="BF119" i="5" s="1"/>
  <c r="AJ140" i="5"/>
  <c r="AJ139" i="5" s="1"/>
  <c r="P32" i="5"/>
  <c r="P31" i="5" s="1"/>
  <c r="P44" i="5"/>
  <c r="P43" i="5" s="1"/>
  <c r="AR156" i="5"/>
  <c r="AR155" i="5" s="1"/>
  <c r="BF72" i="5"/>
  <c r="BF71" i="5" s="1"/>
  <c r="T96" i="5"/>
  <c r="T95" i="5" s="1"/>
  <c r="AL102" i="5"/>
  <c r="AL101" i="5" s="1"/>
  <c r="N64" i="5"/>
  <c r="N63" i="5" s="1"/>
  <c r="BH122" i="5"/>
  <c r="BH121" i="5" s="1"/>
  <c r="Z17" i="5"/>
  <c r="Z15" i="5" s="1"/>
  <c r="AR82" i="5"/>
  <c r="AR81" i="5" s="1"/>
  <c r="X42" i="5"/>
  <c r="X41" i="5" s="1"/>
  <c r="X50" i="5"/>
  <c r="X49" i="5" s="1"/>
  <c r="AT21" i="5"/>
  <c r="AD82" i="5"/>
  <c r="AD81" i="5" s="1"/>
  <c r="AJ66" i="5"/>
  <c r="AJ65" i="5" s="1"/>
  <c r="V162" i="5"/>
  <c r="V161" i="5" s="1"/>
  <c r="BH118" i="5"/>
  <c r="BH117" i="5" s="1"/>
  <c r="AX52" i="5"/>
  <c r="AX51" i="5" s="1"/>
  <c r="AZ44" i="5"/>
  <c r="AZ43" i="5" s="1"/>
  <c r="R70" i="5"/>
  <c r="R69" i="5" s="1"/>
  <c r="BD64" i="5"/>
  <c r="BD63" i="5" s="1"/>
  <c r="AN176" i="5"/>
  <c r="AN175" i="5" s="1"/>
  <c r="AV72" i="5"/>
  <c r="AV71" i="5" s="1"/>
  <c r="V102" i="5"/>
  <c r="V101" i="5" s="1"/>
  <c r="Z66" i="5"/>
  <c r="Z65" i="5" s="1"/>
  <c r="AL90" i="5"/>
  <c r="AL89" i="5" s="1"/>
  <c r="T44" i="5"/>
  <c r="T43" i="5" s="1"/>
  <c r="BH21" i="5"/>
  <c r="AZ84" i="5"/>
  <c r="AZ83" i="5" s="1"/>
  <c r="AD70" i="5"/>
  <c r="AD69" i="5" s="1"/>
  <c r="Z72" i="5"/>
  <c r="Z71" i="5" s="1"/>
  <c r="AL38" i="5"/>
  <c r="AL37" i="5" s="1"/>
  <c r="T62" i="5"/>
  <c r="T61" i="5" s="1"/>
  <c r="AT82" i="5"/>
  <c r="AT81" i="5" s="1"/>
  <c r="AT17" i="5"/>
  <c r="AT15" i="5" s="1"/>
  <c r="AD32" i="5"/>
  <c r="AD31" i="5" s="1"/>
  <c r="AT62" i="5"/>
  <c r="AT61" i="5" s="1"/>
  <c r="T56" i="5"/>
  <c r="T55" i="5" s="1"/>
  <c r="AX58" i="5"/>
  <c r="AX57" i="5" s="1"/>
  <c r="AJ34" i="5"/>
  <c r="AJ33" i="5" s="1"/>
  <c r="BH102" i="5"/>
  <c r="BH101" i="5" s="1"/>
  <c r="AL12" i="5"/>
  <c r="AL11" i="5" s="1"/>
  <c r="AD54" i="5"/>
  <c r="AD53" i="5" s="1"/>
  <c r="AF20" i="5"/>
  <c r="AF18" i="5" s="1"/>
  <c r="AB146" i="5"/>
  <c r="AB145" i="5" s="1"/>
  <c r="AP68" i="5"/>
  <c r="AP67" i="5" s="1"/>
  <c r="BH134" i="5"/>
  <c r="BH133" i="5" s="1"/>
  <c r="T50" i="5"/>
  <c r="T49" i="5" s="1"/>
  <c r="AL46" i="5"/>
  <c r="AL45" i="5" s="1"/>
  <c r="AZ54" i="5"/>
  <c r="AZ53" i="5" s="1"/>
  <c r="BJ88" i="5"/>
  <c r="BJ87" i="5" s="1"/>
  <c r="AR190" i="5"/>
  <c r="AR189" i="5" s="1"/>
  <c r="T26" i="5"/>
  <c r="N52" i="5"/>
  <c r="N51" i="5" s="1"/>
  <c r="BB72" i="5"/>
  <c r="BB71" i="5" s="1"/>
  <c r="AX72" i="5"/>
  <c r="AX71" i="5" s="1"/>
  <c r="AJ78" i="5"/>
  <c r="AJ77" i="5" s="1"/>
  <c r="AL64" i="5"/>
  <c r="AL63" i="5" s="1"/>
  <c r="AL84" i="5"/>
  <c r="AL83" i="5" s="1"/>
  <c r="BJ48" i="5"/>
  <c r="BJ47" i="5" s="1"/>
  <c r="BF52" i="5"/>
  <c r="BF51" i="5" s="1"/>
  <c r="Z108" i="5"/>
  <c r="Z107" i="5" s="1"/>
  <c r="BD30" i="5"/>
  <c r="BD29" i="5" s="1"/>
  <c r="R68" i="5"/>
  <c r="R67" i="5" s="1"/>
  <c r="X60" i="5"/>
  <c r="X59" i="5" s="1"/>
  <c r="AV28" i="5"/>
  <c r="AV27" i="5" s="1"/>
  <c r="BJ84" i="5"/>
  <c r="BJ83" i="5" s="1"/>
  <c r="V40" i="5"/>
  <c r="V39" i="5" s="1"/>
  <c r="AV56" i="5"/>
  <c r="AV55" i="5" s="1"/>
  <c r="X56" i="5"/>
  <c r="X55" i="5" s="1"/>
  <c r="AR44" i="5"/>
  <c r="AR43" i="5" s="1"/>
  <c r="T28" i="5"/>
  <c r="T27" i="5" s="1"/>
  <c r="T60" i="5"/>
  <c r="T59" i="5" s="1"/>
  <c r="BF124" i="5"/>
  <c r="BF123" i="5" s="1"/>
  <c r="P54" i="5"/>
  <c r="P53" i="5" s="1"/>
  <c r="AP56" i="5"/>
  <c r="AP55" i="5" s="1"/>
  <c r="N56" i="5"/>
  <c r="N55" i="5" s="1"/>
  <c r="AZ70" i="5"/>
  <c r="AZ69" i="5" s="1"/>
  <c r="V96" i="5"/>
  <c r="V95" i="5" s="1"/>
  <c r="Z48" i="5"/>
  <c r="Z47" i="5" s="1"/>
  <c r="AB94" i="5"/>
  <c r="AB93" i="5" s="1"/>
  <c r="AD88" i="5"/>
  <c r="AD87" i="5" s="1"/>
  <c r="N82" i="5"/>
  <c r="N81" i="5" s="1"/>
  <c r="AL88" i="5"/>
  <c r="AL87" i="5" s="1"/>
  <c r="V192" i="5"/>
  <c r="V191" i="5" s="1"/>
  <c r="BD54" i="5"/>
  <c r="BD53" i="5" s="1"/>
  <c r="N54" i="5"/>
  <c r="N53" i="5" s="1"/>
  <c r="AD118" i="5"/>
  <c r="AD117" i="5" s="1"/>
  <c r="R202" i="5"/>
  <c r="R201" i="5" s="1"/>
  <c r="AR66" i="5"/>
  <c r="AR65" i="5" s="1"/>
  <c r="X66" i="5"/>
  <c r="X65" i="5" s="1"/>
  <c r="P70" i="5"/>
  <c r="P69" i="5" s="1"/>
  <c r="X118" i="5"/>
  <c r="X117" i="5" s="1"/>
  <c r="AR12" i="5"/>
  <c r="AR11" i="5" s="1"/>
  <c r="AL120" i="5"/>
  <c r="AL119" i="5" s="1"/>
  <c r="AB54" i="5"/>
  <c r="AB53" i="5" s="1"/>
  <c r="V26" i="5"/>
  <c r="AZ12" i="5"/>
  <c r="AZ11" i="5" s="1"/>
  <c r="AZ104" i="5"/>
  <c r="AZ103" i="5" s="1"/>
  <c r="AB56" i="5"/>
  <c r="AB55" i="5" s="1"/>
  <c r="Z88" i="5"/>
  <c r="Z87" i="5" s="1"/>
  <c r="R88" i="5"/>
  <c r="R87" i="5" s="1"/>
  <c r="AT78" i="5"/>
  <c r="AT77" i="5" s="1"/>
  <c r="X58" i="5"/>
  <c r="X57" i="5" s="1"/>
  <c r="Z12" i="5"/>
  <c r="Z11" i="5" s="1"/>
  <c r="T76" i="5"/>
  <c r="T75" i="5" s="1"/>
  <c r="BF48" i="5"/>
  <c r="BF47" i="5" s="1"/>
  <c r="AT108" i="5"/>
  <c r="AT107" i="5" s="1"/>
  <c r="BH56" i="5"/>
  <c r="BH55" i="5" s="1"/>
  <c r="AN102" i="5"/>
  <c r="AN101" i="5" s="1"/>
  <c r="AN21" i="5"/>
  <c r="AF36" i="5"/>
  <c r="AF35" i="5" s="1"/>
  <c r="Z146" i="5"/>
  <c r="Z145" i="5" s="1"/>
  <c r="AN156" i="5"/>
  <c r="AN155" i="5" s="1"/>
  <c r="BJ26" i="5"/>
  <c r="N132" i="5"/>
  <c r="N131" i="5" s="1"/>
  <c r="BD158" i="5"/>
  <c r="BD157" i="5" s="1"/>
  <c r="BH108" i="5"/>
  <c r="BH107" i="5" s="1"/>
  <c r="T34" i="5"/>
  <c r="T33" i="5" s="1"/>
  <c r="BJ68" i="5"/>
  <c r="BJ67" i="5" s="1"/>
  <c r="AX94" i="5"/>
  <c r="AX93" i="5" s="1"/>
  <c r="BJ114" i="5"/>
  <c r="BJ113" i="5" s="1"/>
  <c r="BD40" i="5"/>
  <c r="BD39" i="5" s="1"/>
  <c r="BD17" i="5"/>
  <c r="BD15" i="5" s="1"/>
  <c r="AN74" i="5"/>
  <c r="AN73" i="5" s="1"/>
  <c r="N14" i="5"/>
  <c r="N13" i="5" s="1"/>
  <c r="R32" i="5"/>
  <c r="R31" i="5" s="1"/>
  <c r="R108" i="5"/>
  <c r="R107" i="5" s="1"/>
  <c r="V28" i="5"/>
  <c r="V27" i="5" s="1"/>
  <c r="T132" i="5"/>
  <c r="T131" i="5" s="1"/>
  <c r="BH98" i="5"/>
  <c r="BH97" i="5" s="1"/>
  <c r="BJ30" i="5"/>
  <c r="BJ29" i="5" s="1"/>
  <c r="X36" i="5"/>
  <c r="X35" i="5" s="1"/>
  <c r="R74" i="5"/>
  <c r="R73" i="5" s="1"/>
  <c r="AN48" i="5"/>
  <c r="AN47" i="5" s="1"/>
  <c r="R92" i="5"/>
  <c r="R91" i="5" s="1"/>
  <c r="BH28" i="5"/>
  <c r="BH27" i="5" s="1"/>
  <c r="AP100" i="5"/>
  <c r="AP99" i="5" s="1"/>
  <c r="AT58" i="5"/>
  <c r="AT57" i="5" s="1"/>
  <c r="BH70" i="5"/>
  <c r="BH69" i="5" s="1"/>
  <c r="BD36" i="5"/>
  <c r="BD35" i="5" s="1"/>
  <c r="V154" i="5"/>
  <c r="V153" i="5" s="1"/>
  <c r="X84" i="5"/>
  <c r="X83" i="5" s="1"/>
  <c r="V86" i="5"/>
  <c r="V85" i="5" s="1"/>
  <c r="AT40" i="5"/>
  <c r="AT39" i="5" s="1"/>
  <c r="BJ70" i="5"/>
  <c r="BJ69" i="5" s="1"/>
  <c r="AV40" i="5"/>
  <c r="AV39" i="5" s="1"/>
  <c r="X17" i="5"/>
  <c r="X15" i="5" s="1"/>
  <c r="AP108" i="5"/>
  <c r="AP107" i="5" s="1"/>
  <c r="Z84" i="5"/>
  <c r="Z83" i="5" s="1"/>
  <c r="P120" i="5"/>
  <c r="P119" i="5" s="1"/>
  <c r="P160" i="5"/>
  <c r="P159" i="5" s="1"/>
  <c r="N130" i="5"/>
  <c r="N129" i="5" s="1"/>
  <c r="BF26" i="5"/>
  <c r="AB21" i="5"/>
  <c r="AF164" i="5"/>
  <c r="AF163" i="5" s="1"/>
  <c r="AZ21" i="5"/>
  <c r="X46" i="5"/>
  <c r="X45" i="5" s="1"/>
  <c r="AN58" i="5"/>
  <c r="AN57" i="5" s="1"/>
  <c r="BJ96" i="5"/>
  <c r="BJ95" i="5" s="1"/>
  <c r="AB20" i="5"/>
  <c r="AB18" i="5" s="1"/>
  <c r="BJ104" i="5"/>
  <c r="BJ103" i="5" s="1"/>
  <c r="X70" i="5"/>
  <c r="X69" i="5" s="1"/>
  <c r="X80" i="5"/>
  <c r="X79" i="5" s="1"/>
  <c r="AF96" i="5"/>
  <c r="AF95" i="5" s="1"/>
  <c r="AN90" i="5"/>
  <c r="AN89" i="5" s="1"/>
  <c r="BD34" i="5"/>
  <c r="BD33" i="5" s="1"/>
  <c r="X62" i="5"/>
  <c r="X61" i="5" s="1"/>
  <c r="BD56" i="5"/>
  <c r="BD55" i="5" s="1"/>
  <c r="AZ14" i="5"/>
  <c r="AZ13" i="5" s="1"/>
  <c r="BH60" i="5"/>
  <c r="BH59" i="5" s="1"/>
  <c r="AT94" i="5"/>
  <c r="AT93" i="5" s="1"/>
  <c r="AP50" i="5"/>
  <c r="AP49" i="5" s="1"/>
  <c r="BD172" i="5"/>
  <c r="BD171" i="5" s="1"/>
  <c r="AB70" i="5"/>
  <c r="AB69" i="5" s="1"/>
  <c r="AD90" i="5"/>
  <c r="AD89" i="5" s="1"/>
  <c r="V38" i="5"/>
  <c r="V37" i="5" s="1"/>
  <c r="T68" i="5"/>
  <c r="T67" i="5" s="1"/>
  <c r="V34" i="5"/>
  <c r="V33" i="5" s="1"/>
  <c r="AT106" i="5"/>
  <c r="AT105" i="5" s="1"/>
  <c r="AF46" i="5"/>
  <c r="AF45" i="5" s="1"/>
  <c r="AV84" i="5"/>
  <c r="AV83" i="5" s="1"/>
  <c r="Z46" i="5"/>
  <c r="Z45" i="5" s="1"/>
  <c r="AB104" i="5"/>
  <c r="AB103" i="5" s="1"/>
  <c r="AF34" i="5"/>
  <c r="AF33" i="5" s="1"/>
  <c r="AT60" i="5"/>
  <c r="AT59" i="5" s="1"/>
  <c r="Z34" i="5"/>
  <c r="Z33" i="5" s="1"/>
  <c r="Z126" i="5"/>
  <c r="Z125" i="5" s="1"/>
  <c r="BJ44" i="5"/>
  <c r="BJ43" i="5" s="1"/>
  <c r="AV52" i="5"/>
  <c r="AV51" i="5" s="1"/>
  <c r="BF58" i="5"/>
  <c r="BF57" i="5" s="1"/>
  <c r="BJ50" i="5"/>
  <c r="BJ49" i="5" s="1"/>
  <c r="AV126" i="5"/>
  <c r="AV125" i="5" s="1"/>
  <c r="R128" i="5"/>
  <c r="R127" i="5" s="1"/>
  <c r="BB44" i="5"/>
  <c r="BB43" i="5" s="1"/>
  <c r="AL26" i="5"/>
  <c r="N34" i="5"/>
  <c r="N33" i="5" s="1"/>
  <c r="N116" i="5"/>
  <c r="N115" i="5" s="1"/>
  <c r="T70" i="5"/>
  <c r="T69" i="5" s="1"/>
  <c r="BH120" i="5"/>
  <c r="BH119" i="5" s="1"/>
  <c r="BD12" i="5"/>
  <c r="BD11" i="5" s="1"/>
  <c r="AZ60" i="5"/>
  <c r="AZ59" i="5" s="1"/>
  <c r="N106" i="5"/>
  <c r="N105" i="5" s="1"/>
  <c r="Z14" i="5"/>
  <c r="Z13" i="5" s="1"/>
  <c r="BJ124" i="5"/>
  <c r="BJ123" i="5" s="1"/>
  <c r="BH42" i="5"/>
  <c r="BH41" i="5" s="1"/>
  <c r="X21" i="5"/>
  <c r="BF46" i="5"/>
  <c r="BF45" i="5" s="1"/>
  <c r="AP62" i="5"/>
  <c r="AP61" i="5" s="1"/>
  <c r="AV118" i="5"/>
  <c r="AV117" i="5" s="1"/>
  <c r="P124" i="5"/>
  <c r="P123" i="5" s="1"/>
  <c r="R104" i="5"/>
  <c r="R103" i="5" s="1"/>
  <c r="T106" i="5"/>
  <c r="T105" i="5" s="1"/>
  <c r="AR40" i="5"/>
  <c r="AR39" i="5" s="1"/>
  <c r="AF12" i="5"/>
  <c r="AF11" i="5" s="1"/>
  <c r="T17" i="5"/>
  <c r="T15" i="5" s="1"/>
  <c r="AB162" i="5"/>
  <c r="AB161" i="5" s="1"/>
  <c r="AD124" i="5"/>
  <c r="AD123" i="5" s="1"/>
  <c r="AB14" i="5"/>
  <c r="AB13" i="5" s="1"/>
  <c r="BB122" i="5"/>
  <c r="BB121" i="5" s="1"/>
  <c r="X142" i="5"/>
  <c r="X141" i="5" s="1"/>
  <c r="AJ14" i="5"/>
  <c r="AJ13" i="5" s="1"/>
  <c r="AT126" i="5"/>
  <c r="AT125" i="5" s="1"/>
  <c r="P104" i="5"/>
  <c r="P103" i="5" s="1"/>
  <c r="AN206" i="5"/>
  <c r="AN205" i="5" s="1"/>
  <c r="AT44" i="5"/>
  <c r="AT43" i="5" s="1"/>
  <c r="AP112" i="5"/>
  <c r="AP111" i="5" s="1"/>
  <c r="AN82" i="5"/>
  <c r="AN81" i="5" s="1"/>
  <c r="BD44" i="5"/>
  <c r="BD43" i="5" s="1"/>
  <c r="BD50" i="5"/>
  <c r="BD49" i="5" s="1"/>
  <c r="BB70" i="5"/>
  <c r="BB69" i="5" s="1"/>
  <c r="T88" i="5"/>
  <c r="T87" i="5" s="1"/>
  <c r="AT152" i="5"/>
  <c r="AT151" i="5" s="1"/>
  <c r="T94" i="5"/>
  <c r="T93" i="5" s="1"/>
  <c r="AT46" i="5"/>
  <c r="AT45" i="5" s="1"/>
  <c r="AF62" i="5"/>
  <c r="AF61" i="5" s="1"/>
  <c r="BB26" i="5"/>
  <c r="AJ84" i="5"/>
  <c r="AJ83" i="5" s="1"/>
  <c r="AN148" i="5"/>
  <c r="AN147" i="5" s="1"/>
  <c r="BH10" i="5"/>
  <c r="BH9" i="5" s="1"/>
  <c r="AD56" i="5"/>
  <c r="AD55" i="5" s="1"/>
  <c r="BF32" i="5"/>
  <c r="BF31" i="5" s="1"/>
  <c r="P38" i="5"/>
  <c r="P37" i="5" s="1"/>
  <c r="AV30" i="5"/>
  <c r="AV29" i="5" s="1"/>
  <c r="BH104" i="5"/>
  <c r="BH103" i="5" s="1"/>
  <c r="BB80" i="5"/>
  <c r="BB79" i="5" s="1"/>
  <c r="BB28" i="5"/>
  <c r="BB27" i="5" s="1"/>
  <c r="AZ110" i="5"/>
  <c r="AZ109" i="5" s="1"/>
  <c r="AP26" i="5"/>
  <c r="AP74" i="5"/>
  <c r="AP73" i="5" s="1"/>
  <c r="AX66" i="5"/>
  <c r="AX65" i="5" s="1"/>
  <c r="BF70" i="5"/>
  <c r="BF69" i="5" s="1"/>
  <c r="AL110" i="5"/>
  <c r="AL109" i="5" s="1"/>
  <c r="BJ46" i="5"/>
  <c r="BJ45" i="5" s="1"/>
  <c r="X68" i="5"/>
  <c r="X67" i="5" s="1"/>
  <c r="AV188" i="5"/>
  <c r="AV187" i="5" s="1"/>
  <c r="BF86" i="5"/>
  <c r="BF85" i="5" s="1"/>
  <c r="BB12" i="5"/>
  <c r="BB11" i="5" s="1"/>
  <c r="N74" i="5"/>
  <c r="N73" i="5" s="1"/>
  <c r="AR198" i="5"/>
  <c r="AR197" i="5" s="1"/>
  <c r="AR136" i="5"/>
  <c r="AR135" i="5" s="1"/>
  <c r="BJ38" i="5"/>
  <c r="BJ37" i="5" s="1"/>
  <c r="V108" i="5"/>
  <c r="V107" i="5" s="1"/>
  <c r="BJ140" i="5"/>
  <c r="BJ139" i="5" s="1"/>
  <c r="AB120" i="5"/>
  <c r="AB119" i="5" s="1"/>
  <c r="BF14" i="5"/>
  <c r="BF13" i="5" s="1"/>
  <c r="V176" i="5"/>
  <c r="V175" i="5" s="1"/>
  <c r="AR146" i="5"/>
  <c r="AR145" i="5" s="1"/>
  <c r="AX80" i="5"/>
  <c r="AX79" i="5" s="1"/>
  <c r="T154" i="5"/>
  <c r="T153" i="5" s="1"/>
  <c r="AD38" i="5"/>
  <c r="AD37" i="5" s="1"/>
  <c r="N178" i="5"/>
  <c r="N177" i="5" s="1"/>
  <c r="AJ17" i="5"/>
  <c r="AJ15" i="5" s="1"/>
  <c r="N20" i="5"/>
  <c r="N18" i="5" s="1"/>
  <c r="R66" i="5"/>
  <c r="R65" i="5" s="1"/>
  <c r="N88" i="5"/>
  <c r="N87" i="5" s="1"/>
  <c r="R60" i="5"/>
  <c r="R59" i="5" s="1"/>
  <c r="AF94" i="5"/>
  <c r="AF93" i="5" s="1"/>
  <c r="AX108" i="5"/>
  <c r="AX107" i="5" s="1"/>
  <c r="AX17" i="5"/>
  <c r="AX15" i="5" s="1"/>
  <c r="R44" i="5"/>
  <c r="R43" i="5" s="1"/>
  <c r="AZ194" i="5"/>
  <c r="AZ193" i="5" s="1"/>
  <c r="AJ58" i="5"/>
  <c r="AJ57" i="5" s="1"/>
  <c r="V150" i="5"/>
  <c r="V149" i="5" s="1"/>
  <c r="BD86" i="5"/>
  <c r="BD85" i="5" s="1"/>
  <c r="AX170" i="5"/>
  <c r="AX169" i="5" s="1"/>
  <c r="V58" i="5"/>
  <c r="V57" i="5" s="1"/>
  <c r="R168" i="5"/>
  <c r="R167" i="5" s="1"/>
  <c r="BD21" i="5"/>
  <c r="BD156" i="5"/>
  <c r="BD155" i="5" s="1"/>
  <c r="AL58" i="5"/>
  <c r="AL57" i="5" s="1"/>
  <c r="AT104" i="5"/>
  <c r="AT103" i="5" s="1"/>
  <c r="AV48" i="5"/>
  <c r="AV47" i="5" s="1"/>
  <c r="BF54" i="5"/>
  <c r="BF53" i="5" s="1"/>
  <c r="Z30" i="5"/>
  <c r="Z29" i="5" s="1"/>
  <c r="BF76" i="5"/>
  <c r="BF75" i="5" s="1"/>
  <c r="BH36" i="5"/>
  <c r="BH35" i="5" s="1"/>
  <c r="Z10" i="5"/>
  <c r="Z9" i="5" s="1"/>
  <c r="AT52" i="5"/>
  <c r="AT51" i="5" s="1"/>
  <c r="T152" i="5"/>
  <c r="T151" i="5" s="1"/>
  <c r="AV64" i="5"/>
  <c r="AV63" i="5" s="1"/>
  <c r="AL150" i="5"/>
  <c r="AL149" i="5" s="1"/>
  <c r="AN204" i="5"/>
  <c r="AN203" i="5" s="1"/>
  <c r="AB64" i="5"/>
  <c r="AB63" i="5" s="1"/>
  <c r="Z28" i="5"/>
  <c r="Z27" i="5" s="1"/>
  <c r="AR14" i="5"/>
  <c r="AR13" i="5" s="1"/>
  <c r="AF156" i="5"/>
  <c r="AF155" i="5" s="1"/>
  <c r="BF17" i="5"/>
  <c r="BF15" i="5" s="1"/>
  <c r="AB138" i="5"/>
  <c r="AB137" i="5" s="1"/>
  <c r="AT34" i="5"/>
  <c r="AT33" i="5" s="1"/>
  <c r="BD98" i="5"/>
  <c r="BD97" i="5" s="1"/>
  <c r="AX130" i="5"/>
  <c r="AX129" i="5" s="1"/>
  <c r="T30" i="5"/>
  <c r="T29" i="5" s="1"/>
  <c r="AP54" i="5"/>
  <c r="AP53" i="5" s="1"/>
  <c r="N104" i="5"/>
  <c r="N103" i="5" s="1"/>
  <c r="Z150" i="5"/>
  <c r="Z149" i="5" s="1"/>
  <c r="R110" i="5"/>
  <c r="R109" i="5" s="1"/>
  <c r="AN80" i="5"/>
  <c r="AN79" i="5" s="1"/>
  <c r="V36" i="5"/>
  <c r="V35" i="5" s="1"/>
  <c r="AZ192" i="5"/>
  <c r="AZ191" i="5" s="1"/>
  <c r="AR112" i="5"/>
  <c r="AR111" i="5" s="1"/>
  <c r="AP44" i="5"/>
  <c r="AP43" i="5" s="1"/>
  <c r="AX88" i="5"/>
  <c r="AX87" i="5" s="1"/>
  <c r="Z136" i="5"/>
  <c r="Z135" i="5" s="1"/>
  <c r="AT10" i="5"/>
  <c r="AT9" i="5" s="1"/>
  <c r="Z70" i="5"/>
  <c r="Z69" i="5" s="1"/>
  <c r="BF30" i="5"/>
  <c r="BF29" i="5" s="1"/>
  <c r="AJ44" i="5"/>
  <c r="AJ43" i="5" s="1"/>
  <c r="AR106" i="5"/>
  <c r="AR105" i="5" s="1"/>
  <c r="BB158" i="5"/>
  <c r="BB157" i="5" s="1"/>
  <c r="N86" i="5"/>
  <c r="N85" i="5" s="1"/>
  <c r="R64" i="5"/>
  <c r="R63" i="5" s="1"/>
  <c r="V66" i="5"/>
  <c r="V65" i="5" s="1"/>
  <c r="AN126" i="5"/>
  <c r="AN125" i="5" s="1"/>
  <c r="N21" i="5"/>
  <c r="AB36" i="5"/>
  <c r="AB35" i="5" s="1"/>
  <c r="AD20" i="5"/>
  <c r="AD18" i="5" s="1"/>
  <c r="BB56" i="5"/>
  <c r="BB55" i="5" s="1"/>
  <c r="BF80" i="5"/>
  <c r="BF79" i="5" s="1"/>
  <c r="N12" i="5"/>
  <c r="N11" i="5" s="1"/>
  <c r="AP60" i="5"/>
  <c r="AP59" i="5" s="1"/>
  <c r="BJ12" i="5"/>
  <c r="BJ11" i="5" s="1"/>
  <c r="AP52" i="5"/>
  <c r="AP51" i="5" s="1"/>
  <c r="T54" i="5"/>
  <c r="T53" i="5" s="1"/>
  <c r="AV44" i="5"/>
  <c r="AV43" i="5" s="1"/>
  <c r="BD58" i="5"/>
  <c r="BD57" i="5" s="1"/>
  <c r="AJ20" i="5"/>
  <c r="AJ18" i="5" s="1"/>
  <c r="AV114" i="5"/>
  <c r="AV113" i="5" s="1"/>
  <c r="BD104" i="5"/>
  <c r="BD103" i="5" s="1"/>
  <c r="AT72" i="5"/>
  <c r="AT71" i="5" s="1"/>
  <c r="T58" i="5"/>
  <c r="T57" i="5" s="1"/>
  <c r="BF110" i="5"/>
  <c r="BF109" i="5" s="1"/>
  <c r="AF78" i="5"/>
  <c r="AF77" i="5" s="1"/>
  <c r="AZ36" i="5"/>
  <c r="AZ35" i="5" s="1"/>
  <c r="BH38" i="5"/>
  <c r="BH37" i="5" s="1"/>
  <c r="AV194" i="5"/>
  <c r="AV193" i="5" s="1"/>
  <c r="BD48" i="5"/>
  <c r="BD47" i="5" s="1"/>
  <c r="BD140" i="5"/>
  <c r="BD139" i="5" s="1"/>
  <c r="BD192" i="5"/>
  <c r="BD191" i="5" s="1"/>
  <c r="V48" i="5"/>
  <c r="V47" i="5" s="1"/>
  <c r="BH186" i="5"/>
  <c r="BH185" i="5" s="1"/>
  <c r="AL17" i="5"/>
  <c r="AL15" i="5" s="1"/>
  <c r="AZ96" i="5"/>
  <c r="AZ95" i="5" s="1"/>
  <c r="X10" i="5"/>
  <c r="X9" i="5" s="1"/>
  <c r="P126" i="5"/>
  <c r="P125" i="5" s="1"/>
  <c r="AD96" i="5"/>
  <c r="AD95" i="5" s="1"/>
  <c r="AZ58" i="5"/>
  <c r="AZ57" i="5" s="1"/>
  <c r="AZ108" i="5"/>
  <c r="AZ107" i="5" s="1"/>
  <c r="BJ32" i="5"/>
  <c r="BJ31" i="5" s="1"/>
  <c r="BD10" i="5"/>
  <c r="BD9" i="5" s="1"/>
  <c r="X34" i="5"/>
  <c r="X33" i="5" s="1"/>
  <c r="AT28" i="5"/>
  <c r="AT27" i="5" s="1"/>
  <c r="AR88" i="5"/>
  <c r="AR87" i="5" s="1"/>
  <c r="AR34" i="5"/>
  <c r="AR33" i="5" s="1"/>
  <c r="AP90" i="5"/>
  <c r="AP89" i="5" s="1"/>
  <c r="X94" i="5"/>
  <c r="X93" i="5" s="1"/>
  <c r="AT64" i="5"/>
  <c r="AT63" i="5" s="1"/>
  <c r="BD14" i="5"/>
  <c r="BD13" i="5" s="1"/>
  <c r="AV178" i="5"/>
  <c r="AV177" i="5" s="1"/>
  <c r="AN60" i="5"/>
  <c r="AN59" i="5" s="1"/>
  <c r="Z78" i="5"/>
  <c r="Z77" i="5" s="1"/>
  <c r="AV17" i="5"/>
  <c r="AV15" i="5" s="1"/>
  <c r="AZ82" i="5"/>
  <c r="AZ81" i="5" s="1"/>
  <c r="AV20" i="5"/>
  <c r="AV18" i="5" s="1"/>
  <c r="AX198" i="5" l="1"/>
  <c r="AX197" i="5" s="1"/>
  <c r="AD204" i="5"/>
  <c r="AD203" i="5" s="1"/>
  <c r="T138" i="5"/>
  <c r="T137" i="5" s="1"/>
  <c r="BD206" i="5"/>
  <c r="BD205" i="5" s="1"/>
  <c r="BJ108" i="5"/>
  <c r="BJ107" i="5" s="1"/>
  <c r="AP126" i="5"/>
  <c r="AP125" i="5" s="1"/>
  <c r="AH102" i="5"/>
  <c r="AH101" i="5" s="1"/>
  <c r="AD190" i="5"/>
  <c r="AD189" i="5" s="1"/>
  <c r="N200" i="5"/>
  <c r="N199" i="5" s="1"/>
  <c r="Z130" i="5"/>
  <c r="Z129" i="5" s="1"/>
  <c r="AV152" i="5"/>
  <c r="AV151" i="5" s="1"/>
  <c r="BD122" i="5"/>
  <c r="BD121" i="5" s="1"/>
  <c r="BH204" i="5"/>
  <c r="BH203" i="5" s="1"/>
  <c r="AV148" i="5"/>
  <c r="AV147" i="5" s="1"/>
  <c r="AH106" i="5"/>
  <c r="AH105" i="5" s="1"/>
  <c r="AH208" i="5"/>
  <c r="AH207" i="5" s="1"/>
  <c r="AH150" i="5"/>
  <c r="AH149" i="5" s="1"/>
  <c r="AV206" i="5"/>
  <c r="AV205" i="5" s="1"/>
  <c r="AH96" i="5"/>
  <c r="AH95" i="5" s="1"/>
  <c r="AZ204" i="5"/>
  <c r="AZ203" i="5" s="1"/>
  <c r="AV162" i="5"/>
  <c r="AV161" i="5" s="1"/>
  <c r="BF208" i="5"/>
  <c r="BF207" i="5" s="1"/>
  <c r="AH38" i="5"/>
  <c r="AH37" i="5" s="1"/>
  <c r="AH166" i="5"/>
  <c r="AH165" i="5" s="1"/>
  <c r="AH100" i="5"/>
  <c r="AH99" i="5" s="1"/>
  <c r="AH54" i="5"/>
  <c r="AH53" i="5" s="1"/>
  <c r="AH154" i="5"/>
  <c r="AH153" i="5" s="1"/>
  <c r="AH184" i="5"/>
  <c r="AH183" i="5" s="1"/>
  <c r="AT120" i="5"/>
  <c r="AT119" i="5" s="1"/>
  <c r="AJ202" i="5"/>
  <c r="AJ201" i="5" s="1"/>
  <c r="AL208" i="5"/>
  <c r="AL207" i="5" s="1"/>
  <c r="AT74" i="5"/>
  <c r="AT73" i="5" s="1"/>
  <c r="Z202" i="5"/>
  <c r="Z201" i="5" s="1"/>
  <c r="AH132" i="5"/>
  <c r="AH131" i="5" s="1"/>
  <c r="V170" i="5"/>
  <c r="V169" i="5" s="1"/>
  <c r="AT134" i="5"/>
  <c r="AT133" i="5" s="1"/>
  <c r="N202" i="5"/>
  <c r="N201" i="5" s="1"/>
  <c r="AH136" i="5"/>
  <c r="AH135" i="5" s="1"/>
  <c r="AX186" i="5"/>
  <c r="AX185" i="5" s="1"/>
  <c r="AH206" i="5"/>
  <c r="AH205" i="5" s="1"/>
  <c r="X188" i="5"/>
  <c r="X187" i="5" s="1"/>
  <c r="AX202" i="5"/>
  <c r="AX201" i="5" s="1"/>
  <c r="AZ126" i="5"/>
  <c r="AZ125" i="5" s="1"/>
  <c r="AH182" i="5"/>
  <c r="AH181" i="5" s="1"/>
  <c r="AH142" i="5"/>
  <c r="AH141" i="5" s="1"/>
  <c r="AH188" i="5"/>
  <c r="AH187" i="5" s="1"/>
  <c r="AH194" i="5"/>
  <c r="AH193" i="5" s="1"/>
  <c r="BH130" i="5"/>
  <c r="BH129" i="5" s="1"/>
  <c r="N142" i="5"/>
  <c r="N141" i="5" s="1"/>
  <c r="AX120" i="5"/>
  <c r="AX119" i="5" s="1"/>
  <c r="R146" i="5"/>
  <c r="R145" i="5" s="1"/>
  <c r="AB174" i="5"/>
  <c r="AB173" i="5" s="1"/>
  <c r="F12" i="5" s="1"/>
  <c r="AH168" i="5"/>
  <c r="AH167" i="5" s="1"/>
  <c r="BF118" i="5"/>
  <c r="BF117" i="5" s="1"/>
  <c r="BF152" i="5"/>
  <c r="BF151" i="5" s="1"/>
  <c r="Z122" i="5"/>
  <c r="Z121" i="5" s="1"/>
  <c r="AL154" i="5"/>
  <c r="AL153" i="5" s="1"/>
  <c r="BD88" i="5"/>
  <c r="BD87" i="5" s="1"/>
  <c r="AH190" i="5"/>
  <c r="AH189" i="5" s="1"/>
  <c r="R196" i="5"/>
  <c r="R195" i="5" s="1"/>
  <c r="AH40" i="5"/>
  <c r="AH39" i="5" s="1"/>
  <c r="AT206" i="5"/>
  <c r="AT205" i="5" s="1"/>
  <c r="Z154" i="5"/>
  <c r="Z153" i="5" s="1"/>
  <c r="AH156" i="5"/>
  <c r="AH155" i="5" s="1"/>
  <c r="AH32" i="5"/>
  <c r="AH31" i="5" s="1"/>
  <c r="AH36" i="5"/>
  <c r="AH35" i="5" s="1"/>
  <c r="BH106" i="5"/>
  <c r="BH105" i="5" s="1"/>
  <c r="AH21" i="5"/>
  <c r="AH58" i="5"/>
  <c r="AH57" i="5" s="1"/>
  <c r="P164" i="5"/>
  <c r="P163" i="5" s="1"/>
  <c r="BB162" i="5"/>
  <c r="BB161" i="5" s="1"/>
  <c r="V132" i="5"/>
  <c r="V131" i="5" s="1"/>
  <c r="AJ50" i="5"/>
  <c r="AJ49" i="5" s="1"/>
  <c r="AX112" i="5"/>
  <c r="AX111" i="5" s="1"/>
  <c r="AP186" i="5"/>
  <c r="AP185" i="5" s="1"/>
  <c r="AZ80" i="5"/>
  <c r="AZ79" i="5" s="1"/>
  <c r="AX150" i="5"/>
  <c r="AX149" i="5" s="1"/>
  <c r="AL206" i="5"/>
  <c r="AL205" i="5" s="1"/>
  <c r="AH17" i="5"/>
  <c r="AH15" i="5" s="1"/>
  <c r="BF172" i="5"/>
  <c r="BF171" i="5" s="1"/>
  <c r="AN172" i="5"/>
  <c r="AN171" i="5" s="1"/>
  <c r="X130" i="5"/>
  <c r="X129" i="5" s="1"/>
  <c r="AH48" i="5"/>
  <c r="AH47" i="5" s="1"/>
  <c r="Z206" i="5"/>
  <c r="Z205" i="5" s="1"/>
  <c r="T194" i="5"/>
  <c r="T193" i="5" s="1"/>
  <c r="AD206" i="5"/>
  <c r="AD205" i="5" s="1"/>
  <c r="N160" i="5"/>
  <c r="N159" i="5" s="1"/>
  <c r="AH60" i="5"/>
  <c r="AH59" i="5" s="1"/>
  <c r="AH66" i="5"/>
  <c r="AH65" i="5" s="1"/>
  <c r="BJ174" i="5"/>
  <c r="BJ173" i="5" s="1"/>
  <c r="AH118" i="5"/>
  <c r="AH117" i="5" s="1"/>
  <c r="AN146" i="5"/>
  <c r="AN145" i="5" s="1"/>
  <c r="BF196" i="5"/>
  <c r="BF195" i="5" s="1"/>
  <c r="AX144" i="5"/>
  <c r="AX143" i="5" s="1"/>
  <c r="BJ106" i="5"/>
  <c r="BJ105" i="5" s="1"/>
  <c r="AH202" i="5"/>
  <c r="AH201" i="5" s="1"/>
  <c r="P170" i="5"/>
  <c r="P169" i="5" s="1"/>
  <c r="AL142" i="5"/>
  <c r="AL141" i="5" s="1"/>
  <c r="AX204" i="5"/>
  <c r="AX203" i="5" s="1"/>
  <c r="AT188" i="5"/>
  <c r="AT187" i="5" s="1"/>
  <c r="AP158" i="5"/>
  <c r="AP157" i="5" s="1"/>
  <c r="AH140" i="5"/>
  <c r="AH139" i="5" s="1"/>
  <c r="AH52" i="5"/>
  <c r="AH51" i="5" s="1"/>
  <c r="AR140" i="5"/>
  <c r="AR139" i="5" s="1"/>
  <c r="AH186" i="5"/>
  <c r="AH185" i="5" s="1"/>
  <c r="P194" i="5"/>
  <c r="P193" i="5" s="1"/>
  <c r="BH50" i="5"/>
  <c r="BH49" i="5" s="1"/>
  <c r="BB138" i="5"/>
  <c r="BB137" i="5" s="1"/>
  <c r="T208" i="5"/>
  <c r="T207" i="5" s="1"/>
  <c r="R156" i="5"/>
  <c r="R155" i="5" s="1"/>
  <c r="BB192" i="5"/>
  <c r="BB191" i="5" s="1"/>
  <c r="R194" i="5"/>
  <c r="R193" i="5" s="1"/>
  <c r="BD190" i="5"/>
  <c r="BD189" i="5" s="1"/>
  <c r="AR202" i="5"/>
  <c r="AR201" i="5" s="1"/>
  <c r="AR184" i="5"/>
  <c r="AR183" i="5" s="1"/>
  <c r="N10" i="5"/>
  <c r="N9" i="5" s="1"/>
  <c r="AH78" i="5"/>
  <c r="AH77" i="5" s="1"/>
  <c r="AN154" i="5"/>
  <c r="AN153" i="5" s="1"/>
  <c r="T92" i="5"/>
  <c r="T91" i="5" s="1"/>
  <c r="BB194" i="5"/>
  <c r="BB193" i="5" s="1"/>
  <c r="X158" i="5"/>
  <c r="X157" i="5" s="1"/>
  <c r="AJ108" i="5"/>
  <c r="AJ107" i="5" s="1"/>
  <c r="AF198" i="5"/>
  <c r="AF197" i="5" s="1"/>
  <c r="I12" i="5" s="1"/>
  <c r="BJ168" i="5"/>
  <c r="BJ167" i="5" s="1"/>
  <c r="AN70" i="5"/>
  <c r="AN69" i="5" s="1"/>
  <c r="V134" i="5"/>
  <c r="V133" i="5" s="1"/>
  <c r="BB100" i="5"/>
  <c r="BB99" i="5" s="1"/>
  <c r="BB208" i="5"/>
  <c r="BB207" i="5" s="1"/>
  <c r="F14" i="5" l="1"/>
  <c r="I14" i="5"/>
  <c r="I13" i="5"/>
  <c r="E13" i="5"/>
  <c r="D11" i="5"/>
  <c r="D14" i="5"/>
  <c r="E11" i="5"/>
  <c r="I11" i="5"/>
  <c r="G15" i="5"/>
  <c r="E15" i="5"/>
  <c r="G12" i="5"/>
  <c r="D15" i="5"/>
  <c r="F15" i="5"/>
  <c r="F11" i="5"/>
  <c r="F13" i="5"/>
  <c r="I15" i="5"/>
  <c r="E12" i="5"/>
  <c r="D13" i="5"/>
  <c r="E14" i="5"/>
  <c r="G13" i="5"/>
  <c r="D12" i="5"/>
  <c r="G11" i="5"/>
  <c r="G14"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JAIME ELDER ACOSTA RAMIREZ</author>
  </authors>
  <commentList>
    <comment ref="BA7" authorId="0" shapeId="0" xr:uid="{00000000-0006-0000-0900-000001000000}">
      <text>
        <r>
          <rPr>
            <sz val="12"/>
            <color indexed="81"/>
            <rFont val="Tahoma"/>
            <family val="2"/>
          </rPr>
          <t>Describir Avances en la gestión del riesgo comparativamente con seguimientos anteriores o con la condición inherente del riesgo; plantear mejoras potenciales en la gestión del riesgo (Recomendaciones para la mejora)</t>
        </r>
      </text>
    </comment>
    <comment ref="BC7" authorId="0" shapeId="0" xr:uid="{00000000-0006-0000-0900-000002000000}">
      <text>
        <r>
          <rPr>
            <sz val="12"/>
            <color indexed="81"/>
            <rFont val="Tahoma"/>
            <family val="2"/>
          </rPr>
          <t>Describir Avances en la gestión del riesgo comparativamente con seguimientos anteriores o con la condición inherente del riesgo; plantear mejoras potenciales en la gestión del riesgo (Recomendaciones para la mejora)</t>
        </r>
      </text>
    </comment>
    <comment ref="BE7" authorId="0" shapeId="0" xr:uid="{00000000-0006-0000-0900-000003000000}">
      <text>
        <r>
          <rPr>
            <sz val="12"/>
            <color indexed="81"/>
            <rFont val="Tahoma"/>
            <family val="2"/>
          </rPr>
          <t>Describir Avances en la gestión del riesgo comparativamente con seguimientos anteriores o con la condición inherente del riesgo; plantear mejoras potenciales en la gestión del riesgo (Recomendaciones para la mejora)</t>
        </r>
      </text>
    </comment>
    <comment ref="BG7" authorId="0" shapeId="0" xr:uid="{00000000-0006-0000-0900-000004000000}">
      <text>
        <r>
          <rPr>
            <sz val="12"/>
            <color indexed="81"/>
            <rFont val="Tahoma"/>
            <family val="2"/>
          </rPr>
          <t>Describir Avances en la gestión del riesgo comparativamente con seguimientos anteriores o con la condición inherente del riesgo; plantear mejoras potenciales en la gestión del riesgo (Recomendaciones para la mejora)</t>
        </r>
      </text>
    </comment>
    <comment ref="BI7" authorId="0" shapeId="0" xr:uid="{00000000-0006-0000-0900-000005000000}">
      <text>
        <r>
          <rPr>
            <sz val="12"/>
            <color indexed="81"/>
            <rFont val="Tahoma"/>
            <family val="2"/>
          </rPr>
          <t>Describir Avances en la gestión del riesgo comparativamente con seguimientos anteriores o con la condición inherente del riesgo; plantear mejoras potenciales en la gestión del riesgo (Recomendaciones para la mejora)</t>
        </r>
      </text>
    </comment>
    <comment ref="BK7" authorId="0" shapeId="0" xr:uid="{00000000-0006-0000-0900-000006000000}">
      <text>
        <r>
          <rPr>
            <sz val="12"/>
            <color indexed="81"/>
            <rFont val="Tahoma"/>
            <family val="2"/>
          </rPr>
          <t>Describir Avances en la gestión del riesgo comparativamente con seguimientos anteriores o con la condición inherente del riesgo; plantear mejoras potenciales en la gestión del riesgo (Recomendaciones para la mejora)</t>
        </r>
      </text>
    </comment>
    <comment ref="BM7" authorId="0" shapeId="0" xr:uid="{C3D0CA08-3C2B-4EFF-8698-444988E11235}">
      <text>
        <r>
          <rPr>
            <sz val="12"/>
            <color indexed="81"/>
            <rFont val="Tahoma"/>
            <family val="2"/>
          </rPr>
          <t>Describir Avances en la gestión del riesgo comparativamente con seguimientos anteriores o con la condición inherente del riesgo; plantear mejoras potenciales en la gestión del riesgo (Recomendaciones para la mejora)</t>
        </r>
      </text>
    </comment>
    <comment ref="BO7" authorId="0" shapeId="0" xr:uid="{49F984DB-22E1-4343-809C-C59AF6F6D442}">
      <text>
        <r>
          <rPr>
            <sz val="12"/>
            <color indexed="81"/>
            <rFont val="Tahoma"/>
            <family val="2"/>
          </rPr>
          <t>Describir Avances en la gestión del riesgo comparativamente con seguimientos anteriores o con la condición inherente del riesgo; plantear mejoras potenciales en la gestión del riesgo (Recomendaciones para la mejora)</t>
        </r>
      </text>
    </comment>
    <comment ref="BQ7" authorId="0" shapeId="0" xr:uid="{5B5F9303-2CEA-4F72-A7B4-625C92712A20}">
      <text>
        <r>
          <rPr>
            <sz val="12"/>
            <color indexed="81"/>
            <rFont val="Tahoma"/>
            <family val="2"/>
          </rPr>
          <t>Describir Avances en la gestión del riesgo comparativamente con seguimientos anteriores o con la condición inherente del riesgo; plantear mejoras potenciales en la gestión del riesgo (Recomendaciones para la mejora)</t>
        </r>
      </text>
    </comment>
    <comment ref="BS7" authorId="0" shapeId="0" xr:uid="{747FBB46-5351-42BF-95BD-57BF7CF4DADD}">
      <text>
        <r>
          <rPr>
            <sz val="12"/>
            <color indexed="81"/>
            <rFont val="Tahoma"/>
            <family val="2"/>
          </rPr>
          <t>Describir Avances en la gestión del riesgo comparativamente con seguimientos anteriores o con la condición inherente del riesgo; plantear mejoras potenciales en la gestión del riesgo (Recomendaciones para la mejora)</t>
        </r>
      </text>
    </comment>
    <comment ref="BU7" authorId="0" shapeId="0" xr:uid="{29DFD210-0236-46C0-9F13-D9CC97BFFF34}">
      <text>
        <r>
          <rPr>
            <sz val="12"/>
            <color indexed="81"/>
            <rFont val="Tahoma"/>
            <family val="2"/>
          </rPr>
          <t>Describir Avances en la gestión del riesgo comparativamente con seguimientos anteriores o con la condición inherente del riesgo; plantear mejoras potenciales en la gestión del riesgo (Recomendaciones para la mejora)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JAIME ELDER ACOSTA RAMIREZ</author>
  </authors>
  <commentList>
    <comment ref="O9" authorId="0" shapeId="0" xr:uid="{00000000-0006-0000-0B00-000001000000}">
      <text>
        <r>
          <rPr>
            <b/>
            <sz val="11"/>
            <color indexed="81"/>
            <rFont val="Tahoma"/>
            <family val="2"/>
          </rPr>
          <t>JAIME ELDER ACOSTA RAMIREZ:</t>
        </r>
        <r>
          <rPr>
            <sz val="11"/>
            <color indexed="81"/>
            <rFont val="Tahoma"/>
            <family val="2"/>
          </rPr>
          <t xml:space="preserve">
Entiéndase como herramienta:
Aplicativos
Listas de chequeo
Matrices
Bases de datos
Software
Cronograma con seguimiento
Entre otros</t>
        </r>
      </text>
    </comment>
    <comment ref="P9" authorId="0" shapeId="0" xr:uid="{00000000-0006-0000-0B00-000002000000}">
      <text>
        <r>
          <rPr>
            <b/>
            <sz val="11"/>
            <color indexed="81"/>
            <rFont val="Tahoma"/>
            <family val="2"/>
          </rPr>
          <t>JAIME ELDER ACOSTA RAMIREZ:</t>
        </r>
        <r>
          <rPr>
            <sz val="11"/>
            <color indexed="81"/>
            <rFont val="Tahoma"/>
            <family val="2"/>
          </rPr>
          <t xml:space="preserve">
Este criterio se refiere a documentación que permita al usuario entender y aplicar la herramienta de control</t>
        </r>
      </text>
    </comment>
    <comment ref="Q9" authorId="0" shapeId="0" xr:uid="{00000000-0006-0000-0B00-000003000000}">
      <text>
        <r>
          <rPr>
            <b/>
            <sz val="11"/>
            <color indexed="81"/>
            <rFont val="Tahoma"/>
            <family val="2"/>
          </rPr>
          <t>JAIME ELDER ACOSTA RAMIREZ:</t>
        </r>
        <r>
          <rPr>
            <sz val="11"/>
            <color indexed="81"/>
            <rFont val="Tahoma"/>
            <family val="2"/>
          </rPr>
          <t xml:space="preserve">
Mediante evidencia objetiva (registros), se debe validar si presenta resultados favorables en la gestión de la oportunidad</t>
        </r>
      </text>
    </comment>
    <comment ref="R9" authorId="0" shapeId="0" xr:uid="{00000000-0006-0000-0B00-000004000000}">
      <text>
        <r>
          <rPr>
            <b/>
            <sz val="11"/>
            <color indexed="81"/>
            <rFont val="Tahoma"/>
            <family val="2"/>
          </rPr>
          <t>JAIME ELDER ACOSTA RAMIREZ:</t>
        </r>
        <r>
          <rPr>
            <sz val="11"/>
            <color indexed="81"/>
            <rFont val="Tahoma"/>
            <family val="2"/>
          </rPr>
          <t xml:space="preserve">
En este criterio se verifica que se ha asignado la responsabilidad especifica de monitorear la oportunidad (En el contrato, plan de trabajo u otro documento que evidencie la responsabilidad asignada)</t>
        </r>
      </text>
    </comment>
    <comment ref="S9" authorId="0" shapeId="0" xr:uid="{00000000-0006-0000-0B00-000005000000}">
      <text>
        <r>
          <rPr>
            <b/>
            <sz val="11"/>
            <color indexed="81"/>
            <rFont val="Tahoma"/>
            <family val="2"/>
          </rPr>
          <t>JAIME ELDER ACOSTA RAMIREZ:</t>
        </r>
        <r>
          <rPr>
            <sz val="11"/>
            <color indexed="81"/>
            <rFont val="Tahoma"/>
            <family val="2"/>
          </rPr>
          <t xml:space="preserve">
Determinar si la ejecución del seguimiento al control permite abordar la oportunidad oportunamente.</t>
        </r>
      </text>
    </comment>
    <comment ref="V9" authorId="0" shapeId="0" xr:uid="{00000000-0006-0000-0B00-000006000000}">
      <text>
        <r>
          <rPr>
            <b/>
            <sz val="11"/>
            <color indexed="81"/>
            <rFont val="Tahoma"/>
            <family val="2"/>
          </rPr>
          <t>JAIME ELDER ACOSTA RAMIREZ:</t>
        </r>
        <r>
          <rPr>
            <sz val="11"/>
            <color indexed="81"/>
            <rFont val="Tahoma"/>
            <family val="2"/>
          </rPr>
          <t xml:space="preserve">
Describa la evidencia encontrada que justifique la valoración de los controles</t>
        </r>
      </text>
    </comment>
    <comment ref="X9" authorId="0" shapeId="0" xr:uid="{00000000-0006-0000-0B00-000007000000}">
      <text>
        <r>
          <rPr>
            <b/>
            <sz val="11"/>
            <color indexed="81"/>
            <rFont val="Tahoma"/>
            <family val="2"/>
          </rPr>
          <t>JAIME ELDER ACOSTA RAMIREZ:</t>
        </r>
        <r>
          <rPr>
            <sz val="11"/>
            <color indexed="81"/>
            <rFont val="Tahoma"/>
            <family val="2"/>
          </rPr>
          <t xml:space="preserve">
Describa la evidencia encontrada que justifique la valoración de los controles</t>
        </r>
      </text>
    </comment>
    <comment ref="Z9" authorId="0" shapeId="0" xr:uid="{00000000-0006-0000-0B00-000008000000}">
      <text>
        <r>
          <rPr>
            <b/>
            <sz val="11"/>
            <color indexed="81"/>
            <rFont val="Tahoma"/>
            <family val="2"/>
          </rPr>
          <t>JAIME ELDER ACOSTA RAMIREZ:</t>
        </r>
        <r>
          <rPr>
            <sz val="11"/>
            <color indexed="81"/>
            <rFont val="Tahoma"/>
            <family val="2"/>
          </rPr>
          <t xml:space="preserve">
Describa la evidencia encontrada que justifique la valoración de los controles</t>
        </r>
      </text>
    </comment>
    <comment ref="AB9" authorId="0" shapeId="0" xr:uid="{91718203-E3AE-4288-8085-F4CD780B1AEA}">
      <text>
        <r>
          <rPr>
            <b/>
            <sz val="11"/>
            <color indexed="81"/>
            <rFont val="Tahoma"/>
            <family val="2"/>
          </rPr>
          <t>JAIME ELDER ACOSTA RAMIREZ:</t>
        </r>
        <r>
          <rPr>
            <sz val="11"/>
            <color indexed="81"/>
            <rFont val="Tahoma"/>
            <family val="2"/>
          </rPr>
          <t xml:space="preserve">
Describa la evidencia encontrada que justifique la valoración de los controles</t>
        </r>
      </text>
    </comment>
    <comment ref="AD9" authorId="0" shapeId="0" xr:uid="{973774B8-F4A2-4C16-8DF3-0126820D1C8F}">
      <text>
        <r>
          <rPr>
            <b/>
            <sz val="11"/>
            <color indexed="81"/>
            <rFont val="Tahoma"/>
            <family val="2"/>
          </rPr>
          <t>JAIME ELDER ACOSTA RAMIREZ:</t>
        </r>
        <r>
          <rPr>
            <sz val="11"/>
            <color indexed="81"/>
            <rFont val="Tahoma"/>
            <family val="2"/>
          </rPr>
          <t xml:space="preserve">
Describa la evidencia encontrada que justifique la valoración de los controles</t>
        </r>
      </text>
    </comment>
    <comment ref="AJ9" authorId="0" shapeId="0" xr:uid="{00000000-0006-0000-0B00-000009000000}">
      <text>
        <r>
          <rPr>
            <sz val="12"/>
            <color indexed="81"/>
            <rFont val="Tahoma"/>
            <family val="2"/>
          </rPr>
          <t>Describir Avances en la gestión de la oportunidad comparativamente con seguimientos anteriores o con la condición inherente de la oportunidad; plantear mejoras potenciales en la gestión de la oportunidad (Recomendaciones para la mejora)</t>
        </r>
      </text>
    </comment>
    <comment ref="AL9" authorId="0" shapeId="0" xr:uid="{00000000-0006-0000-0B00-00000A000000}">
      <text>
        <r>
          <rPr>
            <sz val="12"/>
            <color indexed="81"/>
            <rFont val="Tahoma"/>
            <family val="2"/>
          </rPr>
          <t>Describir Avances en la gestión de la oportunidad comparativamente con seguimientos anteriores o con la condición inherente de la oportunidad; plantear mejoras potenciales en la gestión de la oportunidad (Recomendaciones para la mejora)</t>
        </r>
      </text>
    </comment>
    <comment ref="AN9" authorId="0" shapeId="0" xr:uid="{00000000-0006-0000-0B00-00000B000000}">
      <text>
        <r>
          <rPr>
            <sz val="12"/>
            <color indexed="81"/>
            <rFont val="Tahoma"/>
            <family val="2"/>
          </rPr>
          <t>Describir Avances en la gestión de la oportunidad comparativamente con seguimientos anteriores o con la condición inherente de la oportunidad; plantear mejoras potenciales en la gestión de la oportunidad (Recomendaciones para la mejora)</t>
        </r>
      </text>
    </comment>
    <comment ref="AP9" authorId="0" shapeId="0" xr:uid="{00000000-0006-0000-0B00-00000C000000}">
      <text>
        <r>
          <rPr>
            <sz val="12"/>
            <color indexed="81"/>
            <rFont val="Tahoma"/>
            <family val="2"/>
          </rPr>
          <t>Describir Avances en la gestión de la oportunidad comparativamente con seguimientos anteriores o con la condición inherente de la oportunidad; plantear mejoras potenciales en la gestión de la oportunidad (Recomendaciones para la mejora)</t>
        </r>
      </text>
    </comment>
    <comment ref="AR9" authorId="0" shapeId="0" xr:uid="{00000000-0006-0000-0B00-00000D000000}">
      <text>
        <r>
          <rPr>
            <sz val="12"/>
            <color indexed="81"/>
            <rFont val="Tahoma"/>
            <family val="2"/>
          </rPr>
          <t>Describir Avances en la gestión de la oportunidad comparativamente con seguimientos anteriores o con la condición inherente de la oportunidad; plantear mejoras potenciales en la gestión de la oportunidad (Recomendaciones para la mejora)</t>
        </r>
      </text>
    </comment>
    <comment ref="AT9" authorId="0" shapeId="0" xr:uid="{65D9B2D0-4C87-4C4E-8CB4-F856A127FCD5}">
      <text>
        <r>
          <rPr>
            <sz val="12"/>
            <color indexed="81"/>
            <rFont val="Tahoma"/>
            <family val="2"/>
          </rPr>
          <t>Describir Avances en la gestión de la oportunidad comparativamente con seguimientos anteriores o con la condición inherente de la oportunidad; plantear mejoras potenciales en la gestión de la oportunidad (Recomendaciones para la mejora)</t>
        </r>
      </text>
    </comment>
    <comment ref="AV9" authorId="0" shapeId="0" xr:uid="{00000000-0006-0000-0B00-00000E000000}">
      <text>
        <r>
          <rPr>
            <sz val="12"/>
            <color indexed="81"/>
            <rFont val="Tahoma"/>
            <family val="2"/>
          </rPr>
          <t>Describir Avances en la gestión de la oportunidad comparativamente con seguimientos anteriores o con la condición inherente de la oportunidad; plantear mejoras potenciales en la gestión de la oportunidad (Recomendaciones para la mejora)</t>
        </r>
      </text>
    </comment>
  </commentList>
</comments>
</file>

<file path=xl/sharedStrings.xml><?xml version="1.0" encoding="utf-8"?>
<sst xmlns="http://schemas.openxmlformats.org/spreadsheetml/2006/main" count="1488" uniqueCount="934">
  <si>
    <t>RIESGO</t>
  </si>
  <si>
    <t>ALTA</t>
  </si>
  <si>
    <r>
      <rPr>
        <b/>
        <sz val="11"/>
        <color theme="1"/>
        <rFont val="Calibri"/>
        <family val="2"/>
        <scheme val="minor"/>
      </rPr>
      <t>Riesgo Estratégico:</t>
    </r>
    <r>
      <rPr>
        <sz val="11"/>
        <color theme="1"/>
        <rFont val="Calibri"/>
        <family val="2"/>
        <scheme val="minor"/>
      </rPr>
      <t xml:space="preserve"> Se asocia con la forma en que se administra la Entidad. El manejo del riesgo estratégico se Enfoca a asuntos globales relacionados con la misión y el cumplimiento de los objetivos estratégicos, la clara definición de políticas, diseño y conceptualización de la entidad por parte de la alta gerencia.</t>
    </r>
  </si>
  <si>
    <t>CORRECTIVO</t>
  </si>
  <si>
    <r>
      <rPr>
        <b/>
        <sz val="11"/>
        <color theme="1"/>
        <rFont val="Calibri"/>
        <family val="2"/>
        <scheme val="minor"/>
      </rPr>
      <t>Oportunidad Estratégica:</t>
    </r>
    <r>
      <rPr>
        <sz val="11"/>
        <color theme="1"/>
        <rFont val="Calibri"/>
        <family val="2"/>
        <scheme val="minor"/>
      </rPr>
      <t xml:space="preserve"> Se asocia con la forma en que se administra la Entidad. El manejo de la oportunidad estratégica se Enfoca a asuntos globales relacionados con la misión y el cumplimiento de los objetivos estratégicos, la clara definición de políticas, diseño y conceptualización de la entidad por parte de la alta gerencia.</t>
    </r>
  </si>
  <si>
    <t>PROBABILIDAD</t>
  </si>
  <si>
    <t>FUERTE</t>
  </si>
  <si>
    <t>OPORTUNIDAD</t>
  </si>
  <si>
    <t>MEDIA</t>
  </si>
  <si>
    <r>
      <rPr>
        <b/>
        <sz val="11"/>
        <color theme="1"/>
        <rFont val="Calibri"/>
        <family val="2"/>
        <scheme val="minor"/>
      </rPr>
      <t xml:space="preserve">Riesgos de Imagen: </t>
    </r>
    <r>
      <rPr>
        <sz val="11"/>
        <color theme="1"/>
        <rFont val="Calibri"/>
        <family val="2"/>
        <scheme val="minor"/>
      </rPr>
      <t>Están relacionados con la percepción y la confianza por parte de la ciudadanía hacia la institución.</t>
    </r>
  </si>
  <si>
    <t>PREVENTIVO</t>
  </si>
  <si>
    <r>
      <rPr>
        <b/>
        <sz val="11"/>
        <color theme="1"/>
        <rFont val="Calibri"/>
        <family val="2"/>
        <scheme val="minor"/>
      </rPr>
      <t xml:space="preserve">Oportunidad de Imagen: </t>
    </r>
    <r>
      <rPr>
        <sz val="11"/>
        <color theme="1"/>
        <rFont val="Calibri"/>
        <family val="2"/>
        <scheme val="minor"/>
      </rPr>
      <t>Está relacionada con la percepción y la confianza por parte de la ciudadanía hacia la institución.</t>
    </r>
  </si>
  <si>
    <t>IMPACTO</t>
  </si>
  <si>
    <t>MODERADO</t>
  </si>
  <si>
    <t>BAJA</t>
  </si>
  <si>
    <r>
      <rPr>
        <b/>
        <sz val="11"/>
        <color theme="1"/>
        <rFont val="Calibri"/>
        <family val="2"/>
        <scheme val="minor"/>
      </rPr>
      <t>Riesgos Operativos:</t>
    </r>
    <r>
      <rPr>
        <sz val="11"/>
        <color theme="1"/>
        <rFont val="Calibri"/>
        <family val="2"/>
        <scheme val="minor"/>
      </rPr>
      <t xml:space="preserve"> Comprenden riesgos  provenientes del funcionamiento y operatividad de los sistemas de información institucional, de la definición de los procesos, de la estructura de la entidad, de la articulación entre dependencias.</t>
    </r>
  </si>
  <si>
    <r>
      <rPr>
        <b/>
        <sz val="11"/>
        <color theme="1"/>
        <rFont val="Calibri"/>
        <family val="2"/>
        <scheme val="minor"/>
      </rPr>
      <t>Oportunidad Operativa:</t>
    </r>
    <r>
      <rPr>
        <sz val="11"/>
        <color theme="1"/>
        <rFont val="Calibri"/>
        <family val="2"/>
        <scheme val="minor"/>
      </rPr>
      <t xml:space="preserve"> Comprenden oportunidades  provenientes del funcionamiento y operatividad de los sistemas de información institucional, de la definición de los procesos, de la estructura de la entidad, de la articulación entre dependencias.</t>
    </r>
  </si>
  <si>
    <t>DEBIL</t>
  </si>
  <si>
    <r>
      <rPr>
        <b/>
        <sz val="11"/>
        <color theme="1"/>
        <rFont val="Calibri"/>
        <family val="2"/>
        <scheme val="minor"/>
      </rPr>
      <t>Riesgos Financieros:</t>
    </r>
    <r>
      <rPr>
        <sz val="11"/>
        <color theme="1"/>
        <rFont val="Calibri"/>
        <family val="2"/>
        <scheme val="minor"/>
      </rPr>
      <t xml:space="preserve"> Se relacionan con el manejo de los recursos de la entidad que incluyen: la ejecución presupuestal, la elaboración de los estados financieros, los pagos, manejos de excedentes de tesorería y el manejo sobre los bienes.</t>
    </r>
  </si>
  <si>
    <r>
      <rPr>
        <b/>
        <sz val="11"/>
        <color theme="1"/>
        <rFont val="Calibri"/>
        <family val="2"/>
        <scheme val="minor"/>
      </rPr>
      <t>Oportunidades Financieras:</t>
    </r>
    <r>
      <rPr>
        <sz val="11"/>
        <color theme="1"/>
        <rFont val="Calibri"/>
        <family val="2"/>
        <scheme val="minor"/>
      </rPr>
      <t xml:space="preserve"> Se relacionan con el manejo de los recursos de la entidad que incluyen: la ejecución presupuestal, la elaboración de los estados financieros, los pagos, manejos de excedentes de tesorería y el manejo sobre los bienes.</t>
    </r>
  </si>
  <si>
    <r>
      <rPr>
        <b/>
        <sz val="11"/>
        <color theme="1"/>
        <rFont val="Calibri"/>
        <family val="2"/>
        <scheme val="minor"/>
      </rPr>
      <t>Riesgos de Cumplimiento:</t>
    </r>
    <r>
      <rPr>
        <sz val="11"/>
        <color theme="1"/>
        <rFont val="Calibri"/>
        <family val="2"/>
        <scheme val="minor"/>
      </rPr>
      <t xml:space="preserve"> Se asocian con la capacidad de la entidad para cumplir con los requisitos legales, contractuales, de ética pública y en general con su compromiso ante la comunidad.</t>
    </r>
  </si>
  <si>
    <r>
      <rPr>
        <b/>
        <sz val="11"/>
        <color theme="1"/>
        <rFont val="Calibri"/>
        <family val="2"/>
        <scheme val="minor"/>
      </rPr>
      <t>Oportunidades de Cumplimiento:</t>
    </r>
    <r>
      <rPr>
        <sz val="11"/>
        <color theme="1"/>
        <rFont val="Calibri"/>
        <family val="2"/>
        <scheme val="minor"/>
      </rPr>
      <t xml:space="preserve"> Se asocian con la capacidad de la entidad para cumplir con los requisitos legales, contractuales, de ética pública y en general con su compromiso ante la comunidad.</t>
    </r>
  </si>
  <si>
    <r>
      <rPr>
        <b/>
        <sz val="11"/>
        <color theme="1"/>
        <rFont val="Calibri"/>
        <family val="2"/>
        <scheme val="minor"/>
      </rPr>
      <t xml:space="preserve">Riesgos de Tecnología: </t>
    </r>
    <r>
      <rPr>
        <sz val="11"/>
        <color theme="1"/>
        <rFont val="Calibri"/>
        <family val="2"/>
        <scheme val="minor"/>
      </rPr>
      <t>Están relacionados con la capacidad tecnológica de la Entidad para satisfacer sus necesidades actuales y futuras y el cumplimiento de la misión.</t>
    </r>
  </si>
  <si>
    <r>
      <rPr>
        <b/>
        <sz val="11"/>
        <color theme="1"/>
        <rFont val="Calibri"/>
        <family val="2"/>
        <scheme val="minor"/>
      </rPr>
      <t xml:space="preserve">Oportunidades de Tecnología: </t>
    </r>
    <r>
      <rPr>
        <sz val="11"/>
        <color theme="1"/>
        <rFont val="Calibri"/>
        <family val="2"/>
        <scheme val="minor"/>
      </rPr>
      <t>Están relacionados con la capacidad tecnológica de la Entidad para satisfacer sus necesidades actuales y futuras y el cumplimiento de la misión.</t>
    </r>
  </si>
  <si>
    <t>MACROPROCESO ESTRATÉGICO</t>
  </si>
  <si>
    <t>CÓDIGO: ESGr028</t>
  </si>
  <si>
    <t xml:space="preserve">PROCESO GESTIÓN SISTEMAS INTEGRADOS - CALIDAD </t>
  </si>
  <si>
    <t>VERSIÓN: 18</t>
  </si>
  <si>
    <t>GESTIÓN DEL RIESGO Y LAS OPORTUNIDADES</t>
  </si>
  <si>
    <t>VIGENCIA: 2025-04-11</t>
  </si>
  <si>
    <t>PÁGINA: 1 de 11</t>
  </si>
  <si>
    <t>MENÚ DE NAVEGACIÓN</t>
  </si>
  <si>
    <t>GESTIÓN DEL RIESGO EN LA UNIVERSIDAD DE CUNDINAMARCA</t>
  </si>
  <si>
    <t>ESTRATÉGICOS</t>
  </si>
  <si>
    <t>CORRUPCIÓN</t>
  </si>
  <si>
    <t>SEGURIDAD DE LA INFORMACIÓN</t>
  </si>
  <si>
    <t>SISTEMAS DE GESTIÓN</t>
  </si>
  <si>
    <t>Control de cambios</t>
  </si>
  <si>
    <t>Diagonal 18 No. 20-29 Fusagasugá – Cundinamarca
Teléfono (601) 8281483 Línea Gratuita 018000180414
www.ucundinamarca.edu.co   E-mail: info@ucundinamarca.edu.co
NIT: 890.680.062-2</t>
  </si>
  <si>
    <t>Documento controlado por el Sistema de Gestión de la Calidad
Asegúrese que corresponde a la última versión consultando el Portal Institucional</t>
  </si>
  <si>
    <t>PROCESO GESTIÓN SISTEMAS INTEGRADOS - CALIDAD</t>
  </si>
  <si>
    <t>PÁGINA: 2 de11</t>
  </si>
  <si>
    <t>REGRESAR</t>
  </si>
  <si>
    <t>IDENTIFICACIÓN DEL RIESGO ESTRATÉGICO</t>
  </si>
  <si>
    <t>RIESGOS OPERATIVOS QUE APORTAN A LA ESTRATEGIA</t>
  </si>
  <si>
    <t>ID</t>
  </si>
  <si>
    <t>FRENTE ESTRATÉGICO: OBJETIVO DE CALIDAD</t>
  </si>
  <si>
    <t>RIESGO ESTRATÉGICO</t>
  </si>
  <si>
    <t>VALORACIÓN</t>
  </si>
  <si>
    <t>NIVEL</t>
  </si>
  <si>
    <t>INDICADOR DE EFICACIA</t>
  </si>
  <si>
    <t>PROCESOS INVOLUCRADOS</t>
  </si>
  <si>
    <t>RIESGO OPERATIVO</t>
  </si>
  <si>
    <t>PROBABILIDAD DE OCURRENCIA RESIDUAL</t>
  </si>
  <si>
    <t>MAGNITUD DEL IMPACTO RESIDUAL</t>
  </si>
  <si>
    <t>VALORACIÓN RESIDUAL</t>
  </si>
  <si>
    <t>NIVEL RESIDUAL</t>
  </si>
  <si>
    <t>PÁGINA: 3 de 11</t>
  </si>
  <si>
    <t>IDENTIFICACIÓN DEL RIESGO</t>
  </si>
  <si>
    <t>TRATAMIENTO DEL RIESGO</t>
  </si>
  <si>
    <t>MACROPROCESO</t>
  </si>
  <si>
    <t>PROCESO</t>
  </si>
  <si>
    <t>CLASIFICACIÓN</t>
  </si>
  <si>
    <t>CAUSA</t>
  </si>
  <si>
    <t>CONSECUENCIA</t>
  </si>
  <si>
    <t>RIESGO RESIDUAL</t>
  </si>
  <si>
    <t>OPCIÓN MANEJO</t>
  </si>
  <si>
    <t>ACTIVIDADES DE CONTROL</t>
  </si>
  <si>
    <t>SOPORTE</t>
  </si>
  <si>
    <t>RESPONSABLE</t>
  </si>
  <si>
    <t>TIEMPO</t>
  </si>
  <si>
    <t>INDICADOR</t>
  </si>
  <si>
    <t>Misional</t>
  </si>
  <si>
    <t>Admisiones y Registro</t>
  </si>
  <si>
    <t>Recibir dadivas para la modificación de la información contenida en la plataforma institucional como (notas) y/o de las certificaciones de los estudiantes favoreciendo a particulares, debido a la de falta de ética de los funcionarios</t>
  </si>
  <si>
    <t xml:space="preserve">Corrupción </t>
  </si>
  <si>
    <t>Amiguismo o influencia de un tercero</t>
  </si>
  <si>
    <t>Procesos Disciplinarios . Perdida de la buena imagen de la institución</t>
  </si>
  <si>
    <t>Probable</t>
  </si>
  <si>
    <t>Catastrófico</t>
  </si>
  <si>
    <t>Extremo</t>
  </si>
  <si>
    <t>Evitar</t>
  </si>
  <si>
    <t>Difusión y capacitación a todos los funcionarios del proceso, Jornadas de sensibilización para la actuación ética y moral en el manejo de información confidencial.</t>
  </si>
  <si>
    <t xml:space="preserve">Actas de capacitación </t>
  </si>
  <si>
    <t>Jefe de Admisión  y Registro Juan Manuel Cruz Banoy</t>
  </si>
  <si>
    <t xml:space="preserve">Semestral </t>
  </si>
  <si>
    <t>N° Capacitaciones</t>
  </si>
  <si>
    <t xml:space="preserve">Recibir dadivas para la modificación de la información contenida en la plataforma institucional. Que se puede presentar en los procesos de selección de los estudiantes </t>
  </si>
  <si>
    <t xml:space="preserve">semestral </t>
  </si>
  <si>
    <t>PÁGINA: 4 de 11</t>
  </si>
  <si>
    <t>PROCESO:</t>
  </si>
  <si>
    <t xml:space="preserve"> </t>
  </si>
  <si>
    <t>OBJETIVO:</t>
  </si>
  <si>
    <t>IDENTIFICACIÓN DE RIESGOS</t>
  </si>
  <si>
    <t>VALORACIÓN DE RIESGOS</t>
  </si>
  <si>
    <t>ACTIVO O GRUPO DE ACTIVOS</t>
  </si>
  <si>
    <t>IDENTIFICADOR DEL RIESGO</t>
  </si>
  <si>
    <t>DESCRIPCIÓN DEL RIESGO</t>
  </si>
  <si>
    <t>VULNERABILIDADES</t>
  </si>
  <si>
    <t>AMENAZAS</t>
  </si>
  <si>
    <t>CONSECUENCIAS</t>
  </si>
  <si>
    <t>RIESGO INHERENTE</t>
  </si>
  <si>
    <t>OPCIÓN TRATAMIENTO</t>
  </si>
  <si>
    <t>OBJETIVO DE CONTROL</t>
  </si>
  <si>
    <t>ACTIVIDAD DE CONTROL</t>
  </si>
  <si>
    <t>PROCESO GESTIÓN SISTEMAS INTEGRADOS</t>
  </si>
  <si>
    <t>VERSIÓN: 16</t>
  </si>
  <si>
    <t>VIGENCIA: 2022-06-10</t>
  </si>
  <si>
    <t>PÁGINA: 1 de 6</t>
  </si>
  <si>
    <t xml:space="preserve">TIPOLOGÍA DE RIESGOS </t>
  </si>
  <si>
    <r>
      <rPr>
        <b/>
        <sz val="11"/>
        <color theme="1"/>
        <rFont val="Arial"/>
        <family val="2"/>
      </rPr>
      <t>RIESGO ESTRATÉGICO:</t>
    </r>
    <r>
      <rPr>
        <sz val="11"/>
        <color theme="1"/>
        <rFont val="Arial"/>
        <family val="2"/>
      </rPr>
      <t xml:space="preserve"> posibilidad de ocurrencia de eventos que afecten los objetivos estratégicos de la organización pública y por tanto impactan toda la entidad.</t>
    </r>
  </si>
  <si>
    <t>RIESGO GERENCIAL</t>
  </si>
  <si>
    <r>
      <rPr>
        <b/>
        <sz val="11"/>
        <color theme="1"/>
        <rFont val="Arial"/>
        <family val="2"/>
      </rPr>
      <t>RIESGO GERENCIAL:</t>
    </r>
    <r>
      <rPr>
        <sz val="11"/>
        <color theme="1"/>
        <rFont val="Arial"/>
        <family val="2"/>
      </rPr>
      <t xml:space="preserve"> Posibilidad de ocurrencia de eventos que afecten los procesos gerenciales y/o la alta dirección.</t>
    </r>
  </si>
  <si>
    <r>
      <rPr>
        <b/>
        <sz val="11"/>
        <color theme="1"/>
        <rFont val="Arial"/>
        <family val="2"/>
      </rPr>
      <t>RIESGO OPERATIVO:</t>
    </r>
    <r>
      <rPr>
        <sz val="11"/>
        <color theme="1"/>
        <rFont val="Arial"/>
        <family val="2"/>
      </rPr>
      <t xml:space="preserve"> Posibilidad de ocurrencia de eventos que afecten los procesos misionales de la entidad.</t>
    </r>
  </si>
  <si>
    <t>RIESGO FINANCIERO</t>
  </si>
  <si>
    <r>
      <rPr>
        <b/>
        <sz val="11"/>
        <color rgb="FF000000"/>
        <rFont val="Arial"/>
        <family val="2"/>
      </rPr>
      <t>RIESGO FINANCIERO:</t>
    </r>
    <r>
      <rPr>
        <sz val="11"/>
        <color rgb="FF000000"/>
        <rFont val="Arial"/>
        <family val="2"/>
      </rPr>
      <t xml:space="preserve"> Posibilidad de ocurrencia de eventos que afecten los estados financieros y todas aquellas áreas involucradas con el proceso financiero como presupuesto, tesorería, contabilidad, cartera, central de cuentas, costos, etc. </t>
    </r>
  </si>
  <si>
    <t>RIESGO TECNOLÓGICO</t>
  </si>
  <si>
    <r>
      <rPr>
        <b/>
        <sz val="11"/>
        <color rgb="FF000000"/>
        <rFont val="Arial"/>
        <family val="2"/>
      </rPr>
      <t>RIESGO TECNOLÓGICO:</t>
    </r>
    <r>
      <rPr>
        <sz val="11"/>
        <color rgb="FF000000"/>
        <rFont val="Arial"/>
        <family val="2"/>
      </rPr>
      <t xml:space="preserve"> Posibilidad de ocurrencia de eventos que afecten la totalidad o parte de la infraestructura tecnológica (hardware, software, redes, etc.) de una entidad. </t>
    </r>
  </si>
  <si>
    <t>RIESGO DE CUMPLIMIENTO</t>
  </si>
  <si>
    <r>
      <rPr>
        <b/>
        <sz val="11"/>
        <color rgb="FF000000"/>
        <rFont val="Arial"/>
        <family val="2"/>
      </rPr>
      <t>RIESGO DE CUMPLIMIENTO:</t>
    </r>
    <r>
      <rPr>
        <sz val="11"/>
        <color rgb="FF000000"/>
        <rFont val="Arial"/>
        <family val="2"/>
      </rPr>
      <t xml:space="preserve"> Posibilidad de ocurrencia de eventos que afecten la situación jurídica o contractual de la organización debido a su incumplimiento o desacato a la normatividad legal y las obligaciones contractuales. </t>
    </r>
  </si>
  <si>
    <t xml:space="preserve">RIESGO DE IMAGEN O REPUTACIONAL </t>
  </si>
  <si>
    <r>
      <rPr>
        <b/>
        <sz val="11"/>
        <color rgb="FF000000"/>
        <rFont val="Arial"/>
        <family val="2"/>
      </rPr>
      <t>RIESGO DE IMAGEN O REPUTACIONAL:</t>
    </r>
    <r>
      <rPr>
        <sz val="11"/>
        <color rgb="FF000000"/>
        <rFont val="Arial"/>
        <family val="2"/>
      </rPr>
      <t xml:space="preserve"> posibilidad de ocurrencia de un evento que afecte la imagen, buen nombre o reputación de una organización ante sus clientes y partes interesadas. </t>
    </r>
  </si>
  <si>
    <t xml:space="preserve">RIESGO DE CORRUPCIÓN </t>
  </si>
  <si>
    <r>
      <rPr>
        <b/>
        <sz val="11"/>
        <color rgb="FF000000"/>
        <rFont val="Arial"/>
        <family val="2"/>
      </rPr>
      <t>RIESGO DE CORRUPCIÓN:</t>
    </r>
    <r>
      <rPr>
        <sz val="11"/>
        <color rgb="FF000000"/>
        <rFont val="Arial"/>
        <family val="2"/>
      </rPr>
      <t xml:space="preserve"> Posibilidad de que, por acción u omisión, se use el poder para desviar la gestión de lo público hacia un beneficio privado.</t>
    </r>
  </si>
  <si>
    <t xml:space="preserve">RIESGO DE SEGURIDAD DIGITAL </t>
  </si>
  <si>
    <r>
      <rPr>
        <b/>
        <sz val="11"/>
        <color rgb="FF000000"/>
        <rFont val="Arial"/>
        <family val="2"/>
      </rPr>
      <t xml:space="preserve">RIESGO DE SEGURIDAD DIGITAL: </t>
    </r>
    <r>
      <rPr>
        <sz val="11"/>
        <color rgb="FF000000"/>
        <rFont val="Arial"/>
        <family val="2"/>
      </rPr>
      <t xml:space="preserve">Posibilidad de combinación de amenazas y vulnerabilidades en el entorno digital. Puede debilitar el logro de objetivos económicos y sociales, afectar la soberanía nacional, la integridad territorial, el orden constitucional y los intereses nacionales. Incluye aspectos relacionados con el ambiente físico, digital y las personas. </t>
    </r>
  </si>
  <si>
    <t xml:space="preserve">CRITERIOS PARA CALIFICAR LA PROBABILIDAD </t>
  </si>
  <si>
    <t xml:space="preserve">NIVEL </t>
  </si>
  <si>
    <t>INTERPRETACIÓN</t>
  </si>
  <si>
    <t xml:space="preserve">POR DESCRIPCIÓN </t>
  </si>
  <si>
    <t xml:space="preserve">POR FRECUENCIA </t>
  </si>
  <si>
    <t>CASI SEGURO</t>
  </si>
  <si>
    <t xml:space="preserve">Se espera que el evento ocurra en la mayoría de las circunstancias. </t>
  </si>
  <si>
    <t>Más de 1 vez al año.</t>
  </si>
  <si>
    <t>PROBABLE</t>
  </si>
  <si>
    <t xml:space="preserve">Es viable que el evento ocurra en la mayoría de las circunstancias. </t>
  </si>
  <si>
    <t xml:space="preserve">Al menos 1 vez en el último año. </t>
  </si>
  <si>
    <t>POSIBLE</t>
  </si>
  <si>
    <t xml:space="preserve">El evento podrá ocurrir en algún momento. </t>
  </si>
  <si>
    <t xml:space="preserve">Al menos 1 vez en los últimos 2 años. </t>
  </si>
  <si>
    <t>IMPROBABLE</t>
  </si>
  <si>
    <t xml:space="preserve">El evento puede ocurrir en algún momento. </t>
  </si>
  <si>
    <t xml:space="preserve">Al menos 1 vez en los últimos 5 años. </t>
  </si>
  <si>
    <t xml:space="preserve">RARA VEZ </t>
  </si>
  <si>
    <t xml:space="preserve">El evento puede ocurrir solo en circunstancias excepcionales (poco comunes o anormales). </t>
  </si>
  <si>
    <t xml:space="preserve">No se ha presentado en los últimos 5 años. </t>
  </si>
  <si>
    <t xml:space="preserve">CRITERIOS PARA CALIFICAR EL IMPACTO - RIESGOS DE GESTIÓN </t>
  </si>
  <si>
    <t>IMPACTO (CONSECUENCIAS) CUANTITATIVO</t>
  </si>
  <si>
    <t>IMPACTO (CONSECUENCIAS) - CUALITATIVO</t>
  </si>
  <si>
    <t>CATASTRÓFICO</t>
  </si>
  <si>
    <t xml:space="preserve">* Impacto que afecte la ejecución presupuestal en un valor ≤50%. 
* Pérdida de cobertura en la prestación de los servicios de la entidad ≤50%. 
* Pago de indemnizaciones a terceros por acciones legales que pueden afectar presupuesto total de la entidad en un valor ≤50%. 
* Pago de sanciones económicas por incumplimiento en la normatividad aplicable ante un ente regulador, las cuales afectan en un valor ≤50% del presupuesto general de la entidad. </t>
  </si>
  <si>
    <t xml:space="preserve">* Interrupción de las operaciones de la entidad por más de cinco (5) días. 
* Intervención por parte de un ente de control u otro ente regulador. 
* Pérdida de información crítica para la entidad que no se puede recuperar. 
* Incumplimiento en las metas y objetivos institucionales afectando de forma grave la ejecución presupuestal. 
* Imagen institucional afectada en el orden nacional o regional por actos o hechos de corrupción comprobados. 
</t>
  </si>
  <si>
    <t>MAYOR</t>
  </si>
  <si>
    <t xml:space="preserve">* Impacto que afecte la ejecución presupuestal en un valor ≤20%.
* Pérdida de cobertura en la prestación de los servicios de la entidad ≤20%.
* Pago de indemnizaciones a terceros por acciones legales que pueden afectar el presupuesto total de la entidad en un valor ≤20%.
* Pago de sanciones económicas por incumplimiento en la normatividad aplicable ante un ente regulador, las cuales afectan en un valor ≤20% del presupuesto general de la entidad.    </t>
  </si>
  <si>
    <t>* Interrupción de las operaciones de la entidad por más de dos (2) días. 
* Pérdida de información crítica que puede ser recuperada de forma parcial o incompleta. 
* Sanción por parte del ente de control u otro ente regulador. 
* Incumplimiento en las metas y objetivos institucionales afectando el cumplimiento en las metas de gobierno. 
* Imagen institucional afectada en el orden nacional o regional por incumplimientos en la prestación del servicio a los usuarios o ciudadanos.</t>
  </si>
  <si>
    <t xml:space="preserve">* Impacto que afecte la ejecución presupuestal en un valor ≤5%. 
* Pérdida de cobertura en la prestación de los servicios de la entidad ≤10%. 
* Pago de indemnizaciones a terceros por acciones legales que pueden afectar el presupuesto total de la entidad en un valor ≤5%. 
* Pago de sanciones económicas por incumplimiento en la normatividad aplicable ante un ente regulador, las cuales afectan en un valor ≤5% del presupuesto general de la entidad. </t>
  </si>
  <si>
    <t xml:space="preserve">* Interrupción de las operaciones de la entidad por un (1) día. 
* Reclamaciones o quejas de los usuarios que podrían implicar una denuncia ante los entes reguladores o una demanda de largo alcance para la entidad. 
* Inoportunidad en la información, ocasionando retrasos en la atención a los usuarios. 
* Reproceso de actividades y aumento de carga operativa. 
* Imagen institucional afectada en el orden nacional o regional por retrasos en la prestación del servicio a los usuarios o ciudadanos. 
* Investigaciones penales, fiscales o disciplinarias. </t>
  </si>
  <si>
    <t>MENOR</t>
  </si>
  <si>
    <t xml:space="preserve">* Impacto que afecte la ejecución presupuestal en un valor ≤1%. 
* Pérdida de cobertura en la prestación de los servicios de la entidad ≤5%. 
* Pago de indemnizaciones a terceros por acciones legales que pueden afectar el presupuesto total de la entidad en un valor ≤1%. 
* Pago de sanciones económicas por incumplimiento en la normatividad aplicable ante un ente regulador, las cuales afectan en un valor ≤1% del presupuesto general de la entidad. </t>
  </si>
  <si>
    <t xml:space="preserve">* Interrupción de las operaciones de la entidad por algunas horas. 
* Reclamaciones o quejas de los usuarios, que implican investigaciones internas disciplinarias. 
* Imagen institucional afectada localmente por retrasos en la prestación del servicio a los usuarios o ciudadanos. </t>
  </si>
  <si>
    <t>INSIGNIFICANTE</t>
  </si>
  <si>
    <t xml:space="preserve">* Impacto que afecte la ejecución presupuestal en un valor ≤0,5%. 
* Pérdida de cobertura en la prestación de los servicios de la entidad ≤1%. 
* Pago de indemnizaciones a terceros por acciones legales que pueden afectar el presupuesto total de la entidad en un valor ≤0,5%. 
* Pago de sanciones económicas por incumplimiento en la normatividad aplicable ante un ente regulador, las cuales afectan en un valor ≤0,5% del presupuesto general de la entidad. </t>
  </si>
  <si>
    <t xml:space="preserve">* No hay interrupción de las operaciones de la entidad.
* No se generan sanciones económicas o administrativas.  
* No se afecta la imagen institucional de forma significativa. </t>
  </si>
  <si>
    <t>ANÁLISIS Y EVALUACIÓN DE LOS CONTROLES PARA LA MITIGACIÓN DE LOS RIESGOS</t>
  </si>
  <si>
    <t xml:space="preserve">CRITERIO DE EVALUACIÓN </t>
  </si>
  <si>
    <t>ASPECTO A EVALUAR EN EL DISEÑO DEL CONTROL</t>
  </si>
  <si>
    <t>OPCIONES DE RESPUESTA</t>
  </si>
  <si>
    <t>1. RESPONSABLE</t>
  </si>
  <si>
    <t xml:space="preserve">¿Existe un responsable asignado a la ejecu­ción del control? </t>
  </si>
  <si>
    <t>Asignado</t>
  </si>
  <si>
    <t>No Asignado</t>
  </si>
  <si>
    <t xml:space="preserve">¿El responsable tiene la autoridad y adecua­da segregación de funciones en la ejecución del control? </t>
  </si>
  <si>
    <t>Adecuado</t>
  </si>
  <si>
    <t>Inadecuado</t>
  </si>
  <si>
    <t>2. PERIODICIDAD</t>
  </si>
  <si>
    <t xml:space="preserve">¿La oportunidad en que se ejecuta el control ayuda a prevenir la mitigación del riesgo o a detectar la materialización del riesgo de ma­nera oportuna? </t>
  </si>
  <si>
    <t>Oportuna</t>
  </si>
  <si>
    <t xml:space="preserve">Inoportuna </t>
  </si>
  <si>
    <t>3. PROPÓSITO</t>
  </si>
  <si>
    <t xml:space="preserve">¿Las actividades que se desarrollan en el control realmente buscan por si sola prevenir o detectar las causas que pueden dar origen al riesgo, ejemplo Verificar, Validar Cotejar, Comparar, Revisar, etc.? </t>
  </si>
  <si>
    <t>Prevenir o detectar</t>
  </si>
  <si>
    <t>No es un control</t>
  </si>
  <si>
    <t xml:space="preserve">4. COMO REALIZAR LA ACTIVIDAD DE CONTROL </t>
  </si>
  <si>
    <t xml:space="preserve">¿La fuente de información que se utiliza en el desarrollo del control es información confia­ble que permita mitigar el riesgo?. </t>
  </si>
  <si>
    <t>Confiable</t>
  </si>
  <si>
    <t>No confiable</t>
  </si>
  <si>
    <t>5. QUE PASA CON LAS OBSERVACIONES O DESVIACIONES</t>
  </si>
  <si>
    <t xml:space="preserve">¿Las observaciones, desviaciones o dife­rencias identificadas como resultados de la ejecución del control son investigadas y re­sueltas de manera oportuna? </t>
  </si>
  <si>
    <t xml:space="preserve">Se investigan y resuelven oportunamente </t>
  </si>
  <si>
    <t>No se investigan y resuelven oportunamente</t>
  </si>
  <si>
    <t xml:space="preserve">6. EVIDENCIA DE LA EJECUCIÓN DEL CONTROL </t>
  </si>
  <si>
    <t xml:space="preserve">¿Se deja evidencia o rastro de la ejecución del control, que permita a cualquier tercero con la evidencia, llegar a la misma conclusión?. </t>
  </si>
  <si>
    <t>Completa</t>
  </si>
  <si>
    <t xml:space="preserve">Incompleta/No existe </t>
  </si>
  <si>
    <t xml:space="preserve">PESO O PARTICIPACIÓN DE CADA VARIABLE EN EL DISEÑO DEL CONTROL PARA LA MITIGACIÓN DEL RIESGO </t>
  </si>
  <si>
    <t>CRITERIO DE EVALUACIÓN</t>
  </si>
  <si>
    <t xml:space="preserve">OPCIÓN DE RESPUESTA AL CRITERIO DE EVALUACIÓN </t>
  </si>
  <si>
    <t>PESO EN LA EVALUACIÓN DEL DISEÑO DEL CONTROL</t>
  </si>
  <si>
    <t xml:space="preserve">11. ASIGNACIÓN DEL RESPONSABLE </t>
  </si>
  <si>
    <t>No asignado</t>
  </si>
  <si>
    <t xml:space="preserve">12. SEGREGACIÓN  Y AUTORIDAD DEL RESPONSABLE </t>
  </si>
  <si>
    <t>Inoportuna</t>
  </si>
  <si>
    <t>Prevenir</t>
  </si>
  <si>
    <t>Detectar</t>
  </si>
  <si>
    <t>4. COMO SE REALIZA LA ACTIVIDAD DE CONTROL</t>
  </si>
  <si>
    <t xml:space="preserve">5. QUE PASA CON LAS OBSERVACIONES O DESVIACIONES </t>
  </si>
  <si>
    <t>Se investigan y resuelven oportunamente</t>
  </si>
  <si>
    <t xml:space="preserve">No se investigan y resuelven oportunamente </t>
  </si>
  <si>
    <t>6. EVIDENCIA DE LA EJECUCIÓN DEL CONTROL</t>
  </si>
  <si>
    <t>Incompleta</t>
  </si>
  <si>
    <t>No existe</t>
  </si>
  <si>
    <t xml:space="preserve">RESULTADOS DE LA EVALUACIÓN DEL DISEÑO DEL CONTROL </t>
  </si>
  <si>
    <t>RANGO DE CALIFICACIÓN DEL DISEÑO</t>
  </si>
  <si>
    <t xml:space="preserve">RESULTADO - PESO EN LA EVALUACIÓN DEL DISEÑO DEL CONTROL </t>
  </si>
  <si>
    <t>Fuerte</t>
  </si>
  <si>
    <t xml:space="preserve">Calificación entre 96 y 100 </t>
  </si>
  <si>
    <t>Moderado</t>
  </si>
  <si>
    <t>Calificación entre 86 y 95</t>
  </si>
  <si>
    <t>Débil</t>
  </si>
  <si>
    <t>Calificación entre 0 y 85</t>
  </si>
  <si>
    <t>RESULTADOS DE LA EVALUACIÓN DE LA EJECUCIÓN DEL CONTROL</t>
  </si>
  <si>
    <t xml:space="preserve">RANGO DE CALIFICACIÓN DE LA EJECUCIÓN </t>
  </si>
  <si>
    <t>RESULTADO - PESO DE LA EJECUCIÓN DEL CONTROL -</t>
  </si>
  <si>
    <t>El control se ejecuta de manera consistente por parte del responsable.</t>
  </si>
  <si>
    <t>El control se ejecuta algunas veces por parte del responsable.</t>
  </si>
  <si>
    <t>El control no se ejecuta por parte del responsable.</t>
  </si>
  <si>
    <t xml:space="preserve">ANÁLISIS Y EVALUACIÓN DE LOS CONTROLES PARA LA MITIGACIÓN DE LOS RIESGOS </t>
  </si>
  <si>
    <t>PESO INDIVIDUAL DEL DISEÑO (DISEÑO)</t>
  </si>
  <si>
    <t>EL CONTROL SE EJECUTA DE MANERA CONSISTENTE POR LOS RESPONSABLES (EJECUCIÓN)</t>
  </si>
  <si>
    <r>
      <t xml:space="preserve">SOLIDEZ INDIVIDUAL DE CADA CONTROL 
</t>
    </r>
    <r>
      <rPr>
        <b/>
        <i/>
        <sz val="11"/>
        <color theme="1"/>
        <rFont val="Arial"/>
        <family val="2"/>
      </rPr>
      <t>FUERTE:100 
MODERADO: 50 
DÉBIL: 0</t>
    </r>
  </si>
  <si>
    <r>
      <t xml:space="preserve">PESO EN LA EVALUACIÓN DEL DISEÑO DEL CONTROL 
</t>
    </r>
    <r>
      <rPr>
        <b/>
        <i/>
        <sz val="11"/>
        <color theme="1"/>
        <rFont val="Arial"/>
        <family val="2"/>
      </rPr>
      <t>SI / NO</t>
    </r>
  </si>
  <si>
    <t>Fuerte calificación entre 96 y 100</t>
  </si>
  <si>
    <t>Fuerte (siempre se ejecuta)</t>
  </si>
  <si>
    <t>fuerte + fuerte = fuerte</t>
  </si>
  <si>
    <t>NO</t>
  </si>
  <si>
    <t>Moderado (algunas veces)</t>
  </si>
  <si>
    <t>fuerte + moderado = moderado</t>
  </si>
  <si>
    <t>SI</t>
  </si>
  <si>
    <t>Débil (no se ejecuta)</t>
  </si>
  <si>
    <t>fuerte + débil = débil</t>
  </si>
  <si>
    <t>Moderado calificación entre 86 y 95</t>
  </si>
  <si>
    <t xml:space="preserve">moderado + fuerte = moderado </t>
  </si>
  <si>
    <t xml:space="preserve">moderado + moderado = moderado </t>
  </si>
  <si>
    <t>moderado + débil = débil</t>
  </si>
  <si>
    <t>Débil calificación entre 0 y 85</t>
  </si>
  <si>
    <t>débil + fuerte = débil</t>
  </si>
  <si>
    <t>débil + moderado = débil</t>
  </si>
  <si>
    <t>débil + débil = débil</t>
  </si>
  <si>
    <t>RESULTADOS DE LOS POSIBLES DESPLAZAMIENTOS DE LA PROBABILIDAD Y DEL IMPACTO DE LOS RIESGOS</t>
  </si>
  <si>
    <t>SOLIDEZ DEL CONJUNTO DE LOS CONTROLES</t>
  </si>
  <si>
    <t>CONTROLES AYUDAN A DISMINUIR LA PROBABILIDAD</t>
  </si>
  <si>
    <t>CONTROLES AYUDAN A DISMINUIR IMPACTO</t>
  </si>
  <si>
    <t># COLUMNAS EN LA MATRIZ DE RIESGO QUE SE DESPLAZA EN EL EJE DE LA PROBABILIDAD</t>
  </si>
  <si>
    <t># COLUMNAS EN LA MATRIZ DE RIESGO QUE SE DESPLAZA EN EL EJE DE IMPACTO</t>
  </si>
  <si>
    <t xml:space="preserve">Fuerte </t>
  </si>
  <si>
    <t>Directamente</t>
  </si>
  <si>
    <t>Indirectamente</t>
  </si>
  <si>
    <t>No disminuye</t>
  </si>
  <si>
    <t>CRITERIOS 2020</t>
  </si>
  <si>
    <t>CLASIFICACIÓN DEL RIESGO</t>
  </si>
  <si>
    <t>RELACIÓN</t>
  </si>
  <si>
    <t>FACTORES DE RIESGOS</t>
  </si>
  <si>
    <t>DESCRIPCIÓN</t>
  </si>
  <si>
    <r>
      <rPr>
        <b/>
        <i/>
        <sz val="11"/>
        <color rgb="FF007B3E"/>
        <rFont val="Arial"/>
        <family val="2"/>
      </rPr>
      <t>EJECUCIÓN Y ADMINISTRACIÓN DE PROCESOS:</t>
    </r>
    <r>
      <rPr>
        <b/>
        <sz val="11"/>
        <color theme="1"/>
        <rFont val="Arial"/>
        <family val="2"/>
      </rPr>
      <t xml:space="preserve"> </t>
    </r>
    <r>
      <rPr>
        <sz val="11"/>
        <color theme="1"/>
        <rFont val="Arial"/>
        <family val="2"/>
      </rPr>
      <t>Pérdidas derivadas de errores en la ejecución y administración de procesos.</t>
    </r>
  </si>
  <si>
    <r>
      <rPr>
        <b/>
        <sz val="11"/>
        <color theme="1"/>
        <rFont val="Arial"/>
        <family val="2"/>
      </rPr>
      <t>Procesos:</t>
    </r>
    <r>
      <rPr>
        <sz val="11"/>
        <color theme="1"/>
        <rFont val="Arial"/>
        <family val="2"/>
      </rPr>
      <t xml:space="preserve"> Eventos relacionados con errores en las actividades que deben realizar los servidores de la organización. </t>
    </r>
  </si>
  <si>
    <t>- Falta de procedimientos
- Errores de grabación, autorización
- Errores en cálculos para pagos internos y externos
- Falta de capacitación</t>
  </si>
  <si>
    <r>
      <rPr>
        <b/>
        <i/>
        <sz val="11"/>
        <color rgb="FF007B3E"/>
        <rFont val="Arial"/>
        <family val="2"/>
      </rPr>
      <t>FRAUDE EXTERNO:</t>
    </r>
    <r>
      <rPr>
        <b/>
        <sz val="11"/>
        <color theme="1"/>
        <rFont val="Arial"/>
        <family val="2"/>
      </rPr>
      <t xml:space="preserve"> </t>
    </r>
    <r>
      <rPr>
        <sz val="11"/>
        <color theme="1"/>
        <rFont val="Arial"/>
        <family val="2"/>
      </rPr>
      <t>Pérdida derivada de actos de fraude por personas ajenas a la organización (no participa personal de la entidad).</t>
    </r>
  </si>
  <si>
    <r>
      <rPr>
        <b/>
        <sz val="11"/>
        <color theme="1"/>
        <rFont val="Arial"/>
        <family val="2"/>
      </rPr>
      <t>Evento externo:</t>
    </r>
    <r>
      <rPr>
        <sz val="11"/>
        <color theme="1"/>
        <rFont val="Arial"/>
        <family val="2"/>
      </rPr>
      <t xml:space="preserve"> Situaciones externas que afectan la entidad</t>
    </r>
  </si>
  <si>
    <t>- Suplantación de identidad
- Asalto a la oficina
- Atentados, vandalismo, orden público</t>
  </si>
  <si>
    <r>
      <rPr>
        <b/>
        <i/>
        <sz val="11"/>
        <color rgb="FF007B3E"/>
        <rFont val="Arial"/>
        <family val="2"/>
      </rPr>
      <t>FRAUDE INTERNO:</t>
    </r>
    <r>
      <rPr>
        <b/>
        <sz val="11"/>
        <color theme="1"/>
        <rFont val="Arial"/>
        <family val="2"/>
      </rPr>
      <t xml:space="preserve"> </t>
    </r>
    <r>
      <rPr>
        <sz val="11"/>
        <color theme="1"/>
        <rFont val="Arial"/>
        <family val="2"/>
      </rPr>
      <t>Pérdida debido a actos de fraude, actuaciones irregulares, comisión de hechos delictivos abuso de confianza, apropiación indebida, incumplimiento de regulaciones legales o internas de la entidad en las cuales está involucrado por lo menos 1 participante interno de la organización, son realizadas de forma intencional y/o con ánimo de lucro para sí mismo o para terceros.</t>
    </r>
  </si>
  <si>
    <r>
      <rPr>
        <b/>
        <sz val="11"/>
        <color theme="1"/>
        <rFont val="Arial"/>
        <family val="2"/>
      </rPr>
      <t>Talento humano:</t>
    </r>
    <r>
      <rPr>
        <sz val="11"/>
        <color theme="1"/>
        <rFont val="Arial"/>
        <family val="2"/>
      </rPr>
      <t xml:space="preserve"> Incluye seguridad y salud en el trabajo. Se analiza posible dolo e intención frente a la corrupción.</t>
    </r>
  </si>
  <si>
    <t>- Hurto activos
- Posibles comportamientos no éticos de los empleados
- Fraude interno (corrupción, soborno)</t>
  </si>
  <si>
    <r>
      <rPr>
        <b/>
        <i/>
        <sz val="11"/>
        <color rgb="FF007B3E"/>
        <rFont val="Arial"/>
        <family val="2"/>
      </rPr>
      <t>FALLAS TECNOLÓGICAS:</t>
    </r>
    <r>
      <rPr>
        <b/>
        <sz val="11"/>
        <color theme="1"/>
        <rFont val="Arial"/>
        <family val="2"/>
      </rPr>
      <t xml:space="preserve"> </t>
    </r>
    <r>
      <rPr>
        <sz val="11"/>
        <color theme="1"/>
        <rFont val="Arial"/>
        <family val="2"/>
      </rPr>
      <t>Errores en hardware, software, telecomunicaciones, interrupción de servicios básicos.</t>
    </r>
  </si>
  <si>
    <r>
      <rPr>
        <b/>
        <sz val="11"/>
        <color theme="1"/>
        <rFont val="Arial"/>
        <family val="2"/>
      </rPr>
      <t>Tecnología:</t>
    </r>
    <r>
      <rPr>
        <sz val="11"/>
        <color theme="1"/>
        <rFont val="Arial"/>
        <family val="2"/>
      </rPr>
      <t xml:space="preserve"> Eventos relacionados con la infraestructura tecnológica de la entidad.</t>
    </r>
  </si>
  <si>
    <t>- Daño de equipos
- Caída de aplicaciones
- Caída de redes
- Errores en programas</t>
  </si>
  <si>
    <r>
      <rPr>
        <b/>
        <i/>
        <sz val="11"/>
        <color rgb="FF007B3E"/>
        <rFont val="Arial"/>
        <family val="2"/>
      </rPr>
      <t>DAÑOS A ACTIVOS FIJOS/ EVENTOS EXTERNOS:</t>
    </r>
    <r>
      <rPr>
        <b/>
        <sz val="11"/>
        <color theme="1"/>
        <rFont val="Arial"/>
        <family val="2"/>
      </rPr>
      <t xml:space="preserve"> </t>
    </r>
    <r>
      <rPr>
        <sz val="11"/>
        <color theme="1"/>
        <rFont val="Arial"/>
        <family val="2"/>
      </rPr>
      <t>Pérdida por daños o extravíos de los activos fijos por desastres naturales u otros riesgos/eventos externos como atentados, vandalismo, orden público.</t>
    </r>
  </si>
  <si>
    <r>
      <rPr>
        <b/>
        <sz val="11"/>
        <color theme="1"/>
        <rFont val="Arial"/>
        <family val="2"/>
      </rPr>
      <t xml:space="preserve">Infraestructura: </t>
    </r>
    <r>
      <rPr>
        <sz val="11"/>
        <color theme="1"/>
        <rFont val="Arial"/>
        <family val="2"/>
      </rPr>
      <t>Eventos relacionados con la infraestructura física de la entidad.</t>
    </r>
  </si>
  <si>
    <t>- Derrumbes
- Incendios
- Inundaciones
- Daños a activos fijos</t>
  </si>
  <si>
    <r>
      <rPr>
        <b/>
        <i/>
        <sz val="11"/>
        <color rgb="FF007B3E"/>
        <rFont val="Arial"/>
        <family val="2"/>
      </rPr>
      <t>USUARIOS, PRODUCTOS Y PRÁCTICAS:</t>
    </r>
    <r>
      <rPr>
        <b/>
        <sz val="11"/>
        <color theme="1"/>
        <rFont val="Arial"/>
        <family val="2"/>
      </rPr>
      <t xml:space="preserve"> </t>
    </r>
    <r>
      <rPr>
        <sz val="11"/>
        <color theme="1"/>
        <rFont val="Arial"/>
        <family val="2"/>
      </rPr>
      <t>Fallas negligentes o involuntarias de las obligaciones frente a los usuarios y que impiden satisfacer una obligación profesional frente a éstos.</t>
    </r>
    <r>
      <rPr>
        <b/>
        <sz val="11"/>
        <color theme="1"/>
        <rFont val="Arial"/>
        <family val="2"/>
      </rPr>
      <t xml:space="preserve"> </t>
    </r>
  </si>
  <si>
    <t>Pueden asociarse a varios factores</t>
  </si>
  <si>
    <r>
      <rPr>
        <b/>
        <i/>
        <sz val="11"/>
        <color rgb="FF007B3E"/>
        <rFont val="Arial"/>
        <family val="2"/>
      </rPr>
      <t>RELACIONES LABORALES:</t>
    </r>
    <r>
      <rPr>
        <i/>
        <sz val="11"/>
        <color rgb="FF007B3E"/>
        <rFont val="Arial"/>
        <family val="2"/>
      </rPr>
      <t xml:space="preserve"> </t>
    </r>
    <r>
      <rPr>
        <sz val="11"/>
        <color theme="1"/>
        <rFont val="Arial"/>
        <family val="2"/>
      </rPr>
      <t>Pérdidas que surgen de acciones contrarias a las leyes o acuerdos de empleo, salud o seguridad, del pago de demandas por daños personales o de discriminación</t>
    </r>
    <r>
      <rPr>
        <b/>
        <sz val="11"/>
        <color theme="1"/>
        <rFont val="Arial"/>
        <family val="2"/>
      </rPr>
      <t>.</t>
    </r>
  </si>
  <si>
    <t>Tabla 3 Actividades relacionadas con la gestión en entidades públicas</t>
  </si>
  <si>
    <t>ACTIVIDAD</t>
  </si>
  <si>
    <t xml:space="preserve">FRECUENCIA DE LA ACTIVIDAD </t>
  </si>
  <si>
    <t>PROBABILIDAD FRENTE AL RIESGO</t>
  </si>
  <si>
    <t>Planeación estratégica</t>
  </si>
  <si>
    <t>1 vez al año</t>
  </si>
  <si>
    <t xml:space="preserve">Muy baja </t>
  </si>
  <si>
    <t>Actividades de talento humano, jurídica, administrativa</t>
  </si>
  <si>
    <t>Mensual</t>
  </si>
  <si>
    <t>Media</t>
  </si>
  <si>
    <t>Contabilidad, cartera</t>
  </si>
  <si>
    <t>Semanal</t>
  </si>
  <si>
    <t>Alta</t>
  </si>
  <si>
    <r>
      <t>*Tecnología (incluye disponibilidad de aplicativos), tesorería
*</t>
    </r>
    <r>
      <rPr>
        <b/>
        <sz val="11"/>
        <color theme="1"/>
        <rFont val="Arial"/>
        <family val="2"/>
      </rPr>
      <t>Nota:</t>
    </r>
    <r>
      <rPr>
        <sz val="11"/>
        <color theme="1"/>
        <rFont val="Arial"/>
        <family val="2"/>
      </rPr>
      <t xml:space="preserve"> En materia de tecnología se tiene en cuenta 1 hora funcionamiento = 1 vez.
</t>
    </r>
    <r>
      <rPr>
        <b/>
        <sz val="11"/>
        <color theme="1"/>
        <rFont val="Arial"/>
        <family val="2"/>
      </rPr>
      <t>Ej.</t>
    </r>
    <r>
      <rPr>
        <sz val="11"/>
        <color theme="1"/>
        <rFont val="Arial"/>
        <family val="2"/>
      </rPr>
      <t>: Aplicativo FURAG está disponible durante 2 meses las 24 horas, en consecuencia su frecuencia se calcularía 60 días * 24 horas= 1440 horas.</t>
    </r>
  </si>
  <si>
    <t>Diaria</t>
  </si>
  <si>
    <t>Muy alta</t>
  </si>
  <si>
    <t>Tabla 4 Criterios para definir el nivel de probabilidad</t>
  </si>
  <si>
    <t>FRECUENCIA DE LA ACTIVIDAD</t>
  </si>
  <si>
    <t>Muy Baja</t>
  </si>
  <si>
    <t>La actividad que conlleva el riesgo se ejecuta como máximo 2 veces por año</t>
  </si>
  <si>
    <r>
      <rPr>
        <b/>
        <sz val="11"/>
        <color theme="1"/>
        <rFont val="Arial"/>
        <family val="2"/>
      </rPr>
      <t>MUY BAJA</t>
    </r>
    <r>
      <rPr>
        <sz val="11"/>
        <color theme="1"/>
        <rFont val="Arial"/>
        <family val="2"/>
      </rPr>
      <t>: La actividad que conlleva el riesgo se ejecuta como máximos 2 veces por año</t>
    </r>
  </si>
  <si>
    <t>Baja</t>
  </si>
  <si>
    <t>La actividad que conlleva el riesgo se ejecuta de 3 a 10 veces por año</t>
  </si>
  <si>
    <r>
      <rPr>
        <b/>
        <sz val="11"/>
        <color theme="1"/>
        <rFont val="Arial"/>
        <family val="2"/>
      </rPr>
      <t>BAJA:</t>
    </r>
    <r>
      <rPr>
        <sz val="11"/>
        <color theme="1"/>
        <rFont val="Arial"/>
        <family val="2"/>
      </rPr>
      <t xml:space="preserve"> La actividad que conlleva el riesgo se ejecuta de 3 a 10 veces por año</t>
    </r>
  </si>
  <si>
    <t>La actividad que conlleva el riesgo se ejecuta de 11 a 30 veces por año</t>
  </si>
  <si>
    <r>
      <rPr>
        <b/>
        <sz val="11"/>
        <color theme="1"/>
        <rFont val="Arial"/>
        <family val="2"/>
      </rPr>
      <t>MEDIA:</t>
    </r>
    <r>
      <rPr>
        <sz val="11"/>
        <color theme="1"/>
        <rFont val="Arial"/>
        <family val="2"/>
      </rPr>
      <t xml:space="preserve"> La actividad que conlleva el riesgo se ejecuta de 11 a 30 veces por año</t>
    </r>
  </si>
  <si>
    <t>La actividad que conlleva el riesgo se ejecuta mínimo 31 veces al año y máximo 100 veces por año</t>
  </si>
  <si>
    <r>
      <rPr>
        <b/>
        <sz val="11"/>
        <color theme="1"/>
        <rFont val="Arial"/>
        <family val="2"/>
      </rPr>
      <t xml:space="preserve">ALTA: </t>
    </r>
    <r>
      <rPr>
        <sz val="11"/>
        <color theme="1"/>
        <rFont val="Arial"/>
        <family val="2"/>
      </rPr>
      <t>La actividad que conlleva el riesgo se ejecuta mínimo 31 veces al año y máximo 100 veces por año</t>
    </r>
  </si>
  <si>
    <t>Muy Alta</t>
  </si>
  <si>
    <t>La actividad que conlleva el riesgo se ejecuta más de 100 veces por año</t>
  </si>
  <si>
    <r>
      <rPr>
        <b/>
        <sz val="11"/>
        <color theme="1"/>
        <rFont val="Arial"/>
        <family val="2"/>
      </rPr>
      <t xml:space="preserve">MUY ALTA: </t>
    </r>
    <r>
      <rPr>
        <sz val="11"/>
        <color theme="1"/>
        <rFont val="Arial"/>
        <family val="2"/>
      </rPr>
      <t>La actividad que conlleva el riesgo se ejecuta más de 100 veces por año</t>
    </r>
  </si>
  <si>
    <t>Figura 14 Matriz de calor (niveles de severidad del riesgo)</t>
  </si>
  <si>
    <t>Tabla 5 Criterios para definir el nivel de impacto</t>
  </si>
  <si>
    <t xml:space="preserve">AFECTACIÓN ECONÓMICA </t>
  </si>
  <si>
    <t xml:space="preserve">REPUTACIONAL </t>
  </si>
  <si>
    <t xml:space="preserve">IMPACTO </t>
  </si>
  <si>
    <t>Leve 20%</t>
  </si>
  <si>
    <t>Afectación menor a 10 SMLMV .</t>
  </si>
  <si>
    <t>El riesgo afecta la imagen de algún área de la organización.</t>
  </si>
  <si>
    <t xml:space="preserve">
PROBABILIDAD</t>
  </si>
  <si>
    <t>Muy Alta 100%</t>
  </si>
  <si>
    <t>Menor 40%</t>
  </si>
  <si>
    <t>Entre 10 y 50 SMLV</t>
  </si>
  <si>
    <t>El riesgo afecta la imagen de la entidad internamente, deconocimiento general nivel interno, de junta directiva y accionistas y/o de proveedores.</t>
  </si>
  <si>
    <t>Alta 80%</t>
  </si>
  <si>
    <t>Alto</t>
  </si>
  <si>
    <t>Moderado 60%</t>
  </si>
  <si>
    <t>Entre 50 y 100 SMLMV</t>
  </si>
  <si>
    <t>El riesgo afecta la imagen de la entidad con algunos usuarios de relevancia frente al logro de los objetivos.</t>
  </si>
  <si>
    <t>DETECTIVO</t>
  </si>
  <si>
    <t>Media 60%</t>
  </si>
  <si>
    <t>Mayor 80%</t>
  </si>
  <si>
    <t>Entre 100 y 500 SMLMV</t>
  </si>
  <si>
    <t>El riesgo afecta la imagen de la entidad con efecto publicitario sostenido a nivel de sector administrativo, nivel departamental o municipal.</t>
  </si>
  <si>
    <t>Baja 40%</t>
  </si>
  <si>
    <t>Bajo</t>
  </si>
  <si>
    <t>Catastrófico 100%</t>
  </si>
  <si>
    <t>Mayor a 500 SMLMV</t>
  </si>
  <si>
    <t>El riesgo afecta la imagen de la entidad a nivel nacional, con efecto publicitario sostenido a nivel país</t>
  </si>
  <si>
    <t>Muy Baja 20%</t>
  </si>
  <si>
    <t>Tabla 6 Atributos de para el diseño del control</t>
  </si>
  <si>
    <t>CARACTERISTICAS</t>
  </si>
  <si>
    <t>PESO</t>
  </si>
  <si>
    <t>Atributos de eficiencia</t>
  </si>
  <si>
    <t>Tipo</t>
  </si>
  <si>
    <r>
      <rPr>
        <b/>
        <sz val="11"/>
        <color theme="1"/>
        <rFont val="Arial"/>
        <family val="2"/>
      </rPr>
      <t xml:space="preserve">Preventivo: </t>
    </r>
    <r>
      <rPr>
        <sz val="11"/>
        <color theme="1"/>
        <rFont val="Arial"/>
        <family val="2"/>
      </rPr>
      <t>Va hacia las causas del riesgo, aseguran el resultado final esperado.</t>
    </r>
  </si>
  <si>
    <r>
      <rPr>
        <b/>
        <sz val="11"/>
        <color theme="1"/>
        <rFont val="Arial"/>
        <family val="2"/>
      </rPr>
      <t xml:space="preserve">Detectivo: </t>
    </r>
    <r>
      <rPr>
        <sz val="11"/>
        <color theme="1"/>
        <rFont val="Arial"/>
        <family val="2"/>
      </rPr>
      <t>Detecta que algo ocurre y devuelve el proceso a los controles preventivos. Se pueden generar reprocesos.</t>
    </r>
  </si>
  <si>
    <r>
      <rPr>
        <b/>
        <sz val="11"/>
        <color theme="1"/>
        <rFont val="Arial"/>
        <family val="2"/>
      </rPr>
      <t>Correctivo:</t>
    </r>
    <r>
      <rPr>
        <sz val="11"/>
        <color theme="1"/>
        <rFont val="Arial"/>
        <family val="2"/>
      </rPr>
      <t xml:space="preserve"> Dado que permiten reducir el impacto de la materialización del riesgo, tienen un costo en su implementación.</t>
    </r>
  </si>
  <si>
    <t xml:space="preserve">Implementación </t>
  </si>
  <si>
    <r>
      <rPr>
        <b/>
        <sz val="11"/>
        <color theme="1"/>
        <rFont val="Arial"/>
        <family val="2"/>
      </rPr>
      <t xml:space="preserve">Automático: </t>
    </r>
    <r>
      <rPr>
        <sz val="11"/>
        <color theme="1"/>
        <rFont val="Arial"/>
        <family val="2"/>
      </rPr>
      <t>Son actividades de procesamiento o validación de información que se ejecutan por un sistema y/o aplicativo de manera automática sin la intervención de personas para su realización.</t>
    </r>
  </si>
  <si>
    <t>AUTOMÁTICO</t>
  </si>
  <si>
    <r>
      <rPr>
        <b/>
        <sz val="11"/>
        <color theme="1"/>
        <rFont val="Arial"/>
        <family val="2"/>
      </rPr>
      <t xml:space="preserve">Manual: </t>
    </r>
    <r>
      <rPr>
        <sz val="11"/>
        <color theme="1"/>
        <rFont val="Arial"/>
        <family val="2"/>
      </rPr>
      <t>Controles que son ejecutados por una persona, tiene implícito el error humano.</t>
    </r>
  </si>
  <si>
    <t>MANUAL</t>
  </si>
  <si>
    <t>Atributos informativos</t>
  </si>
  <si>
    <t>Documentación</t>
  </si>
  <si>
    <r>
      <rPr>
        <b/>
        <sz val="11"/>
        <color theme="1"/>
        <rFont val="Arial"/>
        <family val="2"/>
      </rPr>
      <t xml:space="preserve">Documentado: </t>
    </r>
    <r>
      <rPr>
        <sz val="11"/>
        <color theme="1"/>
        <rFont val="Arial"/>
        <family val="2"/>
      </rPr>
      <t>Controles que están documentados en el proceso, ya sea en manuales, procedimientos, flujogramas o cualquier otro documento propio del proceso.</t>
    </r>
  </si>
  <si>
    <t>-</t>
  </si>
  <si>
    <r>
      <rPr>
        <b/>
        <sz val="11"/>
        <color theme="1"/>
        <rFont val="Arial"/>
        <family val="2"/>
      </rPr>
      <t>Sin documentar:</t>
    </r>
    <r>
      <rPr>
        <sz val="11"/>
        <color theme="1"/>
        <rFont val="Arial"/>
        <family val="2"/>
      </rPr>
      <t xml:space="preserve"> Identifica a los controles que pese a que se ejecutan en el proceso no se encuentran documentados en ningún documento propio del proceso.</t>
    </r>
  </si>
  <si>
    <t>Frecuencia</t>
  </si>
  <si>
    <r>
      <rPr>
        <b/>
        <sz val="11"/>
        <color theme="1"/>
        <rFont val="Arial"/>
        <family val="2"/>
      </rPr>
      <t>Continua:</t>
    </r>
    <r>
      <rPr>
        <sz val="11"/>
        <color theme="1"/>
        <rFont val="Arial"/>
        <family val="2"/>
      </rPr>
      <t xml:space="preserve"> El control se aplica siempre que se realiza la actividad que conlleva el riesgo.</t>
    </r>
  </si>
  <si>
    <r>
      <rPr>
        <b/>
        <sz val="11"/>
        <color theme="1"/>
        <rFont val="Arial"/>
        <family val="2"/>
      </rPr>
      <t xml:space="preserve">Aleatoria: </t>
    </r>
    <r>
      <rPr>
        <sz val="11"/>
        <color theme="1"/>
        <rFont val="Arial"/>
        <family val="2"/>
      </rPr>
      <t>El control se aplica aleatoriamente a la actividad que conlleva el riesgo.</t>
    </r>
  </si>
  <si>
    <t>Evidencia</t>
  </si>
  <si>
    <r>
      <rPr>
        <b/>
        <sz val="11"/>
        <color theme="1"/>
        <rFont val="Arial"/>
        <family val="2"/>
      </rPr>
      <t>Con registro:</t>
    </r>
    <r>
      <rPr>
        <sz val="11"/>
        <color theme="1"/>
        <rFont val="Arial"/>
        <family val="2"/>
      </rPr>
      <t xml:space="preserve"> El control deja un registro permite evidencia la ejecución del control.</t>
    </r>
  </si>
  <si>
    <r>
      <rPr>
        <b/>
        <sz val="11"/>
        <color theme="1"/>
        <rFont val="Arial"/>
        <family val="2"/>
      </rPr>
      <t>Sin registro</t>
    </r>
    <r>
      <rPr>
        <sz val="11"/>
        <color theme="1"/>
        <rFont val="Arial"/>
        <family val="2"/>
      </rPr>
      <t>: El control no deja registro de la ejecución del control.</t>
    </r>
  </si>
  <si>
    <t>Tabla 7 Aplicación tabla atributos a ejemplo propuesto</t>
  </si>
  <si>
    <t>CONTROLES Y SUS CARACTERÍSTICAS</t>
  </si>
  <si>
    <r>
      <rPr>
        <b/>
        <sz val="11"/>
        <color theme="1"/>
        <rFont val="Arial"/>
        <family val="2"/>
      </rPr>
      <t xml:space="preserve">Control 1 
</t>
    </r>
    <r>
      <rPr>
        <sz val="11"/>
        <color theme="1"/>
        <rFont val="Arial"/>
        <family val="2"/>
      </rPr>
      <t>El profesional del área de contratos verifica que la información suministrada por el proveedor corresponda con los requisitos establecidos de contratación a través de una lista de chequeo donde están los requisitos de información y la revisión con la información física suministrada por el proveedor, los contratos que cumplen son registrados en el sistema de información de contratación.</t>
    </r>
  </si>
  <si>
    <t>Preventivo</t>
  </si>
  <si>
    <t>X</t>
  </si>
  <si>
    <t>Detectivo</t>
  </si>
  <si>
    <t>Correctivo</t>
  </si>
  <si>
    <t>Implementación</t>
  </si>
  <si>
    <t>Automático</t>
  </si>
  <si>
    <t>Manual</t>
  </si>
  <si>
    <t>Documentado</t>
  </si>
  <si>
    <t>Sin documentar</t>
  </si>
  <si>
    <t>Continua</t>
  </si>
  <si>
    <t>Aleatoria</t>
  </si>
  <si>
    <t>Con registro</t>
  </si>
  <si>
    <t>Sin registro</t>
  </si>
  <si>
    <t>TOTAL VALORACIÓN CONTROL 1</t>
  </si>
  <si>
    <t>PERIODICIDAD</t>
  </si>
  <si>
    <t>DIARIA</t>
  </si>
  <si>
    <t>SEMANAL</t>
  </si>
  <si>
    <t>MENSUAL</t>
  </si>
  <si>
    <t>TRIMESTRAL</t>
  </si>
  <si>
    <t>SEMESTRAL</t>
  </si>
  <si>
    <t>ANUAL</t>
  </si>
  <si>
    <t>CADA VEZ QUE SE PRESENTE LA NECESIDAD</t>
  </si>
  <si>
    <t>Código Serie Documental (Ver Tabla de Retención Documental)</t>
  </si>
  <si>
    <t>Diagonal 18 No. 20-29 Fusagasugá – Cundinamarca 
Teléfono (601) 8281483 Línea Gratuita 018000180414
 www.ucundinamarca.edu.co   E-mail: info@ucundinamarca.edu.co
 NIT: 890.680.062-2</t>
  </si>
  <si>
    <t>PÁGINA: 5 de 11</t>
  </si>
  <si>
    <t>INICIO</t>
  </si>
  <si>
    <t>PÁGINA: 6 de 11</t>
  </si>
  <si>
    <t>CONTEXTO - DOFA</t>
  </si>
  <si>
    <t>SEDE
SECCIONAL
EXTENSIÓN</t>
  </si>
  <si>
    <t>PROCESO OFICINA SISTEMA</t>
  </si>
  <si>
    <t>PARTES INTERESADAS</t>
  </si>
  <si>
    <t>TOTAL</t>
  </si>
  <si>
    <t>PORCENTAJE</t>
  </si>
  <si>
    <t>Ministerio de Educación</t>
  </si>
  <si>
    <t>Ente Gubernamental y Territorial</t>
  </si>
  <si>
    <t>Procesos Internos</t>
  </si>
  <si>
    <t>Comunidad en General</t>
  </si>
  <si>
    <t>Estudiantes creadores de oportunidades - PASANTES</t>
  </si>
  <si>
    <t>Egresados</t>
  </si>
  <si>
    <t>Alta Dirección</t>
  </si>
  <si>
    <t>Comunidad Universitaria</t>
  </si>
  <si>
    <t>DEBILIDADES</t>
  </si>
  <si>
    <t>ESTADO</t>
  </si>
  <si>
    <t xml:space="preserve"> Inestabilidad laboral (en la renovación de los contratos) de algunos funcionarios adscritos a la oficina. </t>
  </si>
  <si>
    <t xml:space="preserve"> En las seccionales y extensiones no se cuenta con las condiciones adecuadas para la conservación de los documentos. </t>
  </si>
  <si>
    <t>D1. Dependencia de otras áreas para la ejecución de las actividades del proceso,  actualización de desarrollos propios y reportes a entes de control y vigilancia.</t>
  </si>
  <si>
    <t xml:space="preserve">TRANSVERSAL </t>
  </si>
  <si>
    <t xml:space="preserve">ADMISIONES Y REGISTRO. </t>
  </si>
  <si>
    <t>D2. Los consejos de facultad y las direcciones de programa no envían oportunamente a la oficina de admisiones y registro actas de sustentación y vistos buenos, para iniciar el proceso de revisión de carpeta para grados de estudiantes de pregrado y posgrado.</t>
  </si>
  <si>
    <t>TRANSVERSAL</t>
  </si>
  <si>
    <t xml:space="preserve">D3. Retrazo del envio de la informacion por parte de la entidad bancaria para el cargue de archivos planos por tesoreria de los pagos realizados por  de los estudiantes y aspirantes.  </t>
  </si>
  <si>
    <t xml:space="preserve">Transversal </t>
  </si>
  <si>
    <t xml:space="preserve">Admisiones y Registro </t>
  </si>
  <si>
    <t>D4. Cargue de notas fuera de los tiempos establecidos en el calendario académico, con visto bueno de la viceacademica.</t>
  </si>
  <si>
    <t>D5. Falta de sistematización del proceso de "perdida de condición de estudiante"</t>
  </si>
  <si>
    <t>D6. Falta asegurar la gestión del conocimiento en el proceso.</t>
  </si>
  <si>
    <t xml:space="preserve"> No contar con la técnica en materia de inclusión para ofrecer a cabalidad los servicios del proceso de admisiones a los aspirantes y estudiantes vulnerables y en condición de discapacidad</t>
  </si>
  <si>
    <t xml:space="preserve"> Falta restauración de la infraestructura (ventanilla) de la oficina sede Fusagasugá para facilitar la atención al público.</t>
  </si>
  <si>
    <t>D7. Falta fortalecer el pilar estratégico de la transhumanidad en el proceso (ambiente laboral)</t>
  </si>
  <si>
    <t xml:space="preserve"> Falta fortalecer canales de comunicación con las partes interesadas</t>
  </si>
  <si>
    <t xml:space="preserve"> Centralización de funciones y decisiones del proceso en la sede principal.</t>
  </si>
  <si>
    <t xml:space="preserve"> Falta realizar la totalidad de capacitaciones y/o inducciones al personal del proceso</t>
  </si>
  <si>
    <t>D8. Falta realizar seguimiento al incumplimiento de metas frente a los indicadores del proceso.</t>
  </si>
  <si>
    <t xml:space="preserve"> Falta mejorar la oportunidad y calidad en la prestación del servicio vía telefónica</t>
  </si>
  <si>
    <t xml:space="preserve"> Cruce de información en el proceso en cuanto a los reportes emitidos por los estudiantes.</t>
  </si>
  <si>
    <t>D9. Falta de presentación oportuna de los compromisos del Sistema de Gestión de la Calidad</t>
  </si>
  <si>
    <t>D10. Falta de bases de datos vigentes y oportunas para la trazabilidad de estudiantes de reingreso y devolución de matrícula y graduados.</t>
  </si>
  <si>
    <t xml:space="preserve"> Falta de control de porta diplomas por crecimiento de la demanda de graduados</t>
  </si>
  <si>
    <t>D9.  Falta de parametrización de herramientas en el criterio de vocación profesional (entrevistas), que permitan su digitalización, para estandarizar los criterios, metodología de aplicación y fiabilidad de los resultados.</t>
  </si>
  <si>
    <t xml:space="preserve">D10. Alta rotación de personal y  fuga de capital intelectual que genera impacto en la operación del proceso. </t>
  </si>
  <si>
    <t xml:space="preserve">A1. Hackers y virus informáticos </t>
  </si>
  <si>
    <t>A2. Actualizaciones o ventanas de mantenimiento de la plataforma del ICFES</t>
  </si>
  <si>
    <t>A7. Falta de interés por parte del aspirante en consultar el Instructivo en el portal web.</t>
  </si>
  <si>
    <t>A3. Fenómenos naturales como inundaciones e incendios</t>
  </si>
  <si>
    <t>A4. Paros Estudiantiles (Daños a la infraestructura y al personal de la oficina por manifestaciones de la comunidad universitaria y la comunidad en general)</t>
  </si>
  <si>
    <t xml:space="preserve"> Inconsistencias en los procesos de selección y contratación laboral.</t>
  </si>
  <si>
    <t xml:space="preserve"> Se carece de apoyo interinstitucional por parte del Gobierno y el Ministerio de Educación Nacional.</t>
  </si>
  <si>
    <t>A6. Los tiempos de contratación de la universidad son dispendiosos.</t>
  </si>
  <si>
    <t xml:space="preserve"> Los tiempos para el trámite y giros de recursos económicos por parte de entes gubernamentales son demorados y son insuficientes.</t>
  </si>
  <si>
    <t>A5. Grupos sociales que emiten información falsa sobre la universidad para la oferta académica y los procesos de admisión.</t>
  </si>
  <si>
    <t>A8. Emergencia sanitaria a causa patógena (COVID-19)</t>
  </si>
  <si>
    <t>Congestión e interrupción de los procesos y procedimientos externos.</t>
  </si>
  <si>
    <t>A6. Ley de garantías a finales del IIPA 2021 y a principios del IPA 2022.</t>
  </si>
  <si>
    <t>Daños a la infraestructura y al personal de la oficina por manifestaciones de la comunidad universitaria y la comunidad en general</t>
  </si>
  <si>
    <t>A6. Los aspirantes a programas académicos de pregrado, ofertados en cada vigencia no diligencian de manera correcta o modifican el registro del codigo AC ICFES en la inscripción dentro del formulario.</t>
  </si>
  <si>
    <t>A9. Los aspirantes admitidos no culminan su proceso de matrícula lo que genera reprocesos al interior de la dependencia y perdida de cupos dispuestos en cada periodo académico.</t>
  </si>
  <si>
    <t>FORTALEZAS</t>
  </si>
  <si>
    <t xml:space="preserve">F1. Construcción y Disponibilidad de información estadística. </t>
  </si>
  <si>
    <t>F2. Promoción y estrategia de divulgación de la oferta académica el diferentes escenarios y ferias a nivel departamental y nacional.</t>
  </si>
  <si>
    <t>Capacitaciones y socializaciones de los procedimientos de la oficina de admisiones en el equipo de trabajo</t>
  </si>
  <si>
    <t>F3. Aplicativo informático Academusoft y los desarrollos informáticos que sistematizan la operatividad del proceso.</t>
  </si>
  <si>
    <t>Claridad en el plan de acción del proceso, ya se establecieron metas para la vigencia actual</t>
  </si>
  <si>
    <t xml:space="preserve"> Distribución de Funciones de acuerdo a las habilidades del personal</t>
  </si>
  <si>
    <t xml:space="preserve"> Aumento y aprobación del presupuesto acorde a las necesidades del proceso</t>
  </si>
  <si>
    <t>F4. Se cuenta con backups para la seguridad y trazabilidad de la información.</t>
  </si>
  <si>
    <t xml:space="preserve"> El proceso conoce y trabaja bajo la normatividad interna y externa</t>
  </si>
  <si>
    <t>F5. Se planifican las actividades del proceso mediante el calendario académico</t>
  </si>
  <si>
    <t>F6. Se cuenta con indicadores que miden la gestión del proceso - Se toman acciones de mejora frente a los resultados de la medición de los indicadores del SGC</t>
  </si>
  <si>
    <t>F8. Estructuración de guías para la atención a población priorizada y de caracterización.</t>
  </si>
  <si>
    <t>F9. Se comunica a las partes interesadas la actualización documental del proceso</t>
  </si>
  <si>
    <t>F7. Personal suficiente para cumplir con los objetivos del proceso</t>
  </si>
  <si>
    <t>F10. Se brinda acompañamiento a los aspirantes catalogados como poblaciones priorizadas para la culminación del proceso de selección.</t>
  </si>
  <si>
    <t xml:space="preserve">Se brinda atención personalizada a la población estudiantil en condiciones de discapacidad o desventaja (aspirantes - estudiantes) </t>
  </si>
  <si>
    <t>F9. Se fortalece el desarrollo de la Translocalidad en el proceso, se participa en ferias universitarias cuando son programadas y efectuadas</t>
  </si>
  <si>
    <t>Se aplican y se cumplen con los procesos de selección: ICFES - evaluación mediante dos momentos: entrevista virtual - entrevista personal.</t>
  </si>
  <si>
    <t>Se participa en las pausas activas para el bienestar de los funcionarios</t>
  </si>
  <si>
    <t>Se cuenta con pasantes para el apoyo del cumplimiento de objetivos y metas del proceso</t>
  </si>
  <si>
    <t>F11. Acompañamiento a los aspirantes en el proceso de inscripción (identificación de errores en el diligenciamiento del formulario de inscripción) y admitidos en la etapa de formalización de matricula (Socializaciones para el diligenciamiento de caracterización institucional)</t>
  </si>
  <si>
    <t>OPORTUNIDADES</t>
  </si>
  <si>
    <t>O1. Demanda en la Educación virtual en programas de Postgrado.</t>
  </si>
  <si>
    <t xml:space="preserve"> Crecimiento de la población estudiantil. </t>
  </si>
  <si>
    <t xml:space="preserve"> Baja competencia en la región donde hace presencia la Institución.</t>
  </si>
  <si>
    <t xml:space="preserve"> La expedición de la norma de Inclusión </t>
  </si>
  <si>
    <t xml:space="preserve">O3. Articulación de la politica de gratuidad en la matricula </t>
  </si>
  <si>
    <t xml:space="preserve"> Adquisición de nuevos equipos tecnológicos.</t>
  </si>
  <si>
    <t>Certificaciones ambientales.</t>
  </si>
  <si>
    <t>O5. Alianzas estratégicas con empresas e instituciones de educación superior</t>
  </si>
  <si>
    <t xml:space="preserve"> Actualización de documentación articulada a política de inclusión para garantizar la accesibilidad a todos los aspirantes (caracterización estudiantil)</t>
  </si>
  <si>
    <t xml:space="preserve"> Oferta en el mercado de mecanismos digitales que permiten identificar la población académica en condiciones de discapacidad y vulnerabilidad</t>
  </si>
  <si>
    <t>O5. Socialización con colegios de la región acerca de la oferta acadaémica de Universidad de Cundinamarca; Participación en ferias y actividades de oferta académica</t>
  </si>
  <si>
    <t xml:space="preserve"> Capacitación al personal del proceso en materia de inclusión</t>
  </si>
  <si>
    <t>O6. Articulación con la estratégia transito a la U (Estudiantes de colegios públicos que dan incio a su formación universitaria a traves de campos de aprendizaje homologables en la Extensión Soacha)</t>
  </si>
  <si>
    <t>Sistemas de Gestión</t>
  </si>
  <si>
    <t>Cuerpos Colegiados</t>
  </si>
  <si>
    <t>Entes de Control y/o Vigilancia</t>
  </si>
  <si>
    <t>Contratistas / Proveedores Inscritos en el Banco Proveedores</t>
  </si>
  <si>
    <t>Servicios Públicos - Privados</t>
  </si>
  <si>
    <t>Agremiaciones y Sector Productivo</t>
  </si>
  <si>
    <t>Convenios</t>
  </si>
  <si>
    <t>Entidades de Emergencia</t>
  </si>
  <si>
    <t>Instituciones Educativas</t>
  </si>
  <si>
    <t>Entidades de Protección</t>
  </si>
  <si>
    <t>Consejo superior</t>
  </si>
  <si>
    <t>Consejo Académico</t>
  </si>
  <si>
    <t xml:space="preserve">Rector </t>
  </si>
  <si>
    <t>Vicerrector Académico</t>
  </si>
  <si>
    <t>Vicerrector Administrativo y Financiero</t>
  </si>
  <si>
    <t>Secretario General</t>
  </si>
  <si>
    <t>Líderes de proceso</t>
  </si>
  <si>
    <t>Decanos</t>
  </si>
  <si>
    <t>Coordinadores</t>
  </si>
  <si>
    <t>Directores Administrativos (seccionales, extensiones, CAD, Oficina Bogotá)</t>
  </si>
  <si>
    <t>Jefes de área</t>
  </si>
  <si>
    <t>Sistema de Gestión de la Calidad - SGC - ISO  9001:2015</t>
  </si>
  <si>
    <t>Sistema de Gestión Ambiental - SGA - ISO14001:2015</t>
  </si>
  <si>
    <t>Sistema de Gestión Seguridad y Salud en el Trabajo - SGSST - ISO 45001:2018</t>
  </si>
  <si>
    <t>Sistema de Gestión Seguridad de la Información - SGSI - ISO 27001:2022</t>
  </si>
  <si>
    <t>Sistema de Gestión Antisoborno - SGSA - ISO 37001:2015</t>
  </si>
  <si>
    <t>Sistema de Gestión Satisfacción del Cliente y Gestión de Reclamaciones - SGSCYR - ISO 10002:2018</t>
  </si>
  <si>
    <t>EFR</t>
  </si>
  <si>
    <t>Inclusión</t>
  </si>
  <si>
    <t>Buenas practicas corporativas</t>
  </si>
  <si>
    <t>Gestores del conocimiento y el aprendizaje (Nacionales e Internacionales)</t>
  </si>
  <si>
    <t>Graduados</t>
  </si>
  <si>
    <t>Personal administrativo</t>
  </si>
  <si>
    <t>Personal operativo</t>
  </si>
  <si>
    <t>Brigadas de Emergencia</t>
  </si>
  <si>
    <t>Creadores de Oportunidades Nacionales e Internacionales (Estudiantes )</t>
  </si>
  <si>
    <t>Creadores de Oportunidades de Pregrado (Estudiantes)</t>
  </si>
  <si>
    <t>Creadores de Oportunidades de Posgrado (Estudiantes)</t>
  </si>
  <si>
    <t>Comité de convivencia y conciliación laboral (COCOLA)
Sindicato
COPASST</t>
  </si>
  <si>
    <t>Comisión de Gestión y Evacuación curricular</t>
  </si>
  <si>
    <t>Comisión de Acreditación</t>
  </si>
  <si>
    <t>Comisión Gestión Familia Responsable</t>
  </si>
  <si>
    <t>Comisión Bienestar, Equidad y Diversidad</t>
  </si>
  <si>
    <t>Comisión desempeño institucional</t>
  </si>
  <si>
    <t xml:space="preserve">Comisión Gestión  </t>
  </si>
  <si>
    <t>Comisión Control Interno</t>
  </si>
  <si>
    <t>Comité del Profesor</t>
  </si>
  <si>
    <t>Comité Aseguramiento de la Calidad</t>
  </si>
  <si>
    <t>Comité Universitario de Política Fiscal - COUNFIS</t>
  </si>
  <si>
    <t>Comité Seguridad Vial</t>
  </si>
  <si>
    <t>Comité Practicas Académicas y Experiencias Formativas</t>
  </si>
  <si>
    <t>Comisión de Implementación Régimen de Contabilidad Presupuestal Pública y el Catálogo Integrado de Clasificación Presupuestal de la Universidad de Cundinamarca</t>
  </si>
  <si>
    <t>Comité de Sostenibilidad Contable</t>
  </si>
  <si>
    <t>Comité de Apoyo Financiero</t>
  </si>
  <si>
    <t>Comité para el Desarrollo de la Investigación</t>
  </si>
  <si>
    <t>Comité de Ética, Bioética e Integridad en Investigación - CEBII</t>
  </si>
  <si>
    <t>Comité Derechos Humanos</t>
  </si>
  <si>
    <t>Comité Centro de Estudios Agroambientales</t>
  </si>
  <si>
    <t>Comité de Formación y Capacitación</t>
  </si>
  <si>
    <t>Comité de Contratación</t>
  </si>
  <si>
    <t>Consejos de Facultad</t>
  </si>
  <si>
    <t>Comité Curriculares</t>
  </si>
  <si>
    <t>Comité Postgrados</t>
  </si>
  <si>
    <t>Comité interno de asignación y reconocimiento de puntaje CIARP</t>
  </si>
  <si>
    <t>Sistema nacional de derechos de autor</t>
  </si>
  <si>
    <t>Contraloría de Cundinamarca</t>
  </si>
  <si>
    <t>Contaduría General de la Nación</t>
  </si>
  <si>
    <t>Procuraduría</t>
  </si>
  <si>
    <t>Ministerio de Trabajo</t>
  </si>
  <si>
    <t>Ministerio de Educación Nacional</t>
  </si>
  <si>
    <t>Ministerio de Ciencia, Tecnología e Innovación MINCIENCIAS</t>
  </si>
  <si>
    <t>Ministerio de Medio ambiente</t>
  </si>
  <si>
    <t>Ministerio de las TICs</t>
  </si>
  <si>
    <t>Corporación Autónoma Regional - CAR</t>
  </si>
  <si>
    <t>Secretaria de Salud</t>
  </si>
  <si>
    <t>Secretaria Ambiente</t>
  </si>
  <si>
    <t>Administrador a de Riesgos Laborales</t>
  </si>
  <si>
    <t>Veedurías Ciudadanas</t>
  </si>
  <si>
    <t>Unidad de Gestión Pensional y Parafiscales</t>
  </si>
  <si>
    <t>DIAN</t>
  </si>
  <si>
    <t>Comité Local de Seguridad y Salud en el Trabajo - COLOSST</t>
  </si>
  <si>
    <t>FENALCO</t>
  </si>
  <si>
    <t>Consejo Nacional de Acreditación</t>
  </si>
  <si>
    <t xml:space="preserve">Ministerio de defensa </t>
  </si>
  <si>
    <t>Superintendencia de Industria y Comercio</t>
  </si>
  <si>
    <t>Consejo Departamental de Archivo</t>
  </si>
  <si>
    <t>Archivo General de la Nación</t>
  </si>
  <si>
    <t>Ministerio de Hacienda y Crédito Público</t>
  </si>
  <si>
    <t>Fiscalía General de la Nación</t>
  </si>
  <si>
    <t>Defensoría del Pueblo</t>
  </si>
  <si>
    <t>Orden de Prestación de Servicios</t>
  </si>
  <si>
    <t>Anexo de Personal Académico</t>
  </si>
  <si>
    <t>Bienes y servicios</t>
  </si>
  <si>
    <t>Entidad Promotora de Salud - EPS
ARL
Caja de Compensación 
Fondos de pensiones y cesantías</t>
  </si>
  <si>
    <t>Entidades certificadoras</t>
  </si>
  <si>
    <t>Entidades financieras</t>
  </si>
  <si>
    <t>Entidades Aseguradoras</t>
  </si>
  <si>
    <t>ICETEX</t>
  </si>
  <si>
    <t>ICFES</t>
  </si>
  <si>
    <t>Empresa de energía</t>
  </si>
  <si>
    <t>Empresa de acueducto y alcantarillado</t>
  </si>
  <si>
    <t>Empresa de recolección de residuos</t>
  </si>
  <si>
    <t xml:space="preserve">Empresarios </t>
  </si>
  <si>
    <t>Sistema Universitario Estatal - SUE</t>
  </si>
  <si>
    <t>Congreso Nacional</t>
  </si>
  <si>
    <t>Asamblea Departamental Cundinamarca</t>
  </si>
  <si>
    <t>Departamento Administrativo de la Función Pública</t>
  </si>
  <si>
    <t>Gobernación de Cundinamarca</t>
  </si>
  <si>
    <t>Alcaldías</t>
  </si>
  <si>
    <t>Despachos Judiciales</t>
  </si>
  <si>
    <t>Junta de Calificación Regional</t>
  </si>
  <si>
    <t>Junta de Calificación Nacional</t>
  </si>
  <si>
    <t>Vecinos</t>
  </si>
  <si>
    <t>Ciudadanos de los municipios</t>
  </si>
  <si>
    <t>Junta de Acción Comunal - JAC</t>
  </si>
  <si>
    <t xml:space="preserve"> Visitantes</t>
  </si>
  <si>
    <t>Padres de Familia y/o Acudientes</t>
  </si>
  <si>
    <t>Exfuncionarios</t>
  </si>
  <si>
    <t>Medios de Comunicación</t>
  </si>
  <si>
    <t>Asociaciones</t>
  </si>
  <si>
    <t>Cooperativas</t>
  </si>
  <si>
    <t>Fundaciones</t>
  </si>
  <si>
    <t>Secretarias de Educación Municipal</t>
  </si>
  <si>
    <t>Gestión del riesgo Municipal</t>
  </si>
  <si>
    <t>Defensa Civil</t>
  </si>
  <si>
    <t>Cruz roja</t>
  </si>
  <si>
    <t>Hospital</t>
  </si>
  <si>
    <t>Bomberos</t>
  </si>
  <si>
    <t>Comisarias</t>
  </si>
  <si>
    <t>Policía Nacional / Ambiental</t>
  </si>
  <si>
    <t xml:space="preserve">Equipo de Respuesta a Incidentes de Seguridad Informática de la Policía Nacional </t>
  </si>
  <si>
    <t>Ejercito Nacional</t>
  </si>
  <si>
    <t>Sena</t>
  </si>
  <si>
    <t>Colegios</t>
  </si>
  <si>
    <t>Otras Universidades</t>
  </si>
  <si>
    <t xml:space="preserve">Institutos </t>
  </si>
  <si>
    <t>Instituto Colombiano de Bienestar Familiar - ICBF</t>
  </si>
  <si>
    <t>PÁGINA: 7 de 11</t>
  </si>
  <si>
    <t>VALORACIÓN DEL RIESGO INHERENTE</t>
  </si>
  <si>
    <t>VALORACIÓN DE CONTROLES</t>
  </si>
  <si>
    <t>VALORACIÓN DE RIESGO RESIDUAL</t>
  </si>
  <si>
    <t>CONCLUSIONES DEL SEGUIMIENTO (DILIGENCIADO POR LA OFICINA DE CONTROL INTERNO)</t>
  </si>
  <si>
    <t>CUADRANTE</t>
  </si>
  <si>
    <t>DECIMAL</t>
  </si>
  <si>
    <t>SUMA</t>
  </si>
  <si>
    <t>CAUSAS (FACTORES DOFA)</t>
  </si>
  <si>
    <t>EVENTO (RIESGO)</t>
  </si>
  <si>
    <r>
      <t xml:space="preserve">PROBABILIDAD: </t>
    </r>
    <r>
      <rPr>
        <b/>
        <i/>
        <sz val="12"/>
        <color theme="0"/>
        <rFont val="Arial"/>
        <family val="2"/>
      </rPr>
      <t>FRECUENCIA DE LA ACTIVIDAD</t>
    </r>
  </si>
  <si>
    <t>ARGUMENTO O DESCRIPCIÓN DE LA PROBABILIDAD</t>
  </si>
  <si>
    <t>PROBABILIDAD INHERENTE 
(%)</t>
  </si>
  <si>
    <t>MAGNITUD DEL IMPACTO</t>
  </si>
  <si>
    <t>IMPACTO INHERENTE
(%)</t>
  </si>
  <si>
    <t>NIVEL DE RIESGO INHERENTE</t>
  </si>
  <si>
    <t>CONTROLES APLICABLES</t>
  </si>
  <si>
    <t>FRECUENCIA O PERIODICIDAD</t>
  </si>
  <si>
    <t>DOCUMENTACIÓN</t>
  </si>
  <si>
    <t>ENTREGABLES Y/O EVIDENCIAS</t>
  </si>
  <si>
    <t>CLASIFICACIÓN DE LOS CONTROLES</t>
  </si>
  <si>
    <t>IMPLEMENTACIÓN DEL CONTROL</t>
  </si>
  <si>
    <t>AFECTACIÓN DEL CONTROL</t>
  </si>
  <si>
    <t>CALIFICACIÓN DE LOS ATRIBUTOS DE EFICIENCIA</t>
  </si>
  <si>
    <t>PROBABILIDAD RESIDUAL (%)</t>
  </si>
  <si>
    <t>PROBABILIDAD RESIDUAL</t>
  </si>
  <si>
    <t>IMPACTO RESIDUAL (%)</t>
  </si>
  <si>
    <t>IMPACTO RESIDUAL</t>
  </si>
  <si>
    <t>ZONA DEL RIESGO RESIDUAL</t>
  </si>
  <si>
    <t>FECHA DE SEGUIMIENTO</t>
  </si>
  <si>
    <t>OBSERVACIONES, COMENTARIOS Y/O SUGERENCIAS</t>
  </si>
  <si>
    <t>PROBABILIDAD DE OCURRENCIA</t>
  </si>
  <si>
    <t>OBSERVACIONES Y RECOMENDACIONES</t>
  </si>
  <si>
    <t>Posible afectación en la entrega y disponibilidad de la información del proceso por retrasos en el cargue de notas, actas de sustentación y vistos buenos.</t>
  </si>
  <si>
    <t xml:space="preserve">Incumplimiento  en las actividades de aplicaciòn de novedades, apertura y cierre de periodos acadèmicos y otras propias del proceso.
Hallazgos en auditorías por entes de control.
Incumplimiento a la aplicación de los requisitos establecidos en la normativa interna. 
</t>
  </si>
  <si>
    <t>EJECUCIÓN Y ADMINISTRACIÓN DE PROCESOS: Pérdidas derivadas de errores en la ejecución y administración de procesos.</t>
  </si>
  <si>
    <t>El Líder de Admisiones y Registro remite a través de correo electrónico el enlace para el cargue de las actas y vistos buenos de los grados ordinarios o grados extraordinarios por parte de las coordinaciones de los programas académicos.</t>
  </si>
  <si>
    <t>MARP06, Actas y Vistos Buenos de trabajo de grado, Calendario académico.</t>
  </si>
  <si>
    <t>Correo electrónico con la notificación de alerta temprana en la entrega de actas y vistos buenos de acuerdo a las fechas establecidas en el calendario académico.</t>
  </si>
  <si>
    <t>Se debe continuar con la ejecución de los controles, evitando la materialización del riesgo. Sin embargo, se recomienda reevaluar y analizar las desviaciones de los controles a fin de cumplir con las actividades programadas.</t>
  </si>
  <si>
    <t>Se debe continuar con la ejecución de los controles, teniendo en cuenta las oportunidades del proceso para el cumplimiento de metas y objetivos. Así mismo, se recomienda reevaluar los controles 2 y 4.</t>
  </si>
  <si>
    <t xml:space="preserve">Se evidencia falta de eficiencia en la ejecución de los controles, pues aún se presentan quejas y reclamos en cuanto a la no contestación de las llamadas telefónicas en la oficina. Bajo este contexto, se identificaron nuevas causas y se establecieron nuevos controles con el objetivo de minimizar la probabilidad de ocurrencia del riesgo, los cuales estarán sujetos a verificación de eficacia en el próximo seguimiento. Así mismo,  se indica que se debe continuar con la ejecución de los controles, teniendo en cuenta las oportunidades del proceso para el cumplimiento de metas y objetivos. </t>
  </si>
  <si>
    <t xml:space="preserve">Control Nuevo.
Con base en el oficio de control interno al seguimiento de riesgos, se evidencia materialización del riesgo. Razón por la cual, se determina un nuevo control, calificándolo como débil; no obstante, en el próximo seguimiento se evaluará la madurez y eficacia del mismo. </t>
  </si>
  <si>
    <t xml:space="preserve">Se evidencia planificación de los cambios presentados durante la contingencia mundial  acorde con los lineamientos internos y externos. </t>
  </si>
  <si>
    <t xml:space="preserve">Se evidencia fortalecimiento del control, no obstante, se sugiere realizar seguimiento periódico al equipo de trabajo en cuanto a las situaciones relacionadas a ambiente de trabajo. </t>
  </si>
  <si>
    <t>Se evidencia el envío de correos electrónicos el 08 de junio de 2023, donde se solicita a las facultades el envío de actas y vistos buenos de trabajo de grado de los graduandos en proceso de revisión de documentos y requisitos.</t>
  </si>
  <si>
    <t xml:space="preserve">Se evidencia el envío de correos electrónicos en el mes de marzo y julio  de 2024, donde se solicita a las facultades el envío de actas y vistos buenos de trabajo de grado de los graduandos en proceso de revisión de documentos y requisitos y cargue de las mismas en el drive construido para la consolidación de esta información </t>
  </si>
  <si>
    <t xml:space="preserve">Se evidencia el envío de correos electrónicos en el mes de octubre de 2024 y enero de 2025, donde se solicita a las facultades el envío de actas y vistos buenos de trabajo de grado de los graduandos en proceso de revisión de documentos y requisitos y cargue de las mismas en el drive construido para la consolidación de esta información </t>
  </si>
  <si>
    <t xml:space="preserve">Durante la vigencia 2025 y 2026, se evidencia drive por vigencia con las actas enviadas por parte de las facultades con las aprobaciones correspondientes, se toma como muestra para validar el cumplimiento del control a la sede Fusagasugá, programa Ingeniería Electrónica y Ingeniería Industrial extensión soacha:
Ingeniería Industrial Soacha:
1. MARIANA VALENTINA CAMACHO: No se evidencia el soporte en el one drive, validando en el aplicativo Gestasoft se logra ubicar el Acta de Grado de la estudiante, sin embargo, no se evidencia soporte del Acta de Sustentación.
Ingeniería Electrónica:
1. HOLMAN FABIAN ALEJO BARACALDO: Se evidencia la carpeta en drive llama "GRADO ORDINARIOS 2026 - 1", subcarpeta "PROGRAMAS DE PREGRADO", sede Fusagasugá, se ubica el acta de sustentación de trabajo de grado semestre avanzado 2025 - 2. No. 002.
Se evidencia la implementación del drive, sin embargo, se sugiere apropiarlo en todas las unidades regionales a fin de garantizar la trazabilidad de la información.
Se evidencia correo electrónico emitido por parte de la Facultad de Ingeniería, enviado el día 13 de abril de 2026, en el cual envian el acta número 003 - 2026 - 04 - 09, en el cual se comunica el retiro voluntario del estudiante Mateo Estalante Cabrera, se verifica en Academosuft la aplicación de la novedad, apareciendo en situación "EXCLUIDO POR CANCELACIÓN", se evidencia la aplicación de la cancelación el día 15 de abril de 2026, comprobandose la causa mayor por fallecimiento de un familiar. Dando cumplimiento al control establecido.
</t>
  </si>
  <si>
    <t>Se hace necesario revisar la pertinencia de unificar los riegos R2 y R3, toda vez que los dos se encuentran enmarcados en el cumplimiento de las actividades del proceso.</t>
  </si>
  <si>
    <t xml:space="preserve">Con base en el plan de mejoramiento N°460, hallazgo 1, el cual fue asignado a petición del comité SAC en la sesión ordinaria del 25-07-2018. En el cual se establece que no se atiende de manera oportuna y eficaz las líneas telefónicas de Admisiones y Registro. 
De acuerdo a los seguimientos realizados en 2019 se evidencia que a pesar de que el proceso de Admisiones y Registro cumplió con cada una de las actividades propuestas en el plan de mejoramiento, estas no son eficaces esto se evidencia mediante la corroboración de la oportuna respuesta de las líneas telefónicas lo cual dio como resultado el bajo nivel de repuesta por parte del proceso motivo por el cual fue elevado al Comité SAC con el fin de dar solución al mismo. </t>
  </si>
  <si>
    <t>De acuerdo a informe de Gestión del IV trimestre del 2020 emanado por la Gestora de Servicio de Atención al Ciudadano, Sonia Arévalo Valdez, se evidencia  materialización del riesgo de acuerdo a lo referenciado a continuación "Para este trimestre el número de reclamos que se presentó fue de un total de 28 petición, correspondiente al 9%; donde el mayor número de reclamos para el período en consideración, se concentran en el factor principal de los proceso de selección debido a que los aspirantes presentaban inconvenientes al momento de realizar las entrevistas y diferentes pruebas por medio de la plataforma Microsoft TEAMS por donde fueron citados, o porque no presentaron las pruebas en las fechas establecidas por la institución"</t>
  </si>
  <si>
    <t>No se realiza seguimiento a el riesgo toda vez que el nivel es moderado</t>
  </si>
  <si>
    <t xml:space="preserve">
Se evidencia materialización del riesgo, mediante el reporte de los 2 trimestres de la vigencia 2022 "informe de gestión de peticiones, quejas y reclamos" fue posible evidenciar: I Trimestre Quejas y reclamos: Inconformidad ceremonia de grado (7 registros), procesos de grado (1 registro), tramite de certificados de notas (1 registro), información tramites de certificados de notas (1 registro). Derechos de petición: inconformidad ceremonia de grado (3 registros). certificados de notas (1 registro), constancia de estudios (1 registro), solicitud de grado (1 registro). II Trimestre quejas y reclamos, certificado de notas (4 registros), derechos de petición: solicitud constancia de estudio (1 registro).
Lo anterior, no materializa el riesgo, teniendo en cuenta la cantidad reportada, en la misma medida, se recomienda al proceso de servicio de atención al ciudadano, segregar por procesos el informe de PQR a fin de fortalecer el entendimiento. //YHC
</t>
  </si>
  <si>
    <t xml:space="preserve">No se evidencia materialización, teniendo en cuenta que todas las quejas peticiones o reclamos, se manejan en los tiempos acorde, sin embargo, se recomienda al proceso que maneje su disponibilidad para que no se evidencia tanto porcentaje en PQR. </t>
  </si>
  <si>
    <t>No se evidencia materialización del riesgo.</t>
  </si>
  <si>
    <t>Teniendo en cuenta los resultados de las fuentes de información mencionadas y la matriz de valoración de los riesgos residuales del proceso, la tercera línea de defensa realiza seguimiento a los riesgos identificados con nivel Alto y Extremo, en caso de este riesgo no se evidencia nivel alto, ni extremo, por lo tanto, no se requiere evaluación de controles de parte de la Dirección de Control Interno, tal como lo indica el Procedimiento ESGP-05_V22.</t>
  </si>
  <si>
    <t xml:space="preserve">El líder y profesional de Admisiones y Registro genera alertas tempranadas con la socializaciòn de las fechas limite de cargue de notas, de acuerdo al calendario académico de cada vigencia. </t>
  </si>
  <si>
    <t>MARP05, Cargue de notas en el aplicativo MUDOL, Calendario académico.</t>
  </si>
  <si>
    <t>Correo electrónico con la notificación de alerta temprana en el cargue de notas de acuerdo a las fechas establecidas en el calendario académico.</t>
  </si>
  <si>
    <t>Se recomienda cambiar la periodicidad de ejecución del control a semestral o trimestral. Asimismo, se recomienda asegurar la gestión del conocimiento mediante talleres de grupo, retroalimentaciones, capacitaciones, etc. Dejar evidencia y registro de las actividades en mención.</t>
  </si>
  <si>
    <t xml:space="preserve">Se recomienda asegurar la gestión del conocimiento mediante capacitaciones, retroalimentaciones, etc. </t>
  </si>
  <si>
    <t xml:space="preserve">Hay evidencia del control. </t>
  </si>
  <si>
    <t xml:space="preserve">Se reestructuró el control. Por lo que se somete a verificación de eficacia en este periodo. No obstante, se evidencia que la documentación se alinea a la normatividad. </t>
  </si>
  <si>
    <t>Se evidencia el envío de correos electrónicos notificando a las facultades, en la sede, seccionales y extensiones las fechas establecidas en calendario académico, apalancados por envío de solicitudes de cargue de la información relacionada por la Vicerrectoría académica.</t>
  </si>
  <si>
    <t xml:space="preserve">Se evidencia el envío de correos electrónicos notificando a las facultades, en la sede, seccionales y extensiones las fechas establecidas en calendario académico, apalancados por envío de solicitudes de cargue de la información relacionada por la Vicerrectoría académica.
Tambien se evidencia que los roles para realizar el cargue de estas notas solamente estan bajo custodia de la jefe de Admisiones y Registro. </t>
  </si>
  <si>
    <t xml:space="preserve">Se evidencia el envío de correos electrónicos notificando a las facultades, en la sede, seccionales y extensiones las fechas establecidas en calendario académico, apalancados por envío de solicitudes de cargue de la información relacionada por la Vicerrectoría académica.
También se evidencia que los roles para realizar el cargue de estas notas solamente están bajo custodia de la jefe de Admisiones y Registro. 
Esta actividad se encuentra estandarizada y controlada, tal como se evidenció en la vigencia 2025-1, de igual manera el proceso se encuentra actualizando el formato de reporte de notas extemporánea, a fin de incluir en el mismo documentos la recolección de notas para estudiantes de posgrado. </t>
  </si>
  <si>
    <t>Se evidencia registro MAr001 CALENDARIO ACADÉMICO, en el cual se establece que para la vigencia 2025 el cargue de notas (FECHA MÁXIMA DE REPORTE DE NOVEDADES ACADÉMICAS A TRAVÉS DEL SIS ) para el IPA es el día 6 de junio, se evidencia correo dirigido a DECANOS y COORDINADORES de fecha 05 de mayo de 2025, se alerta sobre el cierrre de socilitides de novedades académicas. se evidencia en el cronograma que para el II PA  14 de noviembre, se evidencia recordatorio enviado el día 28 de noviembre, sin embargo, durante el seguimiento al control  no se evidencia alerta temprana para el 2 PA del año 2025.</t>
  </si>
  <si>
    <t>El Líder de Admisiones y Registro envía correo electrónico o realiza llamadas al ICFES, solicitando el cruce de las bases de datos para el proceso de selección y admisión</t>
  </si>
  <si>
    <t>MARP02, Calendario académico.</t>
  </si>
  <si>
    <t xml:space="preserve">Correo electrónico con la solicitud de cruce de bases de datos al ICFES. </t>
  </si>
  <si>
    <t>Se evidencia, correo electrónico enviado en la vigencia 2022-2, remitido a ICFES, ya que en su momento la pagina web de este instituto no funcionada, de igual manera se envidencia el envío de bases de datos para cruces en el proceso de selección y comunicación permanente.</t>
  </si>
  <si>
    <t>Se evidencia, cargue de archivos planos por meido de la plataforma ICFES para validación de información y recepción de reportes en el procedimiento de inscripción, selección y admisión de estudiantes.</t>
  </si>
  <si>
    <t>Se evidencia durante el segundo semestre de la vigencia 2024, cargue de archivos planos por medio de la plataforma ICFES para validación de información y recepción de reportes en el procedimiento de inscripción, selección y admisión de estudiantes.
Esta actividad se encuentra estandarizada y controlada, tal como se evidenció durante la vigencia 2024.</t>
  </si>
  <si>
    <t>Se evidencia el cargue de bases de datos (archivos planos) para que el ICFES , por medio de correo electronico realice envío de resultados.
Se evidencia el trabajo realizado por el proceso al depurar las bases de datos de inscritos, hasta el cierre del proceso de inscripción, a fin de identificar los aspirantes que no generar de manera correcta el diligenciamiento del codigo AC, De igual manera se relacionan las evidencias de ajuste en el codigo AC de los aspirantes con error por parte del funcionario de Admisiones y Registro, minimizando así el numero de inscritos con error en el proceso de selección. 
Se evidencia ajuste en el formulario de inscripciones, en el cual se parametrizo el campo del formulario, evitando que se copie y peguen, asimismo, se parametrizó el número de digitos que deben relacionar.</t>
  </si>
  <si>
    <t>Posibilidad de incurrir en errores HUMANOS por falta de actualización o sistematización de controles o actividades, que apalancan la operatividad del proceso.</t>
  </si>
  <si>
    <t xml:space="preserve">Pérdidas derivadas de errores HUMANOS en la ejecución de actividades que se llevan a cabo de forma manual.
Reprocesos en la realización de actividades del proceso con falta de digitalización 
</t>
  </si>
  <si>
    <t>El profesional de Admisiones y Registro verifica según  los tiempos establecidos  en el calendario académico los reportes de actas de sustentación, vistos buenos y novedades académicas por parte de los Consejos de facultad y Direcciones de Programa, a través de correo electronico.</t>
  </si>
  <si>
    <t xml:space="preserve">
Calendario académico.
Academisoft.
MARP06 Títulos y grados académicos</t>
  </si>
  <si>
    <t xml:space="preserve">Cumplimiento de las responsabilidades  propias de cada docente al finalizar periodo (novedades académicas - Academisoft).
Grados: Carpetas hojas de vida académica.
</t>
  </si>
  <si>
    <t>Fortalecer los canales de comunicación con las facultades para asegurar el reporte oportuno de la documentación.</t>
  </si>
  <si>
    <t xml:space="preserve">Asegurar el cumplimiento de los términos para evitar retrasos en las solitudes o necesidades de los estudiantes. </t>
  </si>
  <si>
    <t xml:space="preserve">Se sugiere asegurar los canales de comunicación e interacción integral con los involucrados para tomar las acciones a tiempo, y evitar que se convierta en un control correctivo. </t>
  </si>
  <si>
    <t>Se evidencia el envío de actas por parte de las facultades con las aprobaciones correspondientes de novedades en desarrollo académico.</t>
  </si>
  <si>
    <t xml:space="preserve">Se evidencia el envío de actas por parte de las facultades con las aprobaciones correspondientes de novedades en desarrollo académico y grados y titulos académicos. De igual manera el proceso a construido un drive con las actas y vistos buenos para contar con el acerbo y evidencia en la revisión de documentos para grado y  las decisiones aplicadas y cargadas como novedades académicas en el aplicativo  Academusoft, a traves de documento de trabajo (hoja de excel) </t>
  </si>
  <si>
    <t xml:space="preserve">En el segundo semestre de la vigencia 2024, se evidencia el envío de actas por parte de las facultades con las aprobaciones correspondientes de novedades en desarrollo académico y grados y títulos académicos. De igual manera se evidencia  un drive con las actas y vistos buenos para contar con el acerbo y evidencia en la revisión de documentos para grado y  las decisiones aplicadas y cargadas como novedades académicas en el aplicativo  Academusoft, a través de documento de trabajo (hoja de Excel) </t>
  </si>
  <si>
    <t>No se evidencia materializacion del riesgo, sin embargo en el informe de auditoria financiera del primer semestre vigencia 2023 en el hallazgo 7 - oportunidad de mejora se describe en el informe "El día 24 de marzo de 2023 se efectuó entrevista virtual con el área de Tesorería en la que se evidenció que el control, cruce y depuración de los estudiantes reportados por la Universidad con los relacionados en la plataforma SNIES, con el fin de validar los estudiantes beneficiados con Gratuidad MEN es manual, mediante una base en Excel, lo que puede generar desviaciones, errores, tergiversación y pérdida de la información".</t>
  </si>
  <si>
    <t xml:space="preserve">No se evidencia materialización del riesgo.  Recomendando dar cierre a los planes de mejoramiento interno N ° 610-782-661-652, que se base en los repositorios de actas de grado y la sistematización del proceso </t>
  </si>
  <si>
    <t>No se evidencia materialización del riesgo, sin embargo se mantiene en Ejecución el Plan de Mejoramiento 652, con un 33% de avance, tipificado como No Conformidad: SE EVIDENCIAN INCONSISTENCIAS EN LAS LIQUIDACIONES DE MATRICULA DEL IPA2021, INCUMPLIENDO EL NUMERAL 8.5 DE LA NORMA ISO 9001:2015.</t>
  </si>
  <si>
    <t xml:space="preserve">No se evidencia materialización de riesgo. </t>
  </si>
  <si>
    <t>Teniendo en cuenta los resultados de las fuentes de información mencionadas y la matriz de valoración de los riesgos residuales del proceso, la tercera línea de defensa realiza seguimiento a los riesgos identificados con nivel Alto y Extremo, en caso de este riesgo no se evidencia a nivel alto, ni extremo, por lo tanto, no se requiere evaluación de controles de parte de la Dirección de Control Interno, tal como lo indica el procedimiento ESGP05_V22 GESTIÓN DEL RIESGO Y LAS OPORTUNIDADES.</t>
  </si>
  <si>
    <t xml:space="preserve">El profesional de Admisiones y Registro verifica la normativa y realiza la validación de reglas digitalizadas en academusoft  de la parametrización en la aplicación de la perdida de condición de estudiante y realiza la notificación a cada estudiante por medio de correo institucional.  </t>
  </si>
  <si>
    <t xml:space="preserve">
Calendario académico.
Academisoft.
Acuerdo 003 /004 de 2019</t>
  </si>
  <si>
    <t xml:space="preserve">Aplicación en plataforma academusoft y correos electronicos con la notificación enviada. </t>
  </si>
  <si>
    <t xml:space="preserve">El líder de proceso, en conjunto con el equipo de trabajo y durante toda la vigencia 2024, realizaron  el trabajo proyectado como acciones correctivas o de mejora propia para el indicador MAR-9 Percepción de satisfacción de los estudiantes, donde se fortalece la atención al usuario en la ventanilla de atención del proceso y se realiza estrategia de divulgación y jornadas de capacitación a estudiantes nuevos con relación al diligenciamiento de la caracterización institucional y acompañamiento en este proceso por parte de los funcionarios asignados. 
Esta estrategia, junto con la asignación de dos funcionarios en ventanilla, ha aumentado la percepción de la satisfacción de atención a los estudiantes. Este aumento en la satisfacción del usuario (estudiante) se puede evidenciar en la disminución de PQRS del proceso y el aumento en las calificaciones superiores a 4 en la encuesta institucional. </t>
  </si>
  <si>
    <t xml:space="preserve">Se evidencia reporte "PERDIDA DE CONDICIÓN 2025 - 2 final", en el cual se identificó que 497 estudiantes perdieron la condición de estudiantes, de los cuales y al aplicar el control se identificó que un total 368 estudianters perdieron por promedio y 144 por perdida tercera vez, de los cuales 15 estudiantes se ubicaron en las dos reglas, se toma muestra de 2 casos:
1. LUISA MARIA VASQUEZ MAHECHA: SE Evidencia correo electrónico emnviado desde el buzon de Admisiones y Registro al correo institucional de la estudiante, notificando la perdida de condición por promedio y tercera vez.
2.JORGE EULISES ESPITIA LOZANO: SE Evidencia correo electrónico emnviado desde el buzon de Admisiones y Registro al correo institucional de la estudiante, notificando la perdida de condición por promedio y tercera vez.
</t>
  </si>
  <si>
    <t>D8. Falta realizar seguimiento al incumplimiento de metas frente a los indicadores del proceso</t>
  </si>
  <si>
    <t xml:space="preserve">Posibilidad de incumplimiento en el seguimiento frente a las metas del proceso. </t>
  </si>
  <si>
    <t xml:space="preserve">Incumplimiento a las metas establecidas en los indicadores de gestión del proceso </t>
  </si>
  <si>
    <t xml:space="preserve">Se tiene como base el numero de veces que realiza seguimiento al cumpliento de las metas establecidas en los indicadores de gestión del proceso. </t>
  </si>
  <si>
    <t xml:space="preserve">El profesional de Admisiones y Registro realiza el seguimiento de manera oportuna al nivel del porcentaje en el  cumplimiento de las metas establecidas en los indicadores de gestión del proceso y establece acciones de mejora en los casos aplicables. </t>
  </si>
  <si>
    <t>Acuerdo 010 de 2006 y Acuerdo 027 de 2021
Correo institucional.
MARP02
MARP03</t>
  </si>
  <si>
    <t xml:space="preserve">informes y matriz de indicadores con Seguimiento a las accciones de mejora establecidas como accion for mulada dentro de los indicadores de gestión </t>
  </si>
  <si>
    <t>Guardar evidencia de la gestión tanto en sede, seccionales y extensiones. Asegurar la gestión, comunicación y articulación oportuna con los procesos que interactúa Admisiones y Registro.</t>
  </si>
  <si>
    <t>Salvaguardar la información documentada del proceso utilizada en el a gestión del mismo en seccionales y extensiones.. Fortalecer la comunicación con los procesos que interactúa admisiones y registro.</t>
  </si>
  <si>
    <t xml:space="preserve">Garantizar el cumplimiento de los tiempos. </t>
  </si>
  <si>
    <t xml:space="preserve">Realizar seguimiento a los compromisos en ejecución y la verificación del cierre eficaz y eficiente de los mismos. </t>
  </si>
  <si>
    <t xml:space="preserve">Se evidencia el trabajo realizado como accciones correctivas o de mejora para el indicador MAR-9 Percepción de satisfacción de los estudiantes, donde se fortalece la atención al usuario en la ventanillad e atención del proceso y se realiza campaña de socialización del link de encuestas para medir el nivel de satisfacción de los estudiantes con la atención recibida por el proceso.  </t>
  </si>
  <si>
    <t xml:space="preserve">Se evidencia el trabajo realizado como accciones correctivas o de mejora para el indicador MAR-9 Percepción de satisfacción de los estudiantes, donde se fortalece la atención al usuario en la ventanilla de atención del proceso y se realiza estrategia de divulgación y jornadas de capaciación a estudiantes nuevos con relación al diligenciamiento de la caracterización institucional y acompañamiento en este proceso por parte de los funcionarios asigandos. </t>
  </si>
  <si>
    <t xml:space="preserve">El líder de proceso, en conjunto con el equipo de trabajo y durante toda la vigencia 2025, realizaron  el trabajo proyectado como acciones correctivas o de mejora propia para el indicador MAR-9 Percepción de satisfacción de los estudiantes, donde se fortalece la atención al usuario en la ventanilla de atención del proceso y se realiza estrategia de divulgación y jornadas de capacitación a estudiantes nuevos con relación al diligenciamiento de la caracterización institucional y acompañamiento en este proceso por parte de los funcionarios asignados. 
Esta estrategia, junto con la asignación de dos funcionarios en ventanilla, ha aumentado la percepción de la satisfacción de atención a los estudiantes. Este aumento en la satisfacción del usuario (estudiante) se puede evidenciar en la disminución de PQRS del proceso y el aumento en las calificaciones superiores a 4 en la encuesta institucional. </t>
  </si>
  <si>
    <t>Posibilidad de admitir a aspirantes con incumplimiento de los requisitos mínimos establecidos, por cada programa académico.</t>
  </si>
  <si>
    <t xml:space="preserve">Se tiene como base el número de aspirantes inscritos a los diferentes programas de pregrado y posgrado ofertados en cada vigencia </t>
  </si>
  <si>
    <t xml:space="preserve">El lider de la Oficina de Admisiones y Registro realiza la verificación a la base de datos de inscritos para identificar los aspirantes que han cargado de forma incorrecta el número del codigo AC ICFES en el formulario de Inscripción.
</t>
  </si>
  <si>
    <t xml:space="preserve">Acuerdo 010 de 2006 
Acuerdo 027 de 2021
Acuerdo 028 de 2025.
Correo institucional.
MARP02
MARP03
</t>
  </si>
  <si>
    <t xml:space="preserve">Registro de validación de bases de datos de inscritos por periodo académico </t>
  </si>
  <si>
    <t>Se evidencia el trabajo realizado por el proceso al depurar las bases de datos de inscritos, desde el 13 de abril del 2023, hasta el cierre del proceso de inscripción, a fin de identificar los aspirantes que no generar de manera correcta el diligenciamiento del formulario de inscripción, se evidencia de igual manera base de datos de llamadas y correos electrónicos enviados a estos aspirantes, notificando del error presentado para que realicen loa ajustes pertinentes.</t>
  </si>
  <si>
    <t xml:space="preserve">Se evidencia el cargue de bases de datos (archivos planos) para que el ICFES , por medio de correo electronico realice envío de resultados.
Se evidencia el trabajo realizado por el proceso al depurar las bases de datos de inscritos, hasta el cierre del proceso de inscripción, a fin de identificar los aspirantes que no generar de manera correcta el diligenciamiento del codigo AC, De igual manera se relacionan las evidencias de ajuste en el codigo AC de los aspirantes con error por parte del funcionario de Admisiones y Registro, minimizando así el numero de inscritos con error en el proceso de selección. </t>
  </si>
  <si>
    <t>Para la vigencia 2024 y de conformidad con la verificación realizada a los cambios normativos y una vez rejecutada la validación de la información construida con el programa de Psicología y los profesores designados para esta actividad, la Vicerrectoría académica realiza y socializa los ajustes, debido a que la herramienta inicial no cumple con las características para evaluar los componentes de acuerdo con el acuerdo 001 de 2007 "ARTÍCULO SÉPTIMO. La entrevista, que será coordinada por la correspondiente Decanatura, es carácter personal, y para ésta se tendrán los siguientes criterios: Vocación Profesional, Cultura General, Compromiso Social y Valores Humanos"
Por tal motivo y en coherencia con la metodología MEDIT, se construye el formato MARF048, con criterios de preguntas específicas que abarcan el análisis del componente a evaluar en general, a través de calificación de las respuestas por parte de los estudiantes por medio de escala Likert, esta es aprobada por vicerrectoría académica y ordenado sea formalizada en el MDO y socializada con las facultades de programas académicos para toda la institución. 
Se evidencia envío por correo electrónico del listado remitido por las Direcciones de los programas académicos, con la información de los puntajes obtenidos por los aspirantes, de acuerdo con las fechas establecidas en el calendario académico institucional. 
Se evidencia el cargue de los resultados obtenidos por los aspirantes en la plataforma Academusoft, por parte de la Oficina de Admisiones y Registro.</t>
  </si>
  <si>
    <t>No se evidencia seguimiento a el riesgo toda vez que el nivel es moderado</t>
  </si>
  <si>
    <t>Los funcionarios de la Oficina de Admisiones y  Registro, en la sede, seccionales y extensiones realizan comunicación con los aspirantes, notificando que deben realizar los cambios  en la longitud del codigo SNP correspondientes para ajustar la información diligenciada en el codigo AC ICFES.</t>
  </si>
  <si>
    <t xml:space="preserve">Acuerdo 010 de 2006 y Acuerdo 027 de 2021
Correo institucional.
MARP02
MARP03
</t>
  </si>
  <si>
    <t>Registro de validación de bases de datos de inscritos por periodo académico versus bases de datos ICFES</t>
  </si>
  <si>
    <t>PÁGINA: 8 de 11</t>
  </si>
  <si>
    <t>MAPA DE RIESGOS DE LA UNIVERSIDAD DE CUNDINAMARCA</t>
  </si>
  <si>
    <t>COLOR</t>
  </si>
  <si>
    <t>INTERPRETACIÓN DE LA ZONA</t>
  </si>
  <si>
    <t>CANTIDAD DE RIESGOS POR ZONA</t>
  </si>
  <si>
    <t>PROMEDIO DE RIESGO DEL PROCESO</t>
  </si>
  <si>
    <t xml:space="preserve"> Zona de riesgo baja: Asumir el riesgo</t>
  </si>
  <si>
    <t xml:space="preserve"> Zona de riesgo moderada: Asumir el riesgo, reducir el riesgo</t>
  </si>
  <si>
    <t xml:space="preserve"> Zona de riesgo alta: reducir el riesgo, evitar, compartir o transferir</t>
  </si>
  <si>
    <t xml:space="preserve"> Zona de riesgo extrema: Reducir el riesgo, Evitar, Compartir o Transferir</t>
  </si>
  <si>
    <t>Documento controlado por el Sistema de Gestión de la Calidad 
Asegúrese que corresponde a la última versión consultando el Portal Institucional</t>
  </si>
  <si>
    <t>PÁGINA: 9 de 11</t>
  </si>
  <si>
    <t>IDENTIFICACIÓN DE LAS OPORTUNIDADES</t>
  </si>
  <si>
    <t>VALORACIÓN DE LA OPORTUNIDAD INHERENTE</t>
  </si>
  <si>
    <t>VALORACIÓN DE LA OPORTUNIDAD RESIDUAL</t>
  </si>
  <si>
    <t>CONSECUENCIA (OPORTUNIDADES)</t>
  </si>
  <si>
    <t xml:space="preserve">VALORACIÓN </t>
  </si>
  <si>
    <t>ENTREGABLES</t>
  </si>
  <si>
    <t>HERRAMIENTA PARA EJERCER CONTROL</t>
  </si>
  <si>
    <t>DOCUMENTACIÓN EN EL MANEJO DE LA HERRAMIENTA</t>
  </si>
  <si>
    <t>LA HERRAMIENTA DEMUESTRA SER EFECTIVA</t>
  </si>
  <si>
    <t>RESPONSABLE DEL CONTROL Y SEGUIMIENTO</t>
  </si>
  <si>
    <t>FRECUENCIA ADECUADA DEL CONTROL</t>
  </si>
  <si>
    <t>SUMATORIA</t>
  </si>
  <si>
    <t>FECHA DE LA VALORACIÓN</t>
  </si>
  <si>
    <t>JUSTIFICACIÓN DE LA VALORACIÓN</t>
  </si>
  <si>
    <t xml:space="preserve">                                                                       
F3. Aplicativo informático Academisoft y los desarrollos informáticos que sistematiza la operatividad del proceso 
F4. Se cuenta con backups para la seguridad y trazabilidad de la información
</t>
  </si>
  <si>
    <t xml:space="preserve">DIGITALIZACIÓN Y ACTUALIZACIÓN DE DESARROLLOS PROPIOS Y/O APALANCADOS POR MEDIO DE HERRAMIENTAS TECNOLOGICAS PARA ASEGURAR LA GESTIÓN ADMINISTRATIVA Y OPERATIVA DEL PROCESO </t>
  </si>
  <si>
    <t>Oportunidades de Tecnología: Están relacionados con la capacidad tecnológica de la Entidad para satisfacer sus necesidades actuales y futuras y el cumplimiento de la misión.</t>
  </si>
  <si>
    <t>REALIZAR ANALISIS A LAS ACTIVIDADES RELACIONADAS EN LOS PROCEDIMIENTOS Y GENERAR SOLICITUDES DE CREACIÓN Y/O ACTUALIZACIÓN DE LAS HERRAMIENTAS TECNOLOGICAS CON LAS QUE SE DESARROLLA LA GESTIÓN ADMINISTRATIVA Y OPERATIVA DEL PROCESO</t>
  </si>
  <si>
    <t xml:space="preserve">CORREOS ELECTRONICO CON LAS SOLICITUDES REALIZADAS 
REGISTROS DE LAS SESIONES DE TRABAJO REALIZADAS EN EL ANALISIS Y SOLICITUD DE DESARROLLOS TECNOLOGICOS. </t>
  </si>
  <si>
    <t>Solicitudes de ajustes a Academisoft a la dirección de Sistemas y Tecnologías.</t>
  </si>
  <si>
    <t>16/04/2021
13/10/2021
05/04/2022</t>
  </si>
  <si>
    <t xml:space="preserve">Se evidencian nuevos requerimientos del procesos a la dirección de sistemas y tecnología a fin de optimizar y mejorar las actividades del proceso.
Existe evidencia de las solicitudes de nuevos desarrollo a sistemas y tecnología.
Se evidencia nuevos requerimientos hechos a sistemas y tecnología como mejora del proceso y en respuesta al nuevo reglamento estudiantil (en desarrollo). </t>
  </si>
  <si>
    <t>Se evidencian nuevos requerimientos del procesos a la dirección de sistemas y tecnología a fin de optimizar y mejorar las actividades del proceso.</t>
  </si>
  <si>
    <t xml:space="preserve">Se evidencia solicitud de requierimiento en nuevos desarrollos tecnológicos por parte de la Oficina de Admisiones y Registro como actualizacones en revisión de carpeta al aplicativo SIS, revisión de cargue de documentos para grado para validación de tratamiento de datos personales y busqueda de graduando por numero de identificación.
De igual manera se validará en el seguimiento con la Dirección de Sistemas y tecnología si estan relacionadas solicitudes adicionales que no hayan quedado priorizadas por la alta dirección y si quedaron dentro del cronograma de trabajo del  proceso. </t>
  </si>
  <si>
    <t xml:space="preserve">Una vez validada la información para la vigencia 2024, se evidencia solicitud de requerimiento en nuevos desarrollos tecnológicos por parte de la Oficina de Admisiones y Registro como actualizaciones en revisión de carpeta al aplicativo SIS, revisión de cargue de documentos para grado para validación de tratamiento de datos personales y búsqueda de graduando por numero de identificación.
Así mismo y en el proceso de actualización a módulos y desarrollos propios contratado para la vigencia 2025 con Pamplona, se evidencia que a fecha junto con el proceso de la Dirección de Sistemas y Tecnología se encuentra en la proyección y validación de ajustes de fondo en Academusoft.
Se validará en el seguimiento con la Dirección de Sistemas y Tecnología la apropiación e implementación de los cambios proyectados. </t>
  </si>
  <si>
    <t>Los procedimientos gestionados desde la Oficina de Admisiones y Registro, se encuentra óptimos y
cumpliendo con todos los compromisos que se establecen en la planeación del proceso que se encuentran plasmados en el Calendario Académico y fechas de gestión.</t>
  </si>
  <si>
    <t>De acuerdo al seguimiento realizado al proceso, se informa que en aprovechamiento de la oportunidad planteada, se ha llevado a cabo:
1. Actualización al aplicativo SIS Devoluciones donde permite cargar de manera individual o masiva las solicitudes requeridas a la Oficina de Admisiones y Registro de las devoluciones, el tipo y los pagos realizados por parte del estudiante. 
2. Tableros de Control activos (Proceso de admisión y matricula académica) y en construcción (Estudiantes Retirados, novedades académicas y cierre académico)
3. Actualización al aplicativo para el proceso de Caracterización (Cargue documento de identificación del admitido).
4. Actualización al aplicativo de inscripción permitiendo el cargue de los documentos requisito.
Como evidencia, se relacionan soportes tanto del levantamiento de necesidades, como de la aplicación del desarrollo. //YHC.</t>
  </si>
  <si>
    <t>De acuerdo a la informacion remitida por el proceso de admisiones se evidencia:
Oficio con capturas de pantalla de los diferentes correos de solicitudes de desarrollos tecnologicos al area de sistemas y tecnologia, asi: revisión Documentos Graduandos , revisión documentos Hojas de Vida, certificados de Notas y de las nuevas solicitudes : "Diseñar el módulo actas de Grado, diseño e implementación de una Mesa de servicio para estudiantes, funcionalidad  Constancias de Estudio , diseñar un aplicativo de entrevistas para el proceso de selección de aspirantes,la calificación de Trabajo de grado sea cualitativa".</t>
  </si>
  <si>
    <t>Se evidencia un correo electrónico remitido al área de sistemas y tecnología solicitando actualización y ajuste en el módulo de gestión de admisiones y registro - hojas de vida, adicionalmente reportan registro de asistencia de fecha 01/08/2024 con asunto entrega documentos de grado, se evidencia solicitud de requerimiento de desarrollo sistema de actualización para el procedimiento MARP06 Grados y títulos académicos, De igual manera un botón que permite descargar la información de manera masiva, debido a que tocaba copiar y pegar en Excel para llevar un control.</t>
  </si>
  <si>
    <t>Se verifica correo electrónico del 20 de enero de 2024, se hace referencia a la reunión realizada el 5 de febrero de 2024 con el Área de Desarrollo de Aplicaciones de Software, cuyo propósito fue actualizar el aplicativo correspondiente a las hojas de vida de los estudiantes aspirantes a recibir su grado.
Adicionalmente, se verificó un documento que contiene capturas de pantalla de la solicitud enviada a través del SIS, en el cual se visualiza la información relacionada con los estudiantes y los respectivos soportes que integran la carpeta requerida para completar la documentación necesaria para su graduación.</t>
  </si>
  <si>
    <t>Se evidencia que se generó la digitalización del formato “tratamiento de datos personales para mayores de edad”, donde a través de la plataforma y a través de un botón de si se aceptan los términos sobre el tratamiento de los datos personales. En este caso, se evidencia cómo mejora en cuanto a la agilidad del trámite toda vez que anteriormente cada uno de los estudiantes mayores de edad de pregrado y posgrado tenían que descargar el documento y firmarlo.</t>
  </si>
  <si>
    <t xml:space="preserve">
F10. Se brinda acompañamiento a los aspirantes catalogados como poblaciones priorizadas para la culminación del proceso de selección.</t>
  </si>
  <si>
    <t>Determinar y establecer la caracterización de los aspirantes y estudiantes de manera digital - formulario de inscripción</t>
  </si>
  <si>
    <t>Oportunidades de Cumplimiento: Se asocian con la capacidad de la entidad para cumplir con los requisitos legales, contractuales, de ética pública y en general con su compromiso ante la comunidad.</t>
  </si>
  <si>
    <t xml:space="preserve">Solicitar a  la dirección de Sistemas y Tecnología la modificación al formulario de inscripción, incluyendo los campos que determinen detalladamente la información personal de los aspirantes y estudiantes que se encuentran en condición de discapacidad y vulnerabilidad.
Determinar la caracterización de los aspirantes y estudiantes en materia de inclusión, para informar a las partes interesadas, presentar los servicios adecuados y realizar seguimiento a los mismos.
</t>
  </si>
  <si>
    <t>Formulario de inscripción actualizado en plataforma.
Caracterización
Campañas publicitarias (página web - redes sociales)</t>
  </si>
  <si>
    <t>La actividad se está trabajando mancomunadamente con el área de Sistemas y Tecnología para actualizar el formulario de inscripción en línea para identificar la población en condiciones de discapacidad y vulnerabilidad.</t>
  </si>
  <si>
    <t>16/04/2021
13/10/2021
05/04/2022</t>
  </si>
  <si>
    <t xml:space="preserve">Se está trabajando de la mano con sistemas y tecnología y la profesional encargada de implementar la política de inclusión institucional. 
Se evidencia el trabajo articulado con equidad y diversidad (inclusión) para la caracterización del estudiante y la caracterización de vulnerabilidad. 
Existe evidencia de la materialización de la oportunidad, no obstante, se sugiere asegurar una mayor rigurosidad en cuanto a la revisión de la información y soportes de la caracterización del estudiante, teniendo en cuenta que es el insumo para gratuidad de matrícula. </t>
  </si>
  <si>
    <t xml:space="preserve">Se evidencia el formulario de inscripción actualizado, además de la parametrización con el ejercicio adelantado con la oficina de Equidad y Diversidad en la identificación de población priorizada desde la inscripción, tambien se evidencia el ejercicio de estrategia de divulgación de información realizado por el proceso, por medio de inforgrafías y enviós de correo masivos como respaldo. </t>
  </si>
  <si>
    <t xml:space="preserve">Se evidencia el formulario de inscripción actualizado, además de la parametrización con el ejercicio adelantado con la oficina de Equidad y Diversidad en la identificación de población priorizada desde la inscripción, tambien se evidencia el ejercicio de estrategia de divulgación de información realizado por el proceso, por medio de inforgrafías y enviós de correo masivos como respaldo. 
Actividad gestionada y cerrada, se dará alcance a la actualización del control en el proximo seguimiento. </t>
  </si>
  <si>
    <t xml:space="preserve">
Se evidencia trazabilidad de revisión y observaciones jurídicos y de la alta  dirección en la construcción del documento para la reglamentación para el apartado de inscripción y selección dentro del reglamento 027 de 2022, a la fecha se encuentra en etapa de aprobación. </t>
  </si>
  <si>
    <t>Caracterización Ítems expuestos al proceso de inscripción, selección, admisión y matrícula.
Actualización al procedimiento MARP02 - Inscripción y Selección de Aspirantes.</t>
  </si>
  <si>
    <t>En cuanto al cumplimiento de esta oportunidad, se manifiesta que se adelantó la actualización dentro del formulario de inscripción (Datos de la persona con discapacidad) con el fin de brindar el acompañamiento articulado con equidad y diversidad (Bienestar Universitario) para poner en marcha la guía de protocolo a población priorizadas. //YHC</t>
  </si>
  <si>
    <t xml:space="preserve">Se evidencia oficio con captura de pantalla donde se puede validar el  ajuste al formulario de inscripción y selección para población  priorizada (grupos étnicos), de otra parte se observan piezas graficas y asesoria a los estudiantes a traves de teams para caracterización Institucional IPA y IIPA 2023 para todos los estudiantes nuevos regulares de Sede, Seccionales y Extensiones.   </t>
  </si>
  <si>
    <t>Evidencias de la actualización y ajustes del formulario de inscripción en cuanto a las categorías vigentes de identificación de aspirantes en condiciones de discapacidad. Características de tipo social, etnia grupo de población y lista de discapacidades y las campañas publicitarias del proceso de Inscripción, selección y admisión a los programas de Pregrado y Posgrado del primer periodo académico de 2024, adicionalmente se valida captura de pantalla de la publicación en redes sociales de fecha 25 enero del 2024 con relación a la matricula académica, así como también información frente a la apertura de nuevos programas académicos de pregrado, se valida publicaciones de grados y títulos académicos y estrategias para el diligenciamiento para el tratamiento de datos personales.</t>
  </si>
  <si>
    <t>Se evidencia un formato ADOF-008, el borrador de acuerdo por medio del cual establece el proceso de inscripción, selección y admisión de aspirantes a los programas académicos de pregrado de la Universidad de Cundinamarca. No obstante, dicho documento se encuentra en estado de borrador, sin su debida formalización.</t>
  </si>
  <si>
    <t>Se evidencia actualización y parametrización en el formulario de inscripción de pregrado por diferentes tipos de discapacidad, tipos de vulnerabilidad social y económica, orientación sexual, por otro se valida correo electrónico reportando Inscritos Primer Periodo Académico 2025 Poblaciones Priorizadas – Discapacidad y anexan reporte en Excel del documento adjunto del correo electrónico.</t>
  </si>
  <si>
    <t xml:space="preserve">
O5. Socialización con colegios de la región acerca de la oferta académica de Universidad de Cundinamarca; Participación en ferias y actividades de oferta académica.
F2. Promoción y estrategia de divulgación de la oferta académica en la Universidad de Cundinamarca.</t>
  </si>
  <si>
    <t>Participar en ferias universitarias para promoción y divulgación de los programas y servicios de la Ucundinamarca CON EL FIN DE DAR A CONOCER LOS SERVICIOS Y OFERTA EDUCATIVA DE LA U CUNDINMARCA.</t>
  </si>
  <si>
    <t>Oportunidad de Imagen: Está relacionada con la percepción y la confianza por parte de la ciudadanía hacia la institución.</t>
  </si>
  <si>
    <t xml:space="preserve">Atender al llamado de invitación por parte de las Entidades que requieran la información de la Universidad como opción de grado (carreras profesionales).
Participar  en charlas a Colegios y lograr realizar nuestra oferta académica. 
Participar en eventos de carácter académicos.
Participación en La Feria del Libro para impulsar la promoción de la Oferta académica de la Institucion en eventos nacionales. </t>
  </si>
  <si>
    <t>Bases de Datos de participantes y asistencia a los diferentes eventos a participar.</t>
  </si>
  <si>
    <t xml:space="preserve">Por la contingencia Covid 19, aún no ha sido posible asistir a ferias universitarias presenciales. </t>
  </si>
  <si>
    <t xml:space="preserve">A causa de la emergencia sanitaria (Covid-19) ha dificultado la participación en ferias universitarias. 
Se han llevado acabo algunas feria virtuales. Por tema de pandemia se ha dificultado la materialización de esta oportunidad. 
Anualmente se aprovecha esta oportunidad para ofertar los programas académicos de la universidad. </t>
  </si>
  <si>
    <t xml:space="preserve">Se evidencia registro fotografico, informes y datos de las asitencias a las diferentes ferias universitarias, de colegios y la feria del libro, donde se socializa la oferta académica de programas de pregrado y posgrado, de la sede, seccionales y extensiones. </t>
  </si>
  <si>
    <t xml:space="preserve">Se evidencia registro fotográfico, informes y datos de las asistencias a las diferentes ferias universitarias, de colegios y la feria del libro, donde se socializa la oferta académica de programas de pregrado y posgrado, de la sede, seccionales y extensiones. 
Actividad gestionada y estandarizada, se dará alcance a la actualización del control en el próximo seguimiento. </t>
  </si>
  <si>
    <t>El proceso de promoción y divulgación de los Programas, se encuentra en cabeza, compromiso y gestión, desde cada Facultad con sus respectivas Direcciones y Coordinaciones de Programa.
Desde la Oficina de Admisiones y Registro, se realiza el debido acompañamiento, cuando así se refiere, en cuanto a invitaciones como el de la feria del libro, entre otros a invitación, apoyo y colaboración.</t>
  </si>
  <si>
    <t>Frente a la presente oportunidad, se informe que  se ha tenido presencia de la Universidad de Cundinamarca mediante la Oficina de Admisiones y Registro en las siguientes Ferias Educativas:
1. Localidad de Kennedy Ciudad Bogotá, D.C.
2. Salto del Tequendama.
3. Gobernación de Cundinamarca (Bogotá, D.C.)
4. Zipaquirá
5. Alcaldía de Fusagasugá (CAD)
//YHC</t>
  </si>
  <si>
    <t>Se evidencia oficio donde se evidencia registro fotografico y listas de asistencia de los eventos en los que se divulgo la oferta académica de la Universidad de Cundinamarca , se describe FERIA UNIVERSITARIA ARBELAÉZ- CUNDINAMARCA, FERIA UNIVERSITARIA EN PACHO- CUNDINAMARCA , EXTENSION CHIA -ZIPAQUIRA , EXTENSION FACATATIVA – FERIA UNIVERSITARIA, FERIA DEL LIBRO FILBO 2023, Corferias Bogotá, VISITAS A COLEGIO SANTO DOMINGO SABIO,COLEGIO LA PRESENTACION , COLEGIO ACCION COMUNAL, COLEGIO NUESTRA SEÑORA DE BELEN.</t>
  </si>
  <si>
    <t>Se evidencia lista de asistencia con asunto apoyo de consejería trabajo en equipo de agosto de 2024, se evidencia registro fotográfico de ferias educativas con instituciones públicas y privadas realizadas en la auditorio Emilio Sierra Sede Fusagasugá, adicionalmente feria universitaria en el municipio de Arbeláez, y feria universitaria en el Colegio Ricaurte 24 Julio de 2024.</t>
  </si>
  <si>
    <t>Se evidencia registro fotográfico, informes y datos de las asistencias a las diferentes ferias universitarias, de colegios y la feria del libro, donde se socializa la oferta académica de programas de pregrado y posgrado, de la sede, seccionales y extensiones.</t>
  </si>
  <si>
    <t>Se evidencia registro fotográfico de la asistencia a Feria Universitaria XXV del Colegio Diocesano Ricaurte realizada el 22 de julio de 2025, donde se socializa la Oferta Académica de programas de pregrado y posgrado, de la sede, seccionales y extensiones de la Universidad de Cundinamarca.</t>
  </si>
  <si>
    <t>PÁGINA: 10 de 11</t>
  </si>
  <si>
    <t>MAPA DE OPORTUNIDADES DE LA UNIVERSIDAD DE CUNDINAMARCA</t>
  </si>
  <si>
    <t>Insignificante 20% (1)</t>
  </si>
  <si>
    <t>Menor 40% (2)</t>
  </si>
  <si>
    <t>Moderado 60% (3)</t>
  </si>
  <si>
    <t>Mayor 80% (4)</t>
  </si>
  <si>
    <t>Excelente 100% (5)</t>
  </si>
  <si>
    <t>Raro 20% (1)</t>
  </si>
  <si>
    <t>Improbable 40% (2)</t>
  </si>
  <si>
    <t>Posible 60% (3)</t>
  </si>
  <si>
    <t>Probable 80% (4)</t>
  </si>
  <si>
    <t>Casi seguro 100% (5)</t>
  </si>
  <si>
    <t>CANTIDAD DE OPORTUNIDADES POR ZONA</t>
  </si>
  <si>
    <t>PROMEDIO DE OPORTUNIDADES DEL PROCESO</t>
  </si>
  <si>
    <t xml:space="preserve"> Zona de oportunidad baja: Monitorear los eventos.</t>
  </si>
  <si>
    <t xml:space="preserve"> Zona de oportunidad moderada: Monitorear los eventos.</t>
  </si>
  <si>
    <t xml:space="preserve"> Zona de oportunidad favorable: Potencializar la oportunidad.</t>
  </si>
  <si>
    <t xml:space="preserve"> Zona de oportunidad alta: Potencializar la oportunidad.</t>
  </si>
  <si>
    <t>PÁGINA: 11 de 11</t>
  </si>
  <si>
    <t>FECHA</t>
  </si>
  <si>
    <t>DESCRIPCIÓN DE LA ACTUALIZACIÓN</t>
  </si>
  <si>
    <t>CARGO</t>
  </si>
  <si>
    <t>Versión inicial</t>
  </si>
  <si>
    <t>Juan Manuel Cruz Banoy</t>
  </si>
  <si>
    <t>Jefe de la  Oficina de Admisiones y Registros</t>
  </si>
  <si>
    <r>
      <rPr>
        <b/>
        <sz val="10"/>
        <color theme="1"/>
        <rFont val="Arial"/>
        <family val="2"/>
      </rPr>
      <t xml:space="preserve">DEBILIDADES: </t>
    </r>
    <r>
      <rPr>
        <sz val="10"/>
        <color theme="1"/>
        <rFont val="Arial"/>
        <family val="2"/>
      </rPr>
      <t xml:space="preserve">se elimina la falta de gestión de correspondía para el envió de documentos entre los diferentes sedes y seccionales y extensiones para la oficina de adicione y registros, la falta de publicidad empresa para información y se agregaron: Dependencia de otras áreas para la ejecución de las actividades del proceso, No contar con un Rubro propio, Equipos de Computo con capacidad limitada.
</t>
    </r>
    <r>
      <rPr>
        <b/>
        <sz val="10"/>
        <color theme="1"/>
        <rFont val="Arial"/>
        <family val="2"/>
      </rPr>
      <t>FORTALEZAS:</t>
    </r>
    <r>
      <rPr>
        <sz val="10"/>
        <color theme="1"/>
        <rFont val="Arial"/>
        <family val="2"/>
      </rPr>
      <t xml:space="preserve"> se elimina la dotación de buenos equipos de computo y se agregan Claridad en el plan de acción del proceso en la vigencia actual y  Distribución de Funciones de acuerdo a las habilidades del personal.
</t>
    </r>
    <r>
      <rPr>
        <b/>
        <sz val="10"/>
        <color theme="1"/>
        <rFont val="Arial"/>
        <family val="2"/>
      </rPr>
      <t xml:space="preserve">AMENAZAS: </t>
    </r>
    <r>
      <rPr>
        <sz val="10"/>
        <color theme="1"/>
        <rFont val="Arial"/>
        <family val="2"/>
      </rPr>
      <t xml:space="preserve">se cambia a Oportunidad, la expedición de la norma de inclusión.
</t>
    </r>
    <r>
      <rPr>
        <b/>
        <sz val="10"/>
        <color theme="1"/>
        <rFont val="Arial"/>
        <family val="2"/>
      </rPr>
      <t xml:space="preserve">RIESGOS: </t>
    </r>
    <r>
      <rPr>
        <sz val="10"/>
        <color theme="1"/>
        <rFont val="Arial"/>
        <family val="2"/>
      </rPr>
      <t xml:space="preserve"> se redefinió el riesgo numero dos.
Cambio de correlación de factores DOFA con los riesgos de acuerdo a la actualización del DOFA.
Se incluyen criterios de evaluación del riesgo residual.
Inclusión de una oportunidad.</t>
    </r>
  </si>
  <si>
    <t>Inclusión de control de cambios al documento.</t>
  </si>
  <si>
    <t>Carolina Gómez Fontecha</t>
  </si>
  <si>
    <t>Coordinadora de Calidad</t>
  </si>
  <si>
    <r>
      <t xml:space="preserve">DEBILIDADES: </t>
    </r>
    <r>
      <rPr>
        <sz val="10"/>
        <color theme="1"/>
        <rFont val="Arial"/>
        <family val="2"/>
      </rPr>
      <t>se elimina: Falta de línea telefónica en la extensión de Soacha y Chía -  Documentación existente en archivo físico que no se encuentra digitalizado o  sistematizado.</t>
    </r>
    <r>
      <rPr>
        <b/>
        <sz val="10"/>
        <color theme="1"/>
        <rFont val="Arial"/>
        <family val="2"/>
      </rPr>
      <t xml:space="preserve">
</t>
    </r>
    <r>
      <rPr>
        <sz val="10"/>
        <color theme="1"/>
        <rFont val="Arial"/>
        <family val="2"/>
      </rPr>
      <t>Se agrega: El modelo y los tiempos de contratación de la universidad son dispendiosos -  Falta integración con el equipo de trabajo y partes interesadas -  La estructura orgánica es inapropiada para la ejecución de los planes, lo que hace que los trámites sean mas demorados.</t>
    </r>
    <r>
      <rPr>
        <b/>
        <sz val="10"/>
        <color theme="1"/>
        <rFont val="Arial"/>
        <family val="2"/>
      </rPr>
      <t xml:space="preserve">
FORTALEZAS: </t>
    </r>
    <r>
      <rPr>
        <sz val="10"/>
        <color theme="1"/>
        <rFont val="Arial"/>
        <family val="2"/>
      </rPr>
      <t>se agrega: Se cuenta con canales claros de comunicación -  Se cuenta con backups para la seguridad y trazabilidad de la información - Se conoce y se aplica la normatividad al proceso.</t>
    </r>
    <r>
      <rPr>
        <b/>
        <sz val="10"/>
        <color theme="1"/>
        <rFont val="Arial"/>
        <family val="2"/>
      </rPr>
      <t xml:space="preserve">
AMENAZAS:</t>
    </r>
    <r>
      <rPr>
        <sz val="10"/>
        <color theme="1"/>
        <rFont val="Arial"/>
        <family val="2"/>
      </rPr>
      <t xml:space="preserve"> se agrega: Inconsistencias en los procesos de selección y contratación - Se carece de apoyo interinstitucional por parte del Gobierno y el Ministerio de Educación Nacional - Los tiempos para el trámite y giros de recursos económicos por parte de entes gubernamentales son demorados y son insuficientes - Grupos sociales que emiten información falsa sobre la universidad - Congestión e interrupción de los procesos y procedimientos </t>
    </r>
    <r>
      <rPr>
        <b/>
        <sz val="10"/>
        <color theme="1"/>
        <rFont val="Arial"/>
        <family val="2"/>
      </rPr>
      <t xml:space="preserve">
OPORTUNIDADES
Se agrega: </t>
    </r>
    <r>
      <rPr>
        <sz val="10"/>
        <color theme="1"/>
        <rFont val="Arial"/>
        <family val="2"/>
      </rPr>
      <t>Ofertar nuevos programas académicos teniendo en cuenta las necesidades del sector. - Articulación y apoyo con otras entidades (publicas y/o privadas). - Adquisición de nuevos equipos tecnológicos. - Certificaciones ambientales. - Crear y fortalecer nuevas alianzas estratégicas con empresas e instituciones de educación superior.</t>
    </r>
    <r>
      <rPr>
        <b/>
        <sz val="10"/>
        <color theme="1"/>
        <rFont val="Arial"/>
        <family val="2"/>
      </rPr>
      <t xml:space="preserve">
RIESGOS:  
</t>
    </r>
    <r>
      <rPr>
        <sz val="10"/>
        <color theme="1"/>
        <rFont val="Arial"/>
        <family val="2"/>
      </rPr>
      <t>Se implementa la nueva metodología del DAFP, y por cada causa del riesgo se implementa un control.
Cambio la correlación de factores DOFA con los riesgos. Se reevaluó la calificación del riesgo número uno, pasando de nivel extremo a nivel alto; de igual forma, el riesgo número dos cambió la clasificación pasando de riesgo de cumplimiento a riesgo operativo; el riesgo número tres cambió su calificación, pasando de moderado a extremo, y la clasificación pasando de riesgo de cumplimiento a riesgo operativo, asimismo; de igual forma.
Se crea una nueva oportunidad.</t>
    </r>
  </si>
  <si>
    <t>Se anexan los riesgos de Seguridad de la Información y riesgos de Corrupción.</t>
  </si>
  <si>
    <t>Jaime Elder Acosta Ramírez</t>
  </si>
  <si>
    <t>Coordinador de Calidad</t>
  </si>
  <si>
    <r>
      <t xml:space="preserve">Se identificó lo siguiente: </t>
    </r>
    <r>
      <rPr>
        <b/>
        <sz val="10"/>
        <color theme="1"/>
        <rFont val="Arial"/>
        <family val="2"/>
      </rPr>
      <t xml:space="preserve">
DOFA
DEBILIDADES</t>
    </r>
    <r>
      <rPr>
        <sz val="10"/>
        <color theme="1"/>
        <rFont val="Arial"/>
        <family val="2"/>
      </rPr>
      <t xml:space="preserve">
Se agrega: Cruce de información por fallas en la plataforma institucional
</t>
    </r>
    <r>
      <rPr>
        <b/>
        <sz val="10"/>
        <color theme="1"/>
        <rFont val="Arial"/>
        <family val="2"/>
      </rPr>
      <t>RIESGOS</t>
    </r>
    <r>
      <rPr>
        <sz val="10"/>
        <color theme="1"/>
        <rFont val="Arial"/>
        <family val="2"/>
      </rPr>
      <t xml:space="preserve">
Se reestructuró el nombre del riesgo N° 2, quedando como: Desinformación e incumplimiento  en las actividades del proceso.
Se redefinieron los controles de los riesgos N° 2 y N°3.</t>
    </r>
  </si>
  <si>
    <r>
      <t xml:space="preserve">Se eliminan:
</t>
    </r>
    <r>
      <rPr>
        <b/>
        <sz val="10"/>
        <color theme="1"/>
        <rFont val="Arial"/>
        <family val="2"/>
      </rPr>
      <t xml:space="preserve">DEBILIDADES
</t>
    </r>
    <r>
      <rPr>
        <sz val="10"/>
        <color theme="1"/>
        <rFont val="Arial"/>
        <family val="2"/>
      </rPr>
      <t xml:space="preserve">Personal insuficiente para las actividades del proceso; Falta de Rubro propio para el proceso; Equipos de Computo con capacidad limitada; Falta integración con el equipo de trabajo y partes interesadas; La estructura orgánica es inapropiada para la ejecución de los planes, lo que hace que los trámites sean mas demorados.
</t>
    </r>
    <r>
      <rPr>
        <b/>
        <sz val="10"/>
        <color theme="1"/>
        <rFont val="Arial"/>
        <family val="2"/>
      </rPr>
      <t xml:space="preserve">FORTALEZAS
</t>
    </r>
    <r>
      <rPr>
        <sz val="10"/>
        <color theme="1"/>
        <rFont val="Arial"/>
        <family val="2"/>
      </rPr>
      <t>Equipo de trabajo calificado y comprometido; Liderazgo centralizado en la Sede Principal; Oportunidad y calidad en la prestación del servicio; Interacción operativa con otras dependencias; Se cuenta con una buena infraestructura Física de la Oficina de Admisiones y Registro; Se cuenta con canales claros de comunicación, pues pasa a debilidad.</t>
    </r>
  </si>
  <si>
    <r>
      <t xml:space="preserve">Se agregan:
</t>
    </r>
    <r>
      <rPr>
        <b/>
        <sz val="10"/>
        <color theme="1"/>
        <rFont val="Arial"/>
        <family val="2"/>
      </rPr>
      <t xml:space="preserve">DEBILIDADES
</t>
    </r>
    <r>
      <rPr>
        <sz val="10"/>
        <color theme="1"/>
        <rFont val="Arial"/>
        <family val="2"/>
      </rPr>
      <t xml:space="preserve">Falta asegurar la gestión del conocimiento en el proceso; No contar con la técnica en materia de inclusión para ofrecer a cabalidad los servicios del proceso de admisiones a los aspirantes y estudiantes vulnerables y en condición de discapacidad; Falta restauración de la infraestructura (ventanilla) de la oficina sede Fusagasugá para facilitar la atención al público;  Falta fortalecer el pilar estratégico de la transhumanidad en el proceso; Falta fortalecer canales de comunicación con las partes interesadas; Centralización de funciones y decisiones del proceso en la sede principal, que genera carga operativa en la misma y falta de compromiso en seccionales y extensiones; Falta realizar la totalidad de capacitaciones y/o inducciones al personal del proceso; Falta mejorar la oportunidad y calidad en la prestación del servicio vía telefónica.
Se modificaron dos debilidades, quedando así: Dependencia de otras áreas para la ejecución de las actividades del proceso, que generan retrasos; Cruce de información en el proceso en cuanto a los reportes emitidos por los estudiantes.
</t>
    </r>
    <r>
      <rPr>
        <b/>
        <sz val="10"/>
        <color theme="1"/>
        <rFont val="Arial"/>
        <family val="2"/>
      </rPr>
      <t xml:space="preserve">FORTALEZAS
</t>
    </r>
    <r>
      <rPr>
        <sz val="10"/>
        <color theme="1"/>
        <rFont val="Arial"/>
        <family val="2"/>
      </rPr>
      <t>Se comunica a las partes interesadas la actualización documental del proceso; Personal suficiente para cumplir con los objetivos del proceso; Se aplica los procesos de selección a aspirantes vulnerables, se asegura el 1% de ingreso a los aspirantes de los municipios de difícil acceso; Se brinda atención personalizada a la población estudiantil en condiciones de discapacidad o desventaja (aspirantes - estudiantes); Se fortalece el desarrollo de la Translocalidad en el proceso, se participa en ferias universitarias; Se aplican y se cumplen con los procesos de selección: ICFES - evaluación mediante dos momentos: entrevista virtual - entrevista personal; Se participa en las pausas activas para el bienestar de los funcionarios; Se cuenta con pasantes para el apoyo del cumplimiento de objetivos y metas del proceso.</t>
    </r>
  </si>
  <si>
    <r>
      <t xml:space="preserve">Se modificaron dos fortalezas, quedando así: Aplicativo informático Academisoft y los desarrollos informáticos que sistematiza la operatividad del proceso; Claridad en el plan de acción del proceso, ya se establecieron metas para la vigencia actual.
</t>
    </r>
    <r>
      <rPr>
        <b/>
        <sz val="10"/>
        <color theme="1"/>
        <rFont val="Arial"/>
        <family val="2"/>
      </rPr>
      <t xml:space="preserve">OPORTUNIDADES
</t>
    </r>
    <r>
      <rPr>
        <sz val="10"/>
        <color theme="1"/>
        <rFont val="Arial"/>
        <family val="2"/>
      </rPr>
      <t xml:space="preserve">Actualización de documentación articulada a política de inclusión para garantizar la accesibilidad a todos los aspirantes (caracterización estudiantil); Oferta en el mercado de mecanismos digitales que permiten identificar la población académica en condiciones de discapacidad y vulnerabilidad; Participación en ferias y actividades de oferta académica; Capacitación al personal del proceso en materia de inclusión.
</t>
    </r>
    <r>
      <rPr>
        <b/>
        <sz val="10"/>
        <color theme="1"/>
        <rFont val="Arial"/>
        <family val="2"/>
      </rPr>
      <t xml:space="preserve">AMENAZAS
</t>
    </r>
    <r>
      <rPr>
        <sz val="10"/>
        <color theme="1"/>
        <rFont val="Arial"/>
        <family val="2"/>
      </rPr>
      <t xml:space="preserve">Daños a la infraestructura y al personal de la oficina por manifestaciones de la comunidad universitaria y la comunidad en general.
</t>
    </r>
    <r>
      <rPr>
        <b/>
        <sz val="10"/>
        <color theme="1"/>
        <rFont val="Arial"/>
        <family val="2"/>
      </rPr>
      <t xml:space="preserve">RIESGOS:
</t>
    </r>
    <r>
      <rPr>
        <sz val="10"/>
        <color theme="1"/>
        <rFont val="Arial"/>
        <family val="2"/>
      </rPr>
      <t xml:space="preserve">Se implementaron nuevos controles.
</t>
    </r>
    <r>
      <rPr>
        <b/>
        <sz val="10"/>
        <color theme="1"/>
        <rFont val="Arial"/>
        <family val="2"/>
      </rPr>
      <t xml:space="preserve">OPORTUNIDADES:
</t>
    </r>
    <r>
      <rPr>
        <sz val="10"/>
        <color theme="1"/>
        <rFont val="Arial"/>
        <family val="2"/>
      </rPr>
      <t>Se identificaron dos nuevas oportunidades:
O3: Determinar y establecer la caracterización de los aspirantes y estudiantes de manera digital - formulario de inscripción.
O4: Participar en ferias universitarias para promoción y divulgación de los programas y servicios de la UCundinamarca.</t>
    </r>
  </si>
  <si>
    <r>
      <t xml:space="preserve">Se agrega:                                                                                                                                 </t>
    </r>
    <r>
      <rPr>
        <b/>
        <sz val="10"/>
        <color theme="1"/>
        <rFont val="Arial"/>
        <family val="2"/>
      </rPr>
      <t xml:space="preserve">DEBILIDAD
</t>
    </r>
    <r>
      <rPr>
        <sz val="10"/>
        <color theme="1"/>
        <rFont val="Arial"/>
        <family val="2"/>
      </rPr>
      <t xml:space="preserve">D20Falta de stock de porta diplomas por crecimiento de la demanda de graduados al Riesgo 2 Desinformación e incumplimiento  en las actividades propias del proceso. Y se agrega controles aplicables, periodicidad, objetivo del control, como se ejecuta el control, herramienta y/o fuente de datos, acciones a tomar cuando se presentan desviaciones, entregables y/o evidencias </t>
    </r>
  </si>
  <si>
    <t>Jefe de la Oficina de Admisiones y Registro</t>
  </si>
  <si>
    <t xml:space="preserve">Se eliminan las siguientes debilidades </t>
  </si>
  <si>
    <t>Jede la Oficina de Admisiones y Registro</t>
  </si>
  <si>
    <t xml:space="preserve"> Inestabilidad laboral (en la renovación de los contratos) de algunos funcionarios adscritos a la oficina. 
 En las seccionales y extensiones no se cuenta con las condiciones adecuadas para la conservación de los documentos. 
</t>
  </si>
  <si>
    <t>Centralización de funciones y decisiones del proceso en la sede principal.</t>
  </si>
  <si>
    <t>Falta realizar la totalidad de capacitaciones y/o inducciones al personal del proceso</t>
  </si>
  <si>
    <t>Falta de control de porta diplomas por crecimiento de la demanda de graduados</t>
  </si>
  <si>
    <t>Se agrega nueva debilidad la cual es</t>
  </si>
  <si>
    <t>D9. Falta de presentación oportuna de los compromisos del Sistema de Gestión de la Calidad
Se modifica la debilidad:
D6. La estructura orgánica es inapropiada para la ejecución de los planes, lo que hace que los trámites sean mas demorados</t>
  </si>
  <si>
    <t>Se eliminan las siguientes amenazas:</t>
  </si>
  <si>
    <t>Inconsistencias en los procesos de selección y contratación laboral.</t>
  </si>
  <si>
    <t>Se carece de apoyo interinstitucional por parte del Gobierno y el Ministerio de Educación Nacional.</t>
  </si>
  <si>
    <t xml:space="preserve"> Congestión e interrupción de los procesos y procedimientos externos.</t>
  </si>
  <si>
    <t>Se modificaron las siguientes amenazas</t>
  </si>
  <si>
    <t>A6. El modelo y los tiempos de contratación de la universidad son dispendiosos.</t>
  </si>
  <si>
    <r>
      <t xml:space="preserve">A8. Emergencia sanitaria a causa patógena (COVID-19)
</t>
    </r>
    <r>
      <rPr>
        <b/>
        <sz val="10"/>
        <color theme="1"/>
        <rFont val="Arial"/>
        <family val="2"/>
      </rPr>
      <t>Se eliminan las siguientes fortalezas.:</t>
    </r>
  </si>
  <si>
    <t>Se comunica a las partes interesadas la actualización documental del proceso</t>
  </si>
  <si>
    <t xml:space="preserve"> Se brinda atención personalizada a la población estudiantil en condiciones de discapacidad o desventaja (aspirantes - estudiantes) </t>
  </si>
  <si>
    <t xml:space="preserve"> Se aplican y se cumplen con los procesos de selección: ICFES - evaluación mediante dos momentos: entrevista virtual - entrevista personal.</t>
  </si>
  <si>
    <t xml:space="preserve"> Se participa en las pausas activas para el bienestar de los funcionarios</t>
  </si>
  <si>
    <t xml:space="preserve"> Se cuenta con pasantes para el apoyo del cumplimiento de objetivos y metas del proceso</t>
  </si>
  <si>
    <t>Se modifica la siguiente fortaleza</t>
  </si>
  <si>
    <t>F13. Se fortalece el desarrollo de la Translocalidad en el proceso, se participa en ferias universitarias cuando son programadas y efectuadas</t>
  </si>
  <si>
    <t>Se eliminan las siguientes oportunidades:</t>
  </si>
  <si>
    <t xml:space="preserve">RIESGOS:
Se agrega la amenaza 4 al riesgo N 1
Se agrega la Amenaza 8 al riesgo N2 
Se agregan las debilidades  1, 9,7 y 5 al riesgo N 2
Se agregan las debilidades 2, 3 y 4 al riesgo N 3
Se agrega la amenaza 5 al riesgo N 3
</t>
  </si>
  <si>
    <t>Se actualiza la matriz de riesgos conforme a la guía de riesgos del DAFP versión 2020 y de conformidad con los lineamientos del ESGP05.
Se identifica una nueva debilidad: Falta de bases de datos vigentes y oportunas para la trazabilidad de estudiantes en admisión, reingreso y devolución de matrícula.
Se identifica una nueva amenaza: Ley de garantías a finales del IIPA 2021 y a principios del IPA 2022.
Por reestructura de riesgos, se eliminaron los riesgos 2 y 3, y se identifican los riesgos 4 y 5:
*4- Posibilidad de entrega inoportuna y falta de disponibilidad de información por factores internos y externos que afectan la operación administrativa del proceso en cuanto  admisión, selección, registro y grados.
*5- Posibilidad de retrasos (financieros) en la aplicación de archivos planos por eventos de cierres financieros (se refiere a archivos planos todo pago efectuado por los aspirantes  y estudiantes como contraprestación de un servicio</t>
  </si>
  <si>
    <t>Miguel Alejandro Flechas Montaño</t>
  </si>
  <si>
    <t>Jefe de la Oficina de Admisiones y Registro (F.A.)</t>
  </si>
  <si>
    <r>
      <rPr>
        <b/>
        <sz val="10"/>
        <color theme="1"/>
        <rFont val="Arial"/>
        <family val="2"/>
      </rPr>
      <t>Se modifica la redacción de la siguiente debilidad:</t>
    </r>
    <r>
      <rPr>
        <sz val="10"/>
        <color theme="1"/>
        <rFont val="Arial"/>
        <family val="2"/>
      </rPr>
      <t xml:space="preserve">
Demora de la oficina de tesorería en cargar archivos planos de los pagos realizados por factores exógenos de los estudiantes y aspirantes. Se modifica las calificaciones y por ende los resultados (Pasaron de Rojo a Amarillo).
</t>
    </r>
    <r>
      <rPr>
        <b/>
        <sz val="10"/>
        <color theme="1"/>
        <rFont val="Arial"/>
        <family val="2"/>
      </rPr>
      <t>Se eliminan las siguientes fortalezas:</t>
    </r>
    <r>
      <rPr>
        <sz val="10"/>
        <color theme="1"/>
        <rFont val="Arial"/>
        <family val="2"/>
      </rPr>
      <t xml:space="preserve"> 
La estructura orgánica es inapropiada para la ejecución de los planes, lo que hace que los trámites sean mas demorados
Falta realizar seguimiento al incumplimiento de metas frente a los indicadores del proceso
Falta de presentación oportuna de los compromisos del Sistema de Gestión de la Calidad
</t>
    </r>
    <r>
      <rPr>
        <b/>
        <sz val="10"/>
        <color theme="1"/>
        <rFont val="Arial"/>
        <family val="2"/>
      </rPr>
      <t xml:space="preserve">Se modifica la redacción de la siguiente amenaza:
</t>
    </r>
    <r>
      <rPr>
        <sz val="10"/>
        <rFont val="Arial"/>
        <family val="2"/>
      </rPr>
      <t>Los tiempos de contratación de la universidad son dispendiosos.</t>
    </r>
    <r>
      <rPr>
        <sz val="10"/>
        <color theme="1"/>
        <rFont val="Arial"/>
        <family val="2"/>
      </rPr>
      <t xml:space="preserve">
</t>
    </r>
    <r>
      <rPr>
        <b/>
        <sz val="10"/>
        <color theme="1"/>
        <rFont val="Arial"/>
        <family val="2"/>
      </rPr>
      <t>Se eliminan las siguientes amenazas:</t>
    </r>
    <r>
      <rPr>
        <sz val="10"/>
        <color theme="1"/>
        <rFont val="Arial"/>
        <family val="2"/>
      </rPr>
      <t xml:space="preserve">
Actualizaciones en plataforma del ICFES.</t>
    </r>
    <r>
      <rPr>
        <sz val="10"/>
        <color rgb="FFFF0000"/>
        <rFont val="Arial"/>
        <family val="2"/>
      </rPr>
      <t xml:space="preserve">
</t>
    </r>
    <r>
      <rPr>
        <sz val="10"/>
        <rFont val="Arial"/>
        <family val="2"/>
      </rPr>
      <t>Emergencia sanitaria a causa patógena (COVID-19).</t>
    </r>
    <r>
      <rPr>
        <sz val="10"/>
        <color theme="1"/>
        <rFont val="Arial"/>
        <family val="2"/>
      </rPr>
      <t xml:space="preserve">
</t>
    </r>
    <r>
      <rPr>
        <b/>
        <sz val="10"/>
        <color theme="1"/>
        <rFont val="Arial"/>
        <family val="2"/>
      </rPr>
      <t>Se modifica la redacción de la siguiente fortaleza:</t>
    </r>
    <r>
      <rPr>
        <sz val="10"/>
        <color theme="1"/>
        <rFont val="Arial"/>
        <family val="2"/>
      </rPr>
      <t xml:space="preserve">
Promoción y divulgación de los programas académicos</t>
    </r>
    <r>
      <rPr>
        <b/>
        <sz val="10"/>
        <color theme="1"/>
        <rFont val="Arial"/>
        <family val="2"/>
      </rPr>
      <t xml:space="preserve"> </t>
    </r>
    <r>
      <rPr>
        <sz val="10"/>
        <color theme="1"/>
        <rFont val="Arial"/>
        <family val="2"/>
      </rPr>
      <t xml:space="preserve">en la Universidad de manera virtual y presencial 
Se aplica los procesos de selección a aspirantes catalogados como población priorizada, realizando acompañamiento pertinente para culminación del proceso.
</t>
    </r>
    <r>
      <rPr>
        <b/>
        <sz val="10"/>
        <color theme="1"/>
        <rFont val="Arial"/>
        <family val="2"/>
      </rPr>
      <t xml:space="preserve">Se agregan las siguientes fortalezas:
</t>
    </r>
    <r>
      <rPr>
        <sz val="10"/>
        <color theme="1"/>
        <rFont val="Arial"/>
        <family val="2"/>
      </rPr>
      <t xml:space="preserve">Mejoras a los sistemas de información para la operatividad del proceso
Estructuración de guías para la atención a población priorizada y de caracterización
</t>
    </r>
    <r>
      <rPr>
        <b/>
        <sz val="10"/>
        <color theme="1"/>
        <rFont val="Arial"/>
        <family val="2"/>
      </rPr>
      <t>Se eliminan las siguientes fortalezas:</t>
    </r>
    <r>
      <rPr>
        <sz val="10"/>
        <color theme="1"/>
        <rFont val="Arial"/>
        <family val="2"/>
      </rPr>
      <t xml:space="preserve">
Se brinda atención personalizada a la población estudiantil en condiciones de discapacidad o desventaja (aspirantes - estudiantes) 
Se aplican y se cumplen con los procesos de selección: ICFES - evaluación mediante dos momentos: entrevista virtual - entrevista personal.
</t>
    </r>
    <r>
      <rPr>
        <b/>
        <sz val="10"/>
        <color theme="1"/>
        <rFont val="Arial"/>
        <family val="2"/>
      </rPr>
      <t>Se elimina la siguiente oportunidad:</t>
    </r>
    <r>
      <rPr>
        <sz val="10"/>
        <color theme="1"/>
        <rFont val="Arial"/>
        <family val="2"/>
      </rPr>
      <t xml:space="preserve">
Alianzas estratégicas con empresas e instituciones de educación superior
</t>
    </r>
    <r>
      <rPr>
        <b/>
        <sz val="10"/>
        <color theme="1"/>
        <rFont val="Arial"/>
        <family val="2"/>
      </rPr>
      <t>RIESGOS:</t>
    </r>
    <r>
      <rPr>
        <sz val="10"/>
        <color theme="1"/>
        <rFont val="Arial"/>
        <family val="2"/>
      </rPr>
      <t xml:space="preserve">
Se identifica el nuevo riesgo: N°5 Posibilidad de no cumplir con la normatividad en cuanto a perdida de condición de estudiante por falta de aplicabilidad y claridad (falta de reglamentación) de la normatividad interna</t>
    </r>
  </si>
  <si>
    <t>Diana Milena Rey Gutiérrez</t>
  </si>
  <si>
    <t xml:space="preserve">Jefe de la Oficina de Admisiones y Registro </t>
  </si>
  <si>
    <t>Se realiza revisión por parte de la tercera línea de defensa mediante control interno.</t>
  </si>
  <si>
    <r>
      <rPr>
        <b/>
        <sz val="10"/>
        <color rgb="FF242424"/>
        <rFont val="Arial"/>
        <family val="2"/>
      </rPr>
      <t>Se modifica la redacción de la siguiente debilidad:</t>
    </r>
    <r>
      <rPr>
        <sz val="10"/>
        <color rgb="FF242424"/>
        <rFont val="Arial"/>
        <family val="2"/>
      </rPr>
      <t xml:space="preserve">
D4. Inconsistencias en la digitación de Notas por parte de los docentes de los diferentes programas Académicos.
D2. Los consejos de Facultad y las direcciones de programa no envían oportunamente a la oficina de Admisiones y Registro, las actas de consejo, actas de sustentación y vistos buenos, para iniciar el proceso de Revisión de carpeta para grados. 
D1. Dependencia de otras áreas para la ejecución de las actividades del proceso, actualización de desarrollos y envio de información oportuna, que generan retraso.
</t>
    </r>
    <r>
      <rPr>
        <b/>
        <sz val="10"/>
        <color rgb="FF242424"/>
        <rFont val="Arial"/>
        <family val="2"/>
      </rPr>
      <t>Se modifica la redaccion de las siguientes fortalezas:</t>
    </r>
    <r>
      <rPr>
        <sz val="10"/>
        <color rgb="FF242424"/>
        <rFont val="Arial"/>
        <family val="2"/>
      </rPr>
      <t xml:space="preserve">
F2. Promoción y estrategia divulgación de los programas académicos en la Universidad de manera virtual y presencial.
</t>
    </r>
    <r>
      <rPr>
        <b/>
        <sz val="10"/>
        <color rgb="FF242424"/>
        <rFont val="Arial"/>
        <family val="2"/>
      </rPr>
      <t xml:space="preserve">Se eliminan las siguientes oportunidades:
</t>
    </r>
    <r>
      <rPr>
        <sz val="10"/>
        <color rgb="FF242424"/>
        <rFont val="Arial"/>
        <family val="2"/>
      </rPr>
      <t>O2. Becas otorgadas por convenios interinstitucionales.
O3. Ofertar nuevos programas académicos teniendo en cuenta las necesidades del sector.</t>
    </r>
    <r>
      <rPr>
        <b/>
        <sz val="10"/>
        <color rgb="FF242424"/>
        <rFont val="Arial"/>
        <family val="2"/>
      </rPr>
      <t xml:space="preserve">
Se modifica la redacción de la siguiente oportunidad:
</t>
    </r>
    <r>
      <rPr>
        <sz val="10"/>
        <color rgb="FF242424"/>
        <rFont val="Arial"/>
        <family val="2"/>
      </rPr>
      <t xml:space="preserve">O3. Articulación de la politica de gratuidad en la matricula
</t>
    </r>
    <r>
      <rPr>
        <b/>
        <sz val="10"/>
        <color rgb="FF242424"/>
        <rFont val="Arial"/>
        <family val="2"/>
      </rPr>
      <t>Se evalua la calificacion dada a las partes interesadas en las siguientes debilidades, amenazas y fortalezas:</t>
    </r>
    <r>
      <rPr>
        <sz val="10"/>
        <color rgb="FF242424"/>
        <rFont val="Arial"/>
        <family val="2"/>
      </rPr>
      <t xml:space="preserve">
D1. Dependencia de otras áreas para la ejecución de las actividades del proceso, actualización de desarrollos y envio de información oportuna, que generan retraso.
D4. Inconsistencias en la digitación de Notas por parte de los docentes de los diferentes programas Académicos.
D2. Los consejos de Facultad y las direcciones de programa no envían oportunamente a la oficina de Admisiones y Registro, las actas de consejo, actas de sustentación y vistos buenos, para iniciar el proceso de Revisión de carpeta para grados.
F2. Promoción y estrategia divulgación de los programas académicos en la Universidad de manera virtual y presencial.</t>
    </r>
  </si>
  <si>
    <r>
      <t xml:space="preserve">Se modifica la redacción de las siguientes debilidades:
D1.  </t>
    </r>
    <r>
      <rPr>
        <sz val="10"/>
        <color theme="1"/>
        <rFont val="Arial"/>
        <family val="2"/>
      </rPr>
      <t xml:space="preserve">Dependencia de otras áreas para la ejecución de las actividades del proceso y  actualización de desarrollos propios
</t>
    </r>
    <r>
      <rPr>
        <b/>
        <sz val="10"/>
        <color theme="1"/>
        <rFont val="Arial"/>
        <family val="2"/>
      </rPr>
      <t xml:space="preserve">D2. </t>
    </r>
    <r>
      <rPr>
        <sz val="10"/>
        <color theme="1"/>
        <rFont val="Arial"/>
        <family val="2"/>
      </rPr>
      <t xml:space="preserve">Los consejos de Facultad y las direcciones de programa no envían oportunamente a la oficina de Admisiones y Registro, actas de sustentación y vistos buenos, para iniciar el proceso de Revisión de carpeta para grados.
</t>
    </r>
    <r>
      <rPr>
        <b/>
        <sz val="10"/>
        <color theme="1"/>
        <rFont val="Arial"/>
        <family val="2"/>
      </rPr>
      <t>D4.</t>
    </r>
    <r>
      <rPr>
        <sz val="10"/>
        <color theme="1"/>
        <rFont val="Arial"/>
        <family val="2"/>
      </rPr>
      <t xml:space="preserve">  Cargue de notas fuera de los tiempos establecidos en el calendario académico, con visto bueno de la viceacademica.
</t>
    </r>
    <r>
      <rPr>
        <b/>
        <sz val="10"/>
        <color theme="1"/>
        <rFont val="Arial"/>
        <family val="2"/>
      </rPr>
      <t>D5.</t>
    </r>
    <r>
      <rPr>
        <sz val="10"/>
        <color theme="1"/>
        <rFont val="Arial"/>
        <family val="2"/>
      </rPr>
      <t xml:space="preserve"> Falta de sistematización del proceso de "perdida de condición de estudiante"
</t>
    </r>
    <r>
      <rPr>
        <b/>
        <sz val="10"/>
        <color theme="1"/>
        <rFont val="Arial"/>
        <family val="2"/>
      </rPr>
      <t>D6.</t>
    </r>
    <r>
      <rPr>
        <sz val="10"/>
        <color theme="1"/>
        <rFont val="Arial"/>
        <family val="2"/>
      </rPr>
      <t xml:space="preserve"> Falta asegurar la gestión del conocimiento en el proceso.
</t>
    </r>
    <r>
      <rPr>
        <b/>
        <sz val="10"/>
        <color theme="1"/>
        <rFont val="Arial"/>
        <family val="2"/>
      </rPr>
      <t xml:space="preserve">Se eliminan las siguientes Debilidades:
D3. </t>
    </r>
    <r>
      <rPr>
        <sz val="10"/>
        <color theme="1"/>
        <rFont val="Arial"/>
        <family val="2"/>
      </rPr>
      <t xml:space="preserve">Retrazo del envio de la informacion por parte de la entidad bancaria para el cargue de archivos planos por tesoreria de los pagos realizados por  de los estudiantes y aspirantes.
</t>
    </r>
    <r>
      <rPr>
        <b/>
        <sz val="10"/>
        <color theme="1"/>
        <rFont val="Arial"/>
        <family val="2"/>
      </rPr>
      <t>D7.</t>
    </r>
    <r>
      <rPr>
        <sz val="10"/>
        <color theme="1"/>
        <rFont val="Arial"/>
        <family val="2"/>
      </rPr>
      <t xml:space="preserve"> Falta fortalecer el pilar estratégico de la transhumanidad en el proceso (ambiente laboral)
</t>
    </r>
    <r>
      <rPr>
        <b/>
        <sz val="10"/>
        <color theme="1"/>
        <rFont val="Arial"/>
        <family val="2"/>
      </rPr>
      <t>D9.</t>
    </r>
    <r>
      <rPr>
        <sz val="10"/>
        <color theme="1"/>
        <rFont val="Arial"/>
        <family val="2"/>
      </rPr>
      <t xml:space="preserve"> Falta de presentación oportuna de los compromisos del Sistema de Gestión de la Calidad
</t>
    </r>
    <r>
      <rPr>
        <b/>
        <sz val="10"/>
        <color theme="1"/>
        <rFont val="Arial"/>
        <family val="2"/>
      </rPr>
      <t>D10.</t>
    </r>
    <r>
      <rPr>
        <sz val="10"/>
        <color theme="1"/>
        <rFont val="Arial"/>
        <family val="2"/>
      </rPr>
      <t xml:space="preserve"> Falta de bases de datos vigentes y oportunas para la trazabilidad de estudiantes de reingreso y devolución de matrícula y graduados.
</t>
    </r>
    <r>
      <rPr>
        <b/>
        <sz val="10"/>
        <color theme="1"/>
        <rFont val="Arial"/>
        <family val="2"/>
      </rPr>
      <t>Se modifica la redacción de la siguiente Amenazas:</t>
    </r>
    <r>
      <rPr>
        <sz val="10"/>
        <color theme="1"/>
        <rFont val="Arial"/>
        <family val="2"/>
      </rPr>
      <t xml:space="preserve">
</t>
    </r>
    <r>
      <rPr>
        <b/>
        <sz val="10"/>
        <color theme="1"/>
        <rFont val="Arial"/>
        <family val="2"/>
      </rPr>
      <t>A2.</t>
    </r>
    <r>
      <rPr>
        <sz val="10"/>
        <color theme="1"/>
        <rFont val="Arial"/>
        <family val="2"/>
      </rPr>
      <t xml:space="preserve"> Actualizaciones o ventanas de mantenimiento de la plataforma del ICFES
</t>
    </r>
    <r>
      <rPr>
        <b/>
        <sz val="10"/>
        <color theme="1"/>
        <rFont val="Arial"/>
        <family val="2"/>
      </rPr>
      <t>Se eliminan las siguientes Amenazas:</t>
    </r>
    <r>
      <rPr>
        <sz val="10"/>
        <color theme="1"/>
        <rFont val="Arial"/>
        <family val="2"/>
      </rPr>
      <t xml:space="preserve">
A7. Falta de interés por parte del aspirante en consultar el Instructivo en el portal web.
A6. Los tiempos de contratación de la universidad son dispendiosos.
</t>
    </r>
    <r>
      <rPr>
        <b/>
        <sz val="10"/>
        <color theme="1"/>
        <rFont val="Arial"/>
        <family val="2"/>
      </rPr>
      <t>Se modifica la redacción de la siguiente Fortalezas:</t>
    </r>
    <r>
      <rPr>
        <sz val="10"/>
        <color theme="1"/>
        <rFont val="Arial"/>
        <family val="2"/>
      </rPr>
      <t xml:space="preserve">
</t>
    </r>
    <r>
      <rPr>
        <b/>
        <sz val="10"/>
        <color theme="1"/>
        <rFont val="Arial"/>
        <family val="2"/>
      </rPr>
      <t>F2.</t>
    </r>
    <r>
      <rPr>
        <sz val="10"/>
        <color theme="1"/>
        <rFont val="Arial"/>
        <family val="2"/>
      </rPr>
      <t xml:space="preserve"> Promoción y estrategia de divulgación de la oferta académica en la Universidad de Cundinamarca.
</t>
    </r>
    <r>
      <rPr>
        <b/>
        <sz val="10"/>
        <color theme="1"/>
        <rFont val="Arial"/>
        <family val="2"/>
      </rPr>
      <t>F10.</t>
    </r>
    <r>
      <rPr>
        <sz val="10"/>
        <color theme="1"/>
        <rFont val="Arial"/>
        <family val="2"/>
      </rPr>
      <t xml:space="preserve"> Se brinda acompañamiento a los aspirantes catalogados como poblaciones priorizadas para la culminación del proceso de selección.
</t>
    </r>
    <r>
      <rPr>
        <b/>
        <sz val="10"/>
        <color theme="1"/>
        <rFont val="Arial"/>
        <family val="2"/>
      </rPr>
      <t>Se eliminan las siguientes Fortalezas:</t>
    </r>
    <r>
      <rPr>
        <sz val="10"/>
        <color theme="1"/>
        <rFont val="Arial"/>
        <family val="2"/>
      </rPr>
      <t xml:space="preserve">
</t>
    </r>
    <r>
      <rPr>
        <b/>
        <sz val="10"/>
        <color theme="1"/>
        <rFont val="Arial"/>
        <family val="2"/>
      </rPr>
      <t>F5.</t>
    </r>
    <r>
      <rPr>
        <sz val="10"/>
        <color theme="1"/>
        <rFont val="Arial"/>
        <family val="2"/>
      </rPr>
      <t xml:space="preserve"> Se planifican las actividades del proceso mediante el calendario académico
</t>
    </r>
    <r>
      <rPr>
        <b/>
        <sz val="10"/>
        <color theme="1"/>
        <rFont val="Arial"/>
        <family val="2"/>
      </rPr>
      <t xml:space="preserve">F6. </t>
    </r>
    <r>
      <rPr>
        <sz val="10"/>
        <color theme="1"/>
        <rFont val="Arial"/>
        <family val="2"/>
      </rPr>
      <t xml:space="preserve">Se cuenta con indicadores que miden la gestión del proceso - Se toman acciones de mejora frente a los resultados de la medición de los indicadores del SGC.
</t>
    </r>
    <r>
      <rPr>
        <b/>
        <sz val="10"/>
        <color theme="1"/>
        <rFont val="Arial"/>
        <family val="2"/>
      </rPr>
      <t xml:space="preserve">F9. </t>
    </r>
    <r>
      <rPr>
        <sz val="10"/>
        <color theme="1"/>
        <rFont val="Arial"/>
        <family val="2"/>
      </rPr>
      <t xml:space="preserve">Se comunica a las partes interesadas la actualización documental del proceso
</t>
    </r>
    <r>
      <rPr>
        <b/>
        <sz val="10"/>
        <color theme="1"/>
        <rFont val="Arial"/>
        <family val="2"/>
      </rPr>
      <t xml:space="preserve">Se eliminan la siguiente Oportunidad:
O1. </t>
    </r>
    <r>
      <rPr>
        <sz val="10"/>
        <color theme="1"/>
        <rFont val="Arial"/>
        <family val="2"/>
      </rPr>
      <t xml:space="preserve">Demanda en la Educación virtual en programas de Postgrado.
</t>
    </r>
    <r>
      <rPr>
        <b/>
        <sz val="10"/>
        <color theme="1"/>
        <rFont val="Arial"/>
        <family val="2"/>
      </rPr>
      <t>Se modifica la redacción de la siguiente Oportunidad:</t>
    </r>
    <r>
      <rPr>
        <sz val="10"/>
        <color theme="1"/>
        <rFont val="Arial"/>
        <family val="2"/>
      </rPr>
      <t xml:space="preserve">
</t>
    </r>
    <r>
      <rPr>
        <b/>
        <sz val="10"/>
        <color theme="1"/>
        <rFont val="Arial"/>
        <family val="2"/>
      </rPr>
      <t>O5.</t>
    </r>
    <r>
      <rPr>
        <sz val="10"/>
        <color theme="1"/>
        <rFont val="Arial"/>
        <family val="2"/>
      </rPr>
      <t xml:space="preserve"> Socialización con colegios de la región acerca de la oferta acadaémica de Universidad de Cundinamarca; Participación en ferias y actividades de oferta académica.</t>
    </r>
    <r>
      <rPr>
        <b/>
        <sz val="10"/>
        <color theme="1"/>
        <rFont val="Arial"/>
        <family val="2"/>
      </rPr>
      <t xml:space="preserve">
Se modifica la redacción de los siguientes riesgos:
</t>
    </r>
    <r>
      <rPr>
        <sz val="10"/>
        <color theme="1"/>
        <rFont val="Arial"/>
        <family val="2"/>
      </rPr>
      <t>1.Posibilidad de pérdida de información de los archivos físicos (historia académica de los estudiantes y graduados) de la UCundinamarca, por fenómenos naturales por Posibilidad de incurrir en retrasos que afectan la entrega y disponibilidad de información en la operación del proceso"
3.Posibilidad de entrega inoportuna y falta de disponibilidad de información por factores internos y externos que afectan la operación administrativa del proceso en cuanto admisión, selección, registro y grados por Posibilidad de incurrir en errores TTHH por falta de actualización o sistematización de controles o actividades, que apalancan la operatividad del proceso.
4. Posibilidad de retrasos (financieros) en la aplicación de archivos planos por eventos de cierres financieros (se refiere a archivos planos todo pago efectuado por los aspirantes y estudiantes como contraprestación de un servicio) por Posibilidad de incumplimiento en el seguimiento frente a las metas del proceso.
Se condensa el riesgo 5 con el riesgo 2, Posibilidad de no cumplir con la normatividad en cuanto a perdida de condición de estudiante por falta de aplicabilidad y claridad (falta de reglamentación) de la normatividad interna por Posibilidad de admitir a aspirantes con incumplimiento de los requisitos mínimos establecidos, por cada programa académico.</t>
    </r>
  </si>
  <si>
    <t xml:space="preserve">Se realiza seguimiento a los riesgos y controles asociados al proceso por parte de la tercera linea de defensa </t>
  </si>
  <si>
    <t xml:space="preserve">Carolina Gomez Fontecha
</t>
  </si>
  <si>
    <t>Directora de Control Interno</t>
  </si>
  <si>
    <r>
      <rPr>
        <b/>
        <sz val="11"/>
        <color theme="1"/>
        <rFont val="Arial"/>
        <family val="2"/>
      </rPr>
      <t xml:space="preserve">DOFA:
Se eliminan las siguientes debilidades: </t>
    </r>
    <r>
      <rPr>
        <sz val="11"/>
        <color theme="1"/>
        <rFont val="Arial"/>
        <family val="2"/>
      </rPr>
      <t xml:space="preserve">
</t>
    </r>
    <r>
      <rPr>
        <b/>
        <sz val="11"/>
        <color theme="1"/>
        <rFont val="Arial"/>
        <family val="2"/>
      </rPr>
      <t xml:space="preserve">D4. </t>
    </r>
    <r>
      <rPr>
        <sz val="11"/>
        <color theme="1"/>
        <rFont val="Arial"/>
        <family val="2"/>
      </rPr>
      <t xml:space="preserve">Cargue de notas fuera de los tiempos establecidos en el calendario académico, con visto bueno de la viceacademica.
</t>
    </r>
    <r>
      <rPr>
        <b/>
        <sz val="11"/>
        <color theme="1"/>
        <rFont val="Arial"/>
        <family val="2"/>
      </rPr>
      <t>D5.</t>
    </r>
    <r>
      <rPr>
        <sz val="11"/>
        <color theme="1"/>
        <rFont val="Arial"/>
        <family val="2"/>
      </rPr>
      <t xml:space="preserve"> Falta de sistematización del proceso de "perdida de condición de estudiante".
</t>
    </r>
    <r>
      <rPr>
        <b/>
        <sz val="11"/>
        <color theme="1"/>
        <rFont val="Arial"/>
        <family val="2"/>
      </rPr>
      <t xml:space="preserve">RIESGOS: </t>
    </r>
    <r>
      <rPr>
        <sz val="11"/>
        <color theme="1"/>
        <rFont val="Arial"/>
        <family val="2"/>
      </rPr>
      <t xml:space="preserve">
</t>
    </r>
    <r>
      <rPr>
        <b/>
        <sz val="11"/>
        <color theme="1"/>
        <rFont val="Arial"/>
        <family val="2"/>
      </rPr>
      <t xml:space="preserve">Se eliminan las siguientes causas asociadas a los riesgos del proceso:
</t>
    </r>
    <r>
      <rPr>
        <sz val="11"/>
        <color theme="1"/>
        <rFont val="Arial"/>
        <family val="2"/>
      </rPr>
      <t xml:space="preserve">Se elimina la causa D5 del riesgo 3, asociada a la falta de dgitalización de perdida de estudiante, ya que una vez realizada la actualización para la vigencia, el proceso indica y muestra evidencia por aplciativo academusoft de la digitalización de esta reglamentación. 
</t>
    </r>
    <r>
      <rPr>
        <b/>
        <sz val="11"/>
        <color theme="1"/>
        <rFont val="Arial"/>
        <family val="2"/>
      </rPr>
      <t xml:space="preserve">OPORTUNIDADES: </t>
    </r>
    <r>
      <rPr>
        <sz val="11"/>
        <color theme="1"/>
        <rFont val="Arial"/>
        <family val="2"/>
      </rPr>
      <t xml:space="preserve">
Se ajusta la redacción de las siguientes causas: 
Se ajusta la redacción de los controles 1 y 4  en la matriz oportunidades del proceso, actualizados a la gestión administrativa de la vigencia 2024. 
</t>
    </r>
  </si>
  <si>
    <t xml:space="preserve">Diana Milena Rey Gutiérrez
</t>
  </si>
  <si>
    <r>
      <rPr>
        <b/>
        <sz val="11"/>
        <color theme="1"/>
        <rFont val="Arial"/>
        <family val="2"/>
      </rPr>
      <t>DOFA</t>
    </r>
    <r>
      <rPr>
        <sz val="11"/>
        <color theme="1"/>
        <rFont val="Arial"/>
        <family val="2"/>
      </rPr>
      <t xml:space="preserve">
</t>
    </r>
    <r>
      <rPr>
        <b/>
        <sz val="11"/>
        <color theme="1"/>
        <rFont val="Arial"/>
        <family val="2"/>
      </rPr>
      <t>DEBILIDADES:</t>
    </r>
    <r>
      <rPr>
        <sz val="11"/>
        <color theme="1"/>
        <rFont val="Arial"/>
        <family val="2"/>
      </rPr>
      <t xml:space="preserve">
Se cambia la redacción de la debilidad 2 D2
Se elimina la debilidad 6 D6
Se elimina la debilidad 9  D9
</t>
    </r>
    <r>
      <rPr>
        <b/>
        <sz val="11"/>
        <color theme="1"/>
        <rFont val="Arial"/>
        <family val="2"/>
      </rPr>
      <t>AMENAZAS:</t>
    </r>
    <r>
      <rPr>
        <sz val="11"/>
        <color theme="1"/>
        <rFont val="Arial"/>
        <family val="2"/>
      </rPr>
      <t xml:space="preserve">
Se elimina la amenaza 5 A5
Se identifica y crea una amenaza 9 A9
</t>
    </r>
    <r>
      <rPr>
        <b/>
        <sz val="11"/>
        <color theme="1"/>
        <rFont val="Arial"/>
        <family val="2"/>
      </rPr>
      <t>FORTALEZAS:</t>
    </r>
    <r>
      <rPr>
        <sz val="11"/>
        <color theme="1"/>
        <rFont val="Arial"/>
        <family val="2"/>
      </rPr>
      <t xml:space="preserve">
Se cambia la redacción de la fortaleza 2 F2
Se elimina la fortaleza 8 F8, debido a cambio de responsabilidades en la gestión de implementación de la Política de Educación Superior Inclusiva.
</t>
    </r>
    <r>
      <rPr>
        <b/>
        <sz val="11"/>
        <color theme="1"/>
        <rFont val="Arial"/>
        <family val="2"/>
      </rPr>
      <t>RIESGOS:</t>
    </r>
    <r>
      <rPr>
        <sz val="11"/>
        <color theme="1"/>
        <rFont val="Arial"/>
        <family val="2"/>
      </rPr>
      <t xml:space="preserve">
Se elimina la debilidad 9 de la articulación con el riesgo 5 
Se realiza actualización de frecuencia de la actividad en el riesgo 3
</t>
    </r>
    <r>
      <rPr>
        <b/>
        <sz val="11"/>
        <color theme="1"/>
        <rFont val="Arial"/>
        <family val="2"/>
      </rPr>
      <t>OPORTUNIDADES:</t>
    </r>
    <r>
      <rPr>
        <sz val="11"/>
        <color theme="1"/>
        <rFont val="Arial"/>
        <family val="2"/>
      </rPr>
      <t xml:space="preserve">
Se elimina la interacción de la fortaleza 8 con respecto de la oportunidad 3</t>
    </r>
  </si>
  <si>
    <t>Carolina Gomez Fontecha</t>
  </si>
  <si>
    <t>PREGUNTAS</t>
  </si>
  <si>
    <t>INTERNO</t>
  </si>
  <si>
    <t xml:space="preserve">TALENTO HUMANO </t>
  </si>
  <si>
    <t xml:space="preserve"> EQUIPO, TECNOLOGÍA E INFRAESTRUCTURA</t>
  </si>
  <si>
    <t>MÉTODOS</t>
  </si>
  <si>
    <t xml:space="preserve">MEDICIÓN </t>
  </si>
  <si>
    <t>MONEDA</t>
  </si>
  <si>
    <t>MEDIO AMBIENTE</t>
  </si>
  <si>
    <t xml:space="preserve">MANAGEMENT </t>
  </si>
  <si>
    <t>EXTERNO</t>
  </si>
  <si>
    <t>LEGAL</t>
  </si>
  <si>
    <t>SOCIAL</t>
  </si>
  <si>
    <t>AMBIENTAL</t>
  </si>
  <si>
    <t>ECONÓMICO</t>
  </si>
  <si>
    <t>TECNOLÓGICO</t>
  </si>
  <si>
    <t>POLÍTICO</t>
  </si>
  <si>
    <t>Creadores de oportunidades activos pregrado y posgrado IPA y IIPA.</t>
  </si>
  <si>
    <t>Se tiene como base el numero de veces que el funcionario de la Oficina de Admisiones y Registro realiza actividades manuales pendientes por digitalización y validaciones de digitalización en academusoft,  como aplicación de novedades académicas.</t>
  </si>
  <si>
    <t>Incumplimiento a los requisitos establecidos en el Acuerdo 028 de 2007 “POR EL CUAL SE ESTABLECE EL PROCESO DE INSCRIPCIÓN, SELECCIÓN Y ADMISIÓN DE LOS ASPIRANTES A LOS PROGRAMAS ACADÉMICOS DE PREGRADO EN LA UNIVERSIDAD DE CUNDINAMARCA”</t>
  </si>
  <si>
    <t>D11.Diferencias en la forma en que se comunica desde las unidades regionales a los estudiantes la información relacionada con con horarios de ensayo y ceremonias de grado.</t>
  </si>
  <si>
    <t>D12. El procedimiento definido para la atención y seguimiento de las solicitudes de certificación de notas, constancias de estudio, copias de acta de grado y duplicados de diploma, gestionadas a través del aplicativo SIS, no establece los tiempos de respuesta ni los canales de atención.</t>
  </si>
  <si>
    <t>Generación de PQRS por parte del usuario.
Funciones preventivas o planes de mejoramiento.</t>
  </si>
  <si>
    <t>Número total de solicitudes de documentos (certificación de notas, constancias de estudio, copias de acta de grado y duplicados de diploma) recepcionadas durante la vigencia 2025.</t>
  </si>
  <si>
    <t>Posibilidad de fallas en el seguimiento, notificación y trazabilidad de las solicitudes de documentos realizadas por parte de estudiantes, egresados o graduados de la universidad de cundinamarca.</t>
  </si>
  <si>
    <t>Los funcionarios de la oficina de admisiones y registro gestiona las solicitudes de documentos a través de los correos electrónicos de la sede y unidades regionales, según competencia, una vez recibida la solicitud se gestiona el documento y se remite al correo solicitante.</t>
  </si>
  <si>
    <t>Correo electrónico.</t>
  </si>
  <si>
    <t xml:space="preserve">Acuerdo 010 de 2006
Acuerdo 027 de 2021
Microsoft Office 365 - Outlook
MARP007
</t>
  </si>
  <si>
    <t>Los funcionario s de la oficina previo a la emisión de los documentos, verifican el pago correspondiente al documento que se esta tramitando, si el solicitante no allega el soporte de pago o el mismo no corresponde al documento solicitado no se gestiona el documento y se informa mediante correo electrónico al solicitante.</t>
  </si>
  <si>
    <t>Acuerdo 010 de 2006
Acuerdo 027 de 2021
Microsoft Office 365 - Outlook
Academosof - modulo SIS
MARP007</t>
  </si>
  <si>
    <t>Control nuevo</t>
  </si>
  <si>
    <t>MATRIZ DE PARTES INTERESADAS
Se realizó la depuración y consolidación de la Matriz de Partes Interesadas del proceso de Admisiones y Registro, ajustando la identificación y clasificación de las partes interesadas, unificando registros duplicados.  Asimismo, se actualizó el marco normativo aplicable, incorporando el Acuerdo No. 028 del 12 de agosto de 2025, y se fortaleció la descripción de los requisitos, formas de cumplimiento y riesgos asociados, se agrego en la fila número 14 un nuevo requisito denominado "Mecanismos de comunicación estandarizados y unificados que permitan centralizar la información relacionada con ensayos y ceremonias de grado.", relacionado con la parte interesada "Comunidad Universitaria" con relación a los Creadores de Oportunidades y egresados."
DOFA:
Se realizaron ajustes orientados principalmente a la mejora de la redacción y precisión conceptual de distintos elementos del análisis, sin modificar la metodología DOFA aplicada. En ese sentido, se modificó la redacción de la debilidad D1, así como de las amenazas A4 y A6, con el propósito de clarificar los eventos descritos, precisar sus efectos sobre el proceso de Admisiones y Registro y fortalecer la coherencia con el enfoque de procesos y la gestión del riesgo. Estos cambios no alteran la identificación de los factores, sino que afinan su formulación frente al contexto actual.
Se identificó las siguientes debilidades:
"D11.Diferencias en la forma en que se comunica desde las unidades regionales a los estudiantes la información relacionada con con horarios de ensayo y ceremonias de grado." 
"D12. El procedimiento definido para la atención y seguimiento de las solicitudes de certificación de notas, constancias de estudio, copias de acta de grado y duplicados de diploma, gestionadas a través del aplicativo SIS, no establece los tiempos de respuesta ni los canales de atención."
Adicionalmente, se llevó a cabo la evaluación asignada a las partes interesadas en varias debilidades, amenazas y fortalezas, específicamente en D1, D2, D8, D10, A1, A2, F2, F3 y F4, atendiendo al análisis actualizado del entorno interno y externo del proceso. Dichos ajustes responden a la necesidad de asegurar consistencia entre la valoración del impacto, la participación de las partes interesadas y la interpretación del contexto, manteniendo la trazabilidad con el Sistema de Gestión de la Calidad y la gestión del riesgo, sin implicar la eliminación o incorporación de nuevos elementos en el DOFA.
MATRIZ DE RIESGOS
Desde la segunda línea (Sistema de Gestión de la Calidad) se realizó el seguimiento a los controles establecidos para cada uno de los riesgos, no evidenciando materialización de ninguno de ellos.
Riesgo 1:
Se ajusto la redacción del riesgo pasando de: “Posibilidad de incurrir en retrasos que afectan la entrega y disponibilidad de información en la operación del proceso” a: “Posible afectación en la entrega y disponibilidad de la información del proceso por retrasos en el cargue de notas, actas de sustentación y vistos buenos.”
Se ajusto el argumento o descripción de la probabilidad pasando de: “se tiene como base los procedimientos MARP02 - MARP03 - MARP05 - MARP06, los cuales se ejecutan conforme a las actividades dispuestas en cada uno, tanto en IPA como en el IIPA de cada vigencia.” A  “Creadores de oportunidades activos pregrado y posgrado IPA y IIPA.”
Se ajusto el control: Pasando de: “El Líder de Admisiones y Registro genera alertas tempranadas con la socializaciòn de las fechas limite de envío de actas y vistos buenos, de acuerdo al calendario académico de cada vigencia.” A “El Líder de Admisiones y Registro remite a través de correo electrónico el enlace para el cargue de las actas y vistos buenos de los grados ordinarios o grados extraordinarios por parte de las coordinaciones de los programas académicos.”
Riesgo 2:
Se ajusto la Causa, pasando de “D1. Dependencia de otras áreas para la ejecución de las actividades del proceso y actualización de desarrollos propios” A “D1. Dependencia de otras áreas para la ejecución de las actividades del proceso,  actualización de desarrollos propios y reportes a entes de control y vigilancia.”
Se ajusto el argumento o descripción de la probabilidad pasando de: “Se tiene como base el numero de veces que el funcionario de la Oficina de Admisiones y Registro realiza actividades manuales pendientes por digitalización y validaciones de digitalización en academusoft,  como aplicación de novedades académicas, perdida de condición de estudiante y repositorio de actas y vistos buenos”  A  “Se tiene como base el numero de veces que el funcionario de la Oficina de Admisiones y Registro realiza actividades manuales pendientes por digitalización y validaciones de digitalización en academusoft,  como aplicación de novedades académicas.”
Riesgo 3:
Se ajusto la Causa, pasando de “D1. Dependencia de otras áreas para la ejecución de las actividades del proceso y actualización de desarrollos propios” A “D1. Dependencia de otras áreas para la ejecución de las actividades del proceso,  actualización de desarrollos propios y reportes a entes de control y vigilancia.”
Riesgo 5:
Se ajusto la Causa, pasando de “A6. Los aspirantes a programas académicos de pregrado, ofertados en cada vigencia no diligencian de manera correcta el registro del código AC ICFES en la inscripción dentro del formulario.” A “A6. Los aspirantes a programas académicos de pregrado, ofertados en cada vigencia no diligencian de manera correcta o modifican el registro del codigo AC ICFES en la inscripción dentro del formulario.”
Se ajusto la Consecuencia del riesgo pasando de: “Icumplimiento a los requisitos establecidos en el Acuerdo 001 de 2007 “POR EL CUAL SE ESTABLECE EL PROCESO DE SELECCIÓN Y ADMISIÓN DE ESTUDIANTES DE LOS PROGRAMAS ACADÉMICOS DE PREGRADO EN LA UNIVERSIDAD DE CUNDINAMARCA” A “Incumplimiento a los requisitos establecidos en el Acuerdo 028 de 2007 “POR EL CUAL SE ESTABLECE EL PROCESO DE INSCRIPCIÓN, SELECCIÓN Y ADMISIÓN DE LOS ASPIRANTES A LOS PROGRAMAS ACADÉMICOS DE PREGRADO EN LA UNIVERSIDAD DE CUNDINAMARCA”
Riesgo 5:
Se crea el riesgo: Posibilidad de fallas en el seguimiento, notificación y trazabilidad de las solicitudes de documentos realizadas por parte de estudiantes, egresados o graduados de la universidad de Cundinamarca.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</si>
</sst>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 #,##0.00_);_(&quot;$&quot;\ * \(#,##0.00\);_(&quot;$&quot;\ * &quot;-&quot;??_);_(@_)"/>
  </numFmts>
  <fonts count="72">
    <font>
      <sz val="11"/>
      <color theme="1"/>
      <name val="Calibri"/>
      <family val="2"/>
      <scheme val="minor"/>
    </font>
    <font>
      <b/>
      <sz val="11"/>
      <color theme="1"/>
      <name val="Calibri"/>
      <family val="2"/>
      <scheme val="minor"/>
    </font>
    <font>
      <sz val="11"/>
      <color theme="0"/>
      <name val="Arial"/>
      <family val="2"/>
    </font>
    <font>
      <sz val="11"/>
      <name val="Calibri"/>
      <family val="2"/>
      <scheme val="minor"/>
    </font>
    <font>
      <b/>
      <sz val="11"/>
      <color theme="0"/>
      <name val="Arial"/>
      <family val="2"/>
    </font>
    <font>
      <sz val="11"/>
      <color theme="0" tint="-0.14999847407452621"/>
      <name val="Calibri"/>
      <family val="2"/>
      <scheme val="minor"/>
    </font>
    <font>
      <sz val="11"/>
      <color theme="1"/>
      <name val="Arial"/>
      <family val="2"/>
    </font>
    <font>
      <sz val="11"/>
      <color theme="0" tint="-0.14999847407452621"/>
      <name val="Arial"/>
      <family val="2"/>
    </font>
    <font>
      <b/>
      <sz val="22"/>
      <color theme="0"/>
      <name val="Arial"/>
      <family val="2"/>
    </font>
    <font>
      <sz val="14"/>
      <color theme="0"/>
      <name val="Arial"/>
      <family val="2"/>
    </font>
    <font>
      <sz val="9"/>
      <color theme="1"/>
      <name val="Arial"/>
      <family val="2"/>
    </font>
    <font>
      <sz val="9"/>
      <name val="Arial"/>
      <family val="2"/>
    </font>
    <font>
      <sz val="10"/>
      <color theme="0"/>
      <name val="Arial"/>
      <family val="2"/>
    </font>
    <font>
      <sz val="9"/>
      <color theme="0"/>
      <name val="Arial"/>
      <family val="2"/>
    </font>
    <font>
      <sz val="8"/>
      <color theme="0"/>
      <name val="Arial"/>
      <family val="2"/>
    </font>
    <font>
      <sz val="9"/>
      <color theme="1"/>
      <name val="Tahoma"/>
      <family val="2"/>
    </font>
    <font>
      <sz val="9"/>
      <name val="Tahoma"/>
      <family val="2"/>
    </font>
    <font>
      <b/>
      <sz val="11"/>
      <color indexed="81"/>
      <name val="Tahoma"/>
      <family val="2"/>
    </font>
    <font>
      <sz val="11"/>
      <color indexed="81"/>
      <name val="Tahoma"/>
      <family val="2"/>
    </font>
    <font>
      <sz val="12"/>
      <color indexed="81"/>
      <name val="Tahoma"/>
      <family val="2"/>
    </font>
    <font>
      <b/>
      <sz val="12"/>
      <name val="Arial"/>
      <family val="2"/>
    </font>
    <font>
      <b/>
      <sz val="12"/>
      <color theme="0"/>
      <name val="Arial"/>
      <family val="2"/>
    </font>
    <font>
      <sz val="12"/>
      <color theme="0" tint="-0.14999847407452621"/>
      <name val="Calibri"/>
      <family val="2"/>
      <scheme val="minor"/>
    </font>
    <font>
      <sz val="12"/>
      <color theme="1"/>
      <name val="Calibri"/>
      <family val="2"/>
      <scheme val="minor"/>
    </font>
    <font>
      <sz val="12"/>
      <color theme="0"/>
      <name val="Arial"/>
      <family val="2"/>
    </font>
    <font>
      <sz val="11"/>
      <color rgb="FF000000"/>
      <name val="Arial"/>
      <family val="2"/>
    </font>
    <font>
      <b/>
      <sz val="14"/>
      <color theme="0"/>
      <name val="Arial"/>
      <family val="2"/>
    </font>
    <font>
      <i/>
      <sz val="11"/>
      <color theme="1"/>
      <name val="Arial"/>
      <family val="2"/>
    </font>
    <font>
      <b/>
      <sz val="11"/>
      <color theme="1"/>
      <name val="Arial"/>
      <family val="2"/>
    </font>
    <font>
      <sz val="10"/>
      <color rgb="FF000000"/>
      <name val="Arial"/>
      <family val="2"/>
    </font>
    <font>
      <b/>
      <i/>
      <sz val="11"/>
      <color theme="1"/>
      <name val="Arial"/>
      <family val="2"/>
    </font>
    <font>
      <b/>
      <sz val="11"/>
      <color rgb="FF000000"/>
      <name val="Arial"/>
      <family val="2"/>
    </font>
    <font>
      <sz val="11"/>
      <color theme="1"/>
      <name val="Calibri"/>
      <family val="2"/>
      <scheme val="minor"/>
    </font>
    <font>
      <sz val="11"/>
      <name val="Arial"/>
      <family val="2"/>
    </font>
    <font>
      <b/>
      <sz val="12"/>
      <color theme="1"/>
      <name val="Arial"/>
      <family val="2"/>
    </font>
    <font>
      <b/>
      <sz val="14"/>
      <color theme="1"/>
      <name val="Arial"/>
      <family val="2"/>
    </font>
    <font>
      <b/>
      <sz val="24"/>
      <color theme="1"/>
      <name val="Calibri"/>
      <family val="2"/>
      <scheme val="minor"/>
    </font>
    <font>
      <u/>
      <sz val="11"/>
      <color theme="10"/>
      <name val="Calibri"/>
      <family val="2"/>
      <scheme val="minor"/>
    </font>
    <font>
      <b/>
      <sz val="11"/>
      <name val="Calibri"/>
      <family val="2"/>
      <scheme val="minor"/>
    </font>
    <font>
      <b/>
      <sz val="6"/>
      <name val="Calibri"/>
      <family val="2"/>
      <scheme val="minor"/>
    </font>
    <font>
      <b/>
      <sz val="20"/>
      <color theme="1"/>
      <name val="Calibri"/>
      <family val="2"/>
      <scheme val="minor"/>
    </font>
    <font>
      <b/>
      <sz val="14"/>
      <name val="Arial"/>
      <family val="2"/>
    </font>
    <font>
      <sz val="11"/>
      <color rgb="FF000000"/>
      <name val="Calibri"/>
      <family val="2"/>
      <scheme val="minor"/>
    </font>
    <font>
      <b/>
      <sz val="11"/>
      <name val="Arial"/>
      <family val="2"/>
    </font>
    <font>
      <sz val="11"/>
      <color theme="0"/>
      <name val="Calibri"/>
      <family val="2"/>
      <scheme val="minor"/>
    </font>
    <font>
      <b/>
      <sz val="12"/>
      <color theme="0"/>
      <name val="Calibri"/>
      <family val="2"/>
      <scheme val="minor"/>
    </font>
    <font>
      <sz val="12"/>
      <color theme="0"/>
      <name val="Calibri"/>
      <family val="2"/>
      <scheme val="minor"/>
    </font>
    <font>
      <b/>
      <sz val="10"/>
      <color theme="0"/>
      <name val="Arial"/>
      <family val="2"/>
    </font>
    <font>
      <sz val="12"/>
      <color theme="1"/>
      <name val="Arial"/>
      <family val="2"/>
    </font>
    <font>
      <b/>
      <sz val="10"/>
      <color theme="1"/>
      <name val="Arial"/>
      <family val="2"/>
    </font>
    <font>
      <sz val="10"/>
      <name val="Arial"/>
      <family val="2"/>
    </font>
    <font>
      <sz val="10"/>
      <color theme="1"/>
      <name val="Arial"/>
      <family val="2"/>
    </font>
    <font>
      <b/>
      <sz val="10"/>
      <name val="Arial"/>
      <family val="2"/>
    </font>
    <font>
      <sz val="11"/>
      <color theme="1"/>
      <name val="Century Gothic"/>
      <family val="2"/>
    </font>
    <font>
      <b/>
      <sz val="11"/>
      <color theme="1"/>
      <name val="Century Gothic"/>
      <family val="2"/>
    </font>
    <font>
      <b/>
      <sz val="16"/>
      <color theme="1"/>
      <name val="Arial"/>
      <family val="2"/>
    </font>
    <font>
      <b/>
      <i/>
      <sz val="11"/>
      <color rgb="FF007B3E"/>
      <name val="Arial"/>
      <family val="2"/>
    </font>
    <font>
      <i/>
      <sz val="11"/>
      <color rgb="FF007B3E"/>
      <name val="Arial"/>
      <family val="2"/>
    </font>
    <font>
      <sz val="11"/>
      <color rgb="FFFF0000"/>
      <name val="Arial"/>
      <family val="2"/>
    </font>
    <font>
      <b/>
      <i/>
      <sz val="12"/>
      <color theme="0"/>
      <name val="Arial"/>
      <family val="2"/>
    </font>
    <font>
      <u/>
      <sz val="11"/>
      <color theme="0"/>
      <name val="Calibri"/>
      <family val="2"/>
      <scheme val="minor"/>
    </font>
    <font>
      <b/>
      <sz val="24"/>
      <color theme="1"/>
      <name val="Century Gothic"/>
      <family val="2"/>
    </font>
    <font>
      <b/>
      <sz val="11"/>
      <color rgb="FF292929"/>
      <name val="Arial"/>
      <family val="2"/>
    </font>
    <font>
      <b/>
      <u/>
      <sz val="10"/>
      <color theme="0"/>
      <name val="Century Gothic"/>
      <family val="2"/>
    </font>
    <font>
      <sz val="10"/>
      <color theme="1"/>
      <name val="Century Gothic"/>
      <family val="2"/>
    </font>
    <font>
      <sz val="10"/>
      <color rgb="FFFF0000"/>
      <name val="Arial"/>
      <family val="2"/>
    </font>
    <font>
      <sz val="10"/>
      <color rgb="FF242424"/>
      <name val="Arial"/>
      <family val="2"/>
    </font>
    <font>
      <b/>
      <sz val="10"/>
      <color rgb="FF242424"/>
      <name val="Arial"/>
      <family val="2"/>
    </font>
    <font>
      <sz val="8"/>
      <color rgb="FF000000"/>
      <name val="Arial"/>
      <family val="2"/>
    </font>
    <font>
      <sz val="8"/>
      <color theme="1"/>
      <name val="Arial"/>
      <family val="2"/>
    </font>
    <font>
      <sz val="11"/>
      <color rgb="FF000000"/>
      <name val="Arial"/>
    </font>
    <font>
      <sz val="11"/>
      <color rgb="FF242424"/>
      <name val="Aptos Narrow"/>
      <charset val="1"/>
    </font>
  </fonts>
  <fills count="2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
      <patternFill patternType="solid">
        <fgColor rgb="FF00B050"/>
        <bgColor indexed="64"/>
      </patternFill>
    </fill>
    <fill>
      <patternFill patternType="solid">
        <fgColor rgb="FFFF0000"/>
        <bgColor indexed="64"/>
      </patternFill>
    </fill>
    <fill>
      <patternFill patternType="solid">
        <fgColor rgb="FFFF6600"/>
        <bgColor indexed="64"/>
      </patternFill>
    </fill>
    <fill>
      <patternFill patternType="solid">
        <fgColor rgb="FF0F3D38"/>
        <bgColor indexed="64"/>
      </patternFill>
    </fill>
    <fill>
      <patternFill patternType="solid">
        <fgColor rgb="FFEDE395"/>
        <bgColor indexed="64"/>
      </patternFill>
    </fill>
    <fill>
      <patternFill patternType="solid">
        <fgColor rgb="FFFBE122"/>
        <bgColor indexed="64"/>
      </patternFill>
    </fill>
    <fill>
      <patternFill patternType="solid">
        <fgColor rgb="FF00482B"/>
        <bgColor indexed="64"/>
      </patternFill>
    </fill>
    <fill>
      <patternFill patternType="solid">
        <fgColor rgb="FFDAAA00"/>
        <bgColor indexed="64"/>
      </patternFill>
    </fill>
    <fill>
      <patternFill patternType="solid">
        <fgColor rgb="FF4E4B48"/>
        <bgColor indexed="64"/>
      </patternFill>
    </fill>
    <fill>
      <patternFill patternType="solid">
        <fgColor rgb="FF79C000"/>
        <bgColor indexed="64"/>
      </patternFill>
    </fill>
    <fill>
      <patternFill patternType="solid">
        <fgColor rgb="FF92D050"/>
        <bgColor indexed="64"/>
      </patternFill>
    </fill>
    <fill>
      <patternFill patternType="solid">
        <fgColor rgb="FF66FF66"/>
        <bgColor indexed="64"/>
      </patternFill>
    </fill>
    <fill>
      <patternFill patternType="solid">
        <fgColor rgb="FFC00000"/>
        <bgColor indexed="64"/>
      </patternFill>
    </fill>
    <fill>
      <patternFill patternType="solid">
        <fgColor rgb="FFFF8001"/>
        <bgColor indexed="64"/>
      </patternFill>
    </fill>
    <fill>
      <patternFill patternType="solid">
        <fgColor rgb="FFFF8811"/>
        <bgColor indexed="64"/>
      </patternFill>
    </fill>
    <fill>
      <patternFill patternType="solid">
        <fgColor rgb="FFFC5D04"/>
        <bgColor indexed="64"/>
      </patternFill>
    </fill>
    <fill>
      <patternFill patternType="solid">
        <fgColor rgb="FF007B3E"/>
        <bgColor indexed="64"/>
      </patternFill>
    </fill>
    <fill>
      <patternFill patternType="solid">
        <fgColor rgb="FFFFE122"/>
        <bgColor indexed="64"/>
      </patternFill>
    </fill>
    <fill>
      <patternFill patternType="solid">
        <fgColor theme="2"/>
        <bgColor indexed="64"/>
      </patternFill>
    </fill>
    <fill>
      <patternFill patternType="solid">
        <fgColor theme="9"/>
        <bgColor indexed="64"/>
      </patternFill>
    </fill>
    <fill>
      <patternFill patternType="solid">
        <fgColor rgb="FF00EA00"/>
        <bgColor indexed="64"/>
      </patternFill>
    </fill>
  </fills>
  <borders count="72">
    <border>
      <left/>
      <right/>
      <top/>
      <bottom/>
      <diagonal/>
    </border>
    <border>
      <left style="thin">
        <color rgb="FF4B514E"/>
      </left>
      <right style="thin">
        <color rgb="FF4B514E"/>
      </right>
      <top style="thin">
        <color rgb="FF4B514E"/>
      </top>
      <bottom style="thin">
        <color rgb="FF4B514E"/>
      </bottom>
      <diagonal/>
    </border>
    <border>
      <left style="thin">
        <color rgb="FF4B514E"/>
      </left>
      <right/>
      <top style="thin">
        <color rgb="FF4B514E"/>
      </top>
      <bottom style="thin">
        <color rgb="FF4B514E"/>
      </bottom>
      <diagonal/>
    </border>
    <border>
      <left/>
      <right style="thin">
        <color rgb="FF4B514E"/>
      </right>
      <top style="thin">
        <color rgb="FF4B514E"/>
      </top>
      <bottom style="thin">
        <color rgb="FF4B514E"/>
      </bottom>
      <diagonal/>
    </border>
    <border>
      <left style="thin">
        <color rgb="FF4B514E"/>
      </left>
      <right style="thin">
        <color rgb="FF4B514E"/>
      </right>
      <top style="thin">
        <color rgb="FF4B514E"/>
      </top>
      <bottom/>
      <diagonal/>
    </border>
    <border>
      <left/>
      <right/>
      <top style="thin">
        <color rgb="FF4B514E"/>
      </top>
      <bottom style="thin">
        <color rgb="FF4B514E"/>
      </bottom>
      <diagonal/>
    </border>
    <border>
      <left style="thin">
        <color rgb="FF4B514E"/>
      </left>
      <right style="thin">
        <color rgb="FF4B514E"/>
      </right>
      <top/>
      <bottom style="thin">
        <color rgb="FF4B514E"/>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thin">
        <color rgb="FF4B514E"/>
      </left>
      <right style="thin">
        <color indexed="64"/>
      </right>
      <top style="thin">
        <color rgb="FF4B514E"/>
      </top>
      <bottom style="thin">
        <color rgb="FF4B514E"/>
      </bottom>
      <diagonal/>
    </border>
    <border>
      <left style="thin">
        <color indexed="64"/>
      </left>
      <right/>
      <top style="thin">
        <color rgb="FF4B514E"/>
      </top>
      <bottom style="thin">
        <color rgb="FF4B514E"/>
      </bottom>
      <diagonal/>
    </border>
    <border>
      <left style="thin">
        <color indexed="64"/>
      </left>
      <right style="thin">
        <color indexed="64"/>
      </right>
      <top style="thin">
        <color rgb="FF4B514E"/>
      </top>
      <bottom style="thin">
        <color rgb="FF4B514E"/>
      </bottom>
      <diagonal/>
    </border>
    <border>
      <left style="thin">
        <color indexed="64"/>
      </left>
      <right style="thin">
        <color rgb="FF4B514E"/>
      </right>
      <top style="thin">
        <color rgb="FF4B514E"/>
      </top>
      <bottom style="thin">
        <color rgb="FF4B514E"/>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thin">
        <color rgb="FF4E4B48"/>
      </left>
      <right style="thin">
        <color rgb="FF4E4B48"/>
      </right>
      <top style="thin">
        <color rgb="FF4E4B48"/>
      </top>
      <bottom style="thin">
        <color rgb="FF4E4B48"/>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bottom style="double">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rgb="FF4B514E"/>
      </left>
      <right/>
      <top style="thin">
        <color rgb="FF4B514E"/>
      </top>
      <bottom/>
      <diagonal/>
    </border>
    <border>
      <left/>
      <right style="thin">
        <color rgb="FF4B514E"/>
      </right>
      <top style="thin">
        <color rgb="FF4B514E"/>
      </top>
      <bottom/>
      <diagonal/>
    </border>
    <border>
      <left style="thin">
        <color rgb="FF4B514E"/>
      </left>
      <right/>
      <top/>
      <bottom style="thin">
        <color rgb="FF4B514E"/>
      </bottom>
      <diagonal/>
    </border>
    <border>
      <left/>
      <right style="thin">
        <color rgb="FF4B514E"/>
      </right>
      <top/>
      <bottom style="thin">
        <color rgb="FF4B514E"/>
      </bottom>
      <diagonal/>
    </border>
    <border>
      <left style="thin">
        <color theme="1" tint="0.249977111117893"/>
      </left>
      <right/>
      <top style="thin">
        <color rgb="FF4B514E"/>
      </top>
      <bottom style="thin">
        <color rgb="FF4B514E"/>
      </bottom>
      <diagonal/>
    </border>
    <border>
      <left style="thin">
        <color rgb="FF4B514E"/>
      </left>
      <right/>
      <top/>
      <bottom/>
      <diagonal/>
    </border>
    <border>
      <left/>
      <right style="thin">
        <color rgb="FF4B514E"/>
      </right>
      <top/>
      <bottom/>
      <diagonal/>
    </border>
    <border>
      <left style="thin">
        <color rgb="FF4E4B48"/>
      </left>
      <right/>
      <top style="thin">
        <color rgb="FF4E4B48"/>
      </top>
      <bottom style="thin">
        <color rgb="FF4E4B48"/>
      </bottom>
      <diagonal/>
    </border>
    <border>
      <left/>
      <right/>
      <top style="thin">
        <color rgb="FF4E4B48"/>
      </top>
      <bottom style="thin">
        <color rgb="FF4E4B48"/>
      </bottom>
      <diagonal/>
    </border>
    <border>
      <left/>
      <right style="thin">
        <color rgb="FF4E4B48"/>
      </right>
      <top style="thin">
        <color rgb="FF4E4B48"/>
      </top>
      <bottom style="thin">
        <color rgb="FF4E4B48"/>
      </bottom>
      <diagonal/>
    </border>
    <border>
      <left style="medium">
        <color indexed="64"/>
      </left>
      <right style="thin">
        <color rgb="FF4B514E"/>
      </right>
      <top style="thin">
        <color rgb="FF4B514E"/>
      </top>
      <bottom style="thin">
        <color rgb="FF4B514E"/>
      </bottom>
      <diagonal/>
    </border>
    <border>
      <left style="medium">
        <color indexed="64"/>
      </left>
      <right style="thin">
        <color rgb="FF4B514E"/>
      </right>
      <top style="thin">
        <color rgb="FF4B514E"/>
      </top>
      <bottom/>
      <diagonal/>
    </border>
    <border>
      <left style="medium">
        <color indexed="64"/>
      </left>
      <right style="thin">
        <color theme="1" tint="0.249977111117893"/>
      </right>
      <top style="thin">
        <color theme="1" tint="0.249977111117893"/>
      </top>
      <bottom style="thin">
        <color theme="1" tint="0.249977111117893"/>
      </bottom>
      <diagonal/>
    </border>
    <border>
      <left style="thin">
        <color rgb="FF4B514E"/>
      </left>
      <right style="thin">
        <color rgb="FF4B514E"/>
      </right>
      <top/>
      <bottom/>
      <diagonal/>
    </border>
    <border>
      <left style="thin">
        <color indexed="64"/>
      </left>
      <right style="thin">
        <color rgb="FF4B514E"/>
      </right>
      <top style="thin">
        <color rgb="FF4B514E"/>
      </top>
      <bottom/>
      <diagonal/>
    </border>
    <border>
      <left style="thin">
        <color indexed="64"/>
      </left>
      <right style="thin">
        <color rgb="FF4B514E"/>
      </right>
      <top/>
      <bottom/>
      <diagonal/>
    </border>
    <border>
      <left style="thin">
        <color indexed="64"/>
      </left>
      <right style="thin">
        <color rgb="FF4B514E"/>
      </right>
      <top/>
      <bottom style="thin">
        <color rgb="FF4B514E"/>
      </bottom>
      <diagonal/>
    </border>
    <border>
      <left style="thin">
        <color indexed="64"/>
      </left>
      <right style="thin">
        <color indexed="64"/>
      </right>
      <top style="thin">
        <color rgb="FF4B514E"/>
      </top>
      <bottom/>
      <diagonal/>
    </border>
    <border>
      <left/>
      <right/>
      <top/>
      <bottom style="thin">
        <color rgb="FF4B514E"/>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top style="thin">
        <color rgb="FF4B514E"/>
      </top>
      <bottom/>
      <diagonal/>
    </border>
    <border>
      <left style="thin">
        <color indexed="64"/>
      </left>
      <right/>
      <top style="thin">
        <color rgb="FF4B514E"/>
      </top>
      <bottom/>
      <diagonal/>
    </border>
    <border>
      <left/>
      <right style="thin">
        <color indexed="64"/>
      </right>
      <top style="thin">
        <color rgb="FF4B514E"/>
      </top>
      <bottom/>
      <diagonal/>
    </border>
    <border>
      <left style="thin">
        <color indexed="64"/>
      </left>
      <right style="thin">
        <color indexed="64"/>
      </right>
      <top style="medium">
        <color indexed="64"/>
      </top>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s>
  <cellStyleXfs count="5">
    <xf numFmtId="0" fontId="0" fillId="0" borderId="0"/>
    <xf numFmtId="0" fontId="37" fillId="0" borderId="0" applyNumberFormat="0" applyFill="0" applyBorder="0" applyAlignment="0" applyProtection="0"/>
    <xf numFmtId="9" fontId="32" fillId="0" borderId="0" applyFont="0" applyFill="0" applyBorder="0" applyAlignment="0" applyProtection="0"/>
    <xf numFmtId="0" fontId="50" fillId="0" borderId="0"/>
    <xf numFmtId="164" fontId="32" fillId="0" borderId="0" applyFont="0" applyFill="0" applyBorder="0" applyAlignment="0" applyProtection="0"/>
  </cellStyleXfs>
  <cellXfs count="718">
    <xf numFmtId="0" fontId="0" fillId="0" borderId="0" xfId="0"/>
    <xf numFmtId="0" fontId="0" fillId="0" borderId="0" xfId="0" applyAlignment="1">
      <alignment wrapText="1"/>
    </xf>
    <xf numFmtId="0" fontId="6" fillId="4" borderId="0" xfId="0" applyFont="1" applyFill="1"/>
    <xf numFmtId="0" fontId="0" fillId="4" borderId="0" xfId="0" applyFill="1" applyProtection="1">
      <protection hidden="1"/>
    </xf>
    <xf numFmtId="0" fontId="3" fillId="4" borderId="0" xfId="0" applyFont="1" applyFill="1" applyProtection="1">
      <protection hidden="1"/>
    </xf>
    <xf numFmtId="0" fontId="5" fillId="4" borderId="0" xfId="0" applyFont="1" applyFill="1" applyProtection="1">
      <protection hidden="1"/>
    </xf>
    <xf numFmtId="14" fontId="0" fillId="2" borderId="1" xfId="0" applyNumberFormat="1" applyFill="1" applyBorder="1" applyAlignment="1" applyProtection="1">
      <alignment horizontal="center" vertical="center"/>
      <protection locked="0"/>
    </xf>
    <xf numFmtId="0" fontId="0" fillId="2" borderId="1" xfId="0" applyFill="1" applyBorder="1" applyAlignment="1" applyProtection="1">
      <alignment horizontal="justify" vertical="center" wrapText="1"/>
      <protection locked="0"/>
    </xf>
    <xf numFmtId="0" fontId="0" fillId="4" borderId="0" xfId="0" applyFill="1"/>
    <xf numFmtId="0" fontId="6" fillId="2" borderId="0" xfId="0" applyFont="1" applyFill="1"/>
    <xf numFmtId="0" fontId="28" fillId="2" borderId="8" xfId="0" applyFont="1" applyFill="1" applyBorder="1" applyAlignment="1">
      <alignment horizontal="center" vertical="center" wrapText="1"/>
    </xf>
    <xf numFmtId="0" fontId="6" fillId="2" borderId="8" xfId="0" applyFont="1" applyFill="1" applyBorder="1" applyAlignment="1">
      <alignment horizontal="justify" vertical="center" wrapText="1"/>
    </xf>
    <xf numFmtId="0" fontId="6" fillId="2" borderId="0" xfId="0" applyFont="1" applyFill="1" applyAlignment="1">
      <alignment vertical="center"/>
    </xf>
    <xf numFmtId="0" fontId="28" fillId="9" borderId="8" xfId="0" applyFont="1" applyFill="1" applyBorder="1" applyAlignment="1">
      <alignment horizontal="center" vertical="center" wrapText="1"/>
    </xf>
    <xf numFmtId="0" fontId="6" fillId="9" borderId="8" xfId="0" applyFont="1" applyFill="1" applyBorder="1" applyAlignment="1">
      <alignment horizontal="justify" vertical="center" wrapText="1"/>
    </xf>
    <xf numFmtId="0" fontId="25" fillId="9" borderId="8" xfId="0" applyFont="1" applyFill="1" applyBorder="1" applyAlignment="1">
      <alignment horizontal="justify" vertical="center" wrapText="1"/>
    </xf>
    <xf numFmtId="0" fontId="25" fillId="0" borderId="8" xfId="0" applyFont="1" applyBorder="1" applyAlignment="1">
      <alignment horizontal="justify" vertical="center"/>
    </xf>
    <xf numFmtId="0" fontId="28" fillId="2" borderId="0" xfId="0" applyFont="1" applyFill="1" applyAlignment="1">
      <alignment horizontal="center" vertical="center" wrapText="1"/>
    </xf>
    <xf numFmtId="0" fontId="25" fillId="2" borderId="0" xfId="0" applyFont="1" applyFill="1" applyAlignment="1">
      <alignment horizontal="justify" vertical="center"/>
    </xf>
    <xf numFmtId="0" fontId="28" fillId="2" borderId="8" xfId="0" applyFont="1" applyFill="1" applyBorder="1" applyAlignment="1">
      <alignment horizontal="center" vertical="center"/>
    </xf>
    <xf numFmtId="0" fontId="6" fillId="9" borderId="8" xfId="0" applyFont="1" applyFill="1" applyBorder="1" applyAlignment="1">
      <alignment horizontal="center" vertical="center" wrapText="1"/>
    </xf>
    <xf numFmtId="0" fontId="6" fillId="9" borderId="8" xfId="0" applyFont="1" applyFill="1" applyBorder="1" applyAlignment="1">
      <alignment horizontal="center" vertical="center"/>
    </xf>
    <xf numFmtId="0" fontId="6" fillId="2" borderId="8" xfId="0" applyFont="1" applyFill="1" applyBorder="1" applyAlignment="1">
      <alignment horizontal="center" vertical="center" wrapText="1"/>
    </xf>
    <xf numFmtId="0" fontId="6" fillId="2" borderId="8" xfId="0" applyFont="1" applyFill="1" applyBorder="1" applyAlignment="1">
      <alignment horizontal="center" vertical="center"/>
    </xf>
    <xf numFmtId="0" fontId="25" fillId="2" borderId="8" xfId="0" applyFont="1" applyFill="1" applyBorder="1" applyAlignment="1">
      <alignment horizontal="justify" vertical="center" wrapText="1"/>
    </xf>
    <xf numFmtId="0" fontId="6" fillId="2" borderId="0" xfId="0" applyFont="1" applyFill="1" applyAlignment="1">
      <alignment horizontal="center" wrapText="1"/>
    </xf>
    <xf numFmtId="0" fontId="6" fillId="2" borderId="0" xfId="0" applyFont="1" applyFill="1" applyAlignment="1">
      <alignment vertical="center" wrapText="1"/>
    </xf>
    <xf numFmtId="0" fontId="28" fillId="2" borderId="0" xfId="0" applyFont="1" applyFill="1"/>
    <xf numFmtId="0" fontId="6" fillId="2" borderId="0" xfId="0" applyFont="1" applyFill="1" applyAlignment="1">
      <alignment horizontal="center" vertical="center"/>
    </xf>
    <xf numFmtId="0" fontId="6" fillId="9" borderId="8" xfId="0" applyFont="1" applyFill="1" applyBorder="1" applyAlignment="1">
      <alignment vertical="center" wrapText="1"/>
    </xf>
    <xf numFmtId="0" fontId="6" fillId="9" borderId="8" xfId="0" applyFont="1" applyFill="1" applyBorder="1" applyAlignment="1">
      <alignment horizontal="left" wrapText="1"/>
    </xf>
    <xf numFmtId="0" fontId="25" fillId="2" borderId="8" xfId="0" applyFont="1" applyFill="1" applyBorder="1" applyAlignment="1">
      <alignment vertical="center" wrapText="1"/>
    </xf>
    <xf numFmtId="0" fontId="25" fillId="9" borderId="8" xfId="0" applyFont="1" applyFill="1" applyBorder="1" applyAlignment="1">
      <alignment vertical="center" wrapText="1"/>
    </xf>
    <xf numFmtId="0" fontId="29" fillId="2" borderId="0" xfId="0" applyFont="1" applyFill="1" applyAlignment="1">
      <alignment vertical="center"/>
    </xf>
    <xf numFmtId="0" fontId="28" fillId="2" borderId="8" xfId="0" applyFont="1" applyFill="1" applyBorder="1" applyAlignment="1">
      <alignment horizontal="center" wrapText="1"/>
    </xf>
    <xf numFmtId="0" fontId="6" fillId="0" borderId="8" xfId="0" applyFont="1" applyBorder="1" applyAlignment="1">
      <alignment horizontal="justify" vertical="center" wrapText="1"/>
    </xf>
    <xf numFmtId="0" fontId="25" fillId="0" borderId="8" xfId="0" applyFont="1" applyBorder="1" applyAlignment="1">
      <alignment vertical="center" wrapText="1"/>
    </xf>
    <xf numFmtId="0" fontId="6" fillId="0" borderId="8" xfId="0" applyFont="1" applyBorder="1" applyAlignment="1">
      <alignment horizontal="center" vertical="center"/>
    </xf>
    <xf numFmtId="0" fontId="0" fillId="2" borderId="0" xfId="0" applyFill="1" applyAlignment="1">
      <alignment vertical="center" wrapText="1"/>
    </xf>
    <xf numFmtId="0" fontId="0" fillId="0" borderId="0" xfId="0" applyAlignment="1">
      <alignment vertical="center" wrapText="1"/>
    </xf>
    <xf numFmtId="0" fontId="28" fillId="2" borderId="0" xfId="0" applyFont="1" applyFill="1" applyAlignment="1">
      <alignment horizontal="center" vertical="center"/>
    </xf>
    <xf numFmtId="0" fontId="6" fillId="9" borderId="8" xfId="0" applyFont="1" applyFill="1" applyBorder="1" applyAlignment="1">
      <alignment horizontal="center" wrapText="1"/>
    </xf>
    <xf numFmtId="0" fontId="25" fillId="9" borderId="8" xfId="0" applyFont="1" applyFill="1" applyBorder="1" applyAlignment="1">
      <alignment horizontal="center" vertical="center"/>
    </xf>
    <xf numFmtId="0" fontId="6" fillId="2" borderId="8" xfId="0" applyFont="1" applyFill="1" applyBorder="1" applyAlignment="1">
      <alignment horizontal="center" wrapText="1"/>
    </xf>
    <xf numFmtId="0" fontId="6" fillId="9" borderId="8" xfId="0" applyFont="1" applyFill="1" applyBorder="1" applyAlignment="1">
      <alignment horizontal="center"/>
    </xf>
    <xf numFmtId="0" fontId="25" fillId="0" borderId="8" xfId="0" applyFont="1" applyBorder="1" applyAlignment="1">
      <alignment horizontal="center" vertical="center"/>
    </xf>
    <xf numFmtId="0" fontId="6" fillId="9" borderId="8" xfId="0" applyFont="1" applyFill="1" applyBorder="1"/>
    <xf numFmtId="0" fontId="6" fillId="2" borderId="8" xfId="0" applyFont="1" applyFill="1" applyBorder="1"/>
    <xf numFmtId="0" fontId="6" fillId="2" borderId="0" xfId="0" applyFont="1" applyFill="1" applyAlignment="1">
      <alignment wrapText="1"/>
    </xf>
    <xf numFmtId="0" fontId="34" fillId="2" borderId="8" xfId="0" applyFont="1" applyFill="1" applyBorder="1" applyAlignment="1">
      <alignment horizontal="center" vertical="center"/>
    </xf>
    <xf numFmtId="0" fontId="34" fillId="2" borderId="7" xfId="0" applyFont="1" applyFill="1" applyBorder="1" applyAlignment="1">
      <alignment horizontal="center" vertical="center" wrapText="1"/>
    </xf>
    <xf numFmtId="0" fontId="35" fillId="9" borderId="8" xfId="0" applyFont="1" applyFill="1" applyBorder="1" applyAlignment="1">
      <alignment horizontal="center" vertical="center" wrapText="1"/>
    </xf>
    <xf numFmtId="0" fontId="35" fillId="9" borderId="7" xfId="0" applyFont="1" applyFill="1" applyBorder="1" applyAlignment="1">
      <alignment horizontal="center" vertical="center" wrapText="1"/>
    </xf>
    <xf numFmtId="0" fontId="35" fillId="2" borderId="8" xfId="0" applyFont="1" applyFill="1" applyBorder="1" applyAlignment="1">
      <alignment horizontal="center" vertical="center"/>
    </xf>
    <xf numFmtId="0" fontId="35" fillId="2" borderId="7" xfId="0" applyFont="1" applyFill="1" applyBorder="1" applyAlignment="1">
      <alignment horizontal="center" vertical="center" wrapText="1"/>
    </xf>
    <xf numFmtId="0" fontId="34" fillId="2" borderId="8" xfId="0" applyFont="1" applyFill="1" applyBorder="1" applyAlignment="1">
      <alignment horizontal="center" vertical="center" wrapText="1"/>
    </xf>
    <xf numFmtId="0" fontId="47" fillId="11" borderId="8" xfId="0" applyFont="1" applyFill="1" applyBorder="1" applyAlignment="1">
      <alignment horizontal="center" vertical="center" wrapText="1"/>
    </xf>
    <xf numFmtId="0" fontId="21" fillId="11" borderId="1" xfId="0" applyFont="1" applyFill="1" applyBorder="1" applyAlignment="1">
      <alignment horizontal="center" vertical="center" wrapText="1"/>
    </xf>
    <xf numFmtId="14" fontId="26" fillId="11" borderId="1" xfId="0" applyNumberFormat="1" applyFont="1" applyFill="1" applyBorder="1" applyAlignment="1">
      <alignment horizontal="center" vertical="center" wrapText="1"/>
    </xf>
    <xf numFmtId="0" fontId="4" fillId="11" borderId="8" xfId="0" applyFont="1" applyFill="1" applyBorder="1" applyAlignment="1">
      <alignment horizontal="center" vertical="center" wrapText="1"/>
    </xf>
    <xf numFmtId="0" fontId="50" fillId="0" borderId="23" xfId="0" applyFont="1" applyBorder="1" applyAlignment="1">
      <alignment horizontal="justify" vertical="center" wrapText="1"/>
    </xf>
    <xf numFmtId="0" fontId="51" fillId="0" borderId="8" xfId="0" applyFont="1" applyBorder="1" applyAlignment="1">
      <alignment horizontal="center" vertical="center" wrapText="1"/>
    </xf>
    <xf numFmtId="0" fontId="51" fillId="2" borderId="8" xfId="0" applyFont="1" applyFill="1" applyBorder="1" applyAlignment="1">
      <alignment horizontal="center" vertical="center"/>
    </xf>
    <xf numFmtId="0" fontId="49" fillId="2" borderId="8" xfId="0" applyFont="1" applyFill="1" applyBorder="1" applyAlignment="1">
      <alignment horizontal="center" vertical="center"/>
    </xf>
    <xf numFmtId="9" fontId="49" fillId="2" borderId="8" xfId="2" applyFont="1" applyFill="1" applyBorder="1" applyAlignment="1">
      <alignment horizontal="center" vertical="center"/>
    </xf>
    <xf numFmtId="0" fontId="52" fillId="10" borderId="24" xfId="3" applyFont="1" applyFill="1" applyBorder="1" applyAlignment="1">
      <alignment horizontal="center" vertical="center" wrapText="1"/>
    </xf>
    <xf numFmtId="0" fontId="53" fillId="2" borderId="0" xfId="0" applyFont="1" applyFill="1"/>
    <xf numFmtId="0" fontId="54" fillId="10" borderId="8" xfId="0" applyFont="1" applyFill="1" applyBorder="1" applyAlignment="1">
      <alignment horizontal="center" vertical="center" wrapText="1"/>
    </xf>
    <xf numFmtId="0" fontId="54" fillId="10" borderId="8" xfId="0" applyFont="1" applyFill="1" applyBorder="1" applyAlignment="1">
      <alignment horizontal="center" vertical="center"/>
    </xf>
    <xf numFmtId="0" fontId="51" fillId="13" borderId="8" xfId="0" applyFont="1" applyFill="1" applyBorder="1" applyAlignment="1">
      <alignment horizontal="center" vertical="center"/>
    </xf>
    <xf numFmtId="0" fontId="51" fillId="13" borderId="8" xfId="0" applyFont="1" applyFill="1" applyBorder="1"/>
    <xf numFmtId="0" fontId="51" fillId="13" borderId="24" xfId="0" applyFont="1" applyFill="1" applyBorder="1" applyAlignment="1">
      <alignment wrapText="1"/>
    </xf>
    <xf numFmtId="0" fontId="47" fillId="13" borderId="23" xfId="0" applyFont="1" applyFill="1" applyBorder="1" applyAlignment="1">
      <alignment horizontal="center" vertical="center" wrapText="1"/>
    </xf>
    <xf numFmtId="0" fontId="12" fillId="13" borderId="8" xfId="0" applyFont="1" applyFill="1" applyBorder="1" applyAlignment="1">
      <alignment horizontal="center" vertical="center"/>
    </xf>
    <xf numFmtId="0" fontId="12" fillId="13" borderId="8" xfId="0" applyFont="1" applyFill="1" applyBorder="1"/>
    <xf numFmtId="0" fontId="12" fillId="13" borderId="24" xfId="0" applyFont="1" applyFill="1" applyBorder="1" applyAlignment="1">
      <alignment wrapText="1"/>
    </xf>
    <xf numFmtId="0" fontId="50" fillId="0" borderId="32" xfId="0" applyFont="1" applyBorder="1" applyAlignment="1">
      <alignment horizontal="justify" vertical="center" wrapText="1"/>
    </xf>
    <xf numFmtId="0" fontId="51" fillId="0" borderId="33" xfId="0" applyFont="1" applyBorder="1" applyAlignment="1">
      <alignment horizontal="center" vertical="center" wrapText="1"/>
    </xf>
    <xf numFmtId="0" fontId="51" fillId="2" borderId="33" xfId="0" applyFont="1" applyFill="1" applyBorder="1" applyAlignment="1">
      <alignment horizontal="center" vertical="center"/>
    </xf>
    <xf numFmtId="0" fontId="49" fillId="2" borderId="33" xfId="0" applyFont="1" applyFill="1" applyBorder="1" applyAlignment="1">
      <alignment horizontal="center" vertical="center"/>
    </xf>
    <xf numFmtId="0" fontId="52" fillId="10" borderId="34" xfId="3" applyFont="1" applyFill="1" applyBorder="1" applyAlignment="1">
      <alignment horizontal="center" vertical="center" wrapText="1"/>
    </xf>
    <xf numFmtId="0" fontId="47" fillId="13" borderId="25" xfId="0" applyFont="1" applyFill="1" applyBorder="1" applyAlignment="1">
      <alignment horizontal="center" vertical="center" wrapText="1"/>
    </xf>
    <xf numFmtId="0" fontId="47" fillId="13" borderId="26" xfId="0" applyFont="1" applyFill="1" applyBorder="1" applyAlignment="1">
      <alignment horizontal="center" vertical="center" wrapText="1"/>
    </xf>
    <xf numFmtId="9" fontId="50" fillId="14" borderId="26" xfId="2" applyFont="1" applyFill="1" applyBorder="1" applyAlignment="1">
      <alignment horizontal="center" vertical="center"/>
    </xf>
    <xf numFmtId="9" fontId="52" fillId="14" borderId="26" xfId="0" applyNumberFormat="1" applyFont="1" applyFill="1" applyBorder="1" applyAlignment="1">
      <alignment horizontal="center" vertical="center"/>
    </xf>
    <xf numFmtId="9" fontId="52" fillId="14" borderId="26" xfId="2" applyFont="1" applyFill="1" applyBorder="1" applyAlignment="1">
      <alignment horizontal="center" vertical="center"/>
    </xf>
    <xf numFmtId="0" fontId="4" fillId="11" borderId="8" xfId="0" applyFont="1" applyFill="1" applyBorder="1" applyAlignment="1">
      <alignment horizontal="center" vertical="center"/>
    </xf>
    <xf numFmtId="0" fontId="6" fillId="2" borderId="35" xfId="0" applyFont="1" applyFill="1" applyBorder="1" applyAlignment="1">
      <alignment horizontal="center" vertical="center"/>
    </xf>
    <xf numFmtId="0" fontId="6" fillId="2" borderId="35" xfId="0" applyFont="1" applyFill="1" applyBorder="1" applyAlignment="1">
      <alignment horizontal="center" wrapText="1"/>
    </xf>
    <xf numFmtId="0" fontId="6" fillId="2" borderId="35" xfId="0" applyFont="1" applyFill="1" applyBorder="1"/>
    <xf numFmtId="0" fontId="55" fillId="2" borderId="0" xfId="0" applyFont="1" applyFill="1" applyAlignment="1">
      <alignment horizontal="center" vertical="center" wrapText="1"/>
    </xf>
    <xf numFmtId="0" fontId="6" fillId="2" borderId="8" xfId="0" applyFont="1" applyFill="1" applyBorder="1" applyAlignment="1">
      <alignment vertical="center" wrapText="1"/>
    </xf>
    <xf numFmtId="0" fontId="6" fillId="2" borderId="8" xfId="0" applyFont="1" applyFill="1" applyBorder="1" applyAlignment="1">
      <alignment horizontal="left" vertical="center" wrapText="1"/>
    </xf>
    <xf numFmtId="9" fontId="6" fillId="2" borderId="8" xfId="0" applyNumberFormat="1" applyFont="1" applyFill="1" applyBorder="1" applyAlignment="1">
      <alignment horizontal="center"/>
    </xf>
    <xf numFmtId="9" fontId="6" fillId="2" borderId="8" xfId="0" applyNumberFormat="1" applyFont="1" applyFill="1" applyBorder="1" applyAlignment="1">
      <alignment horizontal="center" vertical="center"/>
    </xf>
    <xf numFmtId="0" fontId="28" fillId="5" borderId="8" xfId="0" applyFont="1" applyFill="1" applyBorder="1" applyAlignment="1">
      <alignment horizontal="center" vertical="center" wrapText="1"/>
    </xf>
    <xf numFmtId="0" fontId="28" fillId="6" borderId="8" xfId="0" applyFont="1" applyFill="1" applyBorder="1" applyAlignment="1">
      <alignment horizontal="center" vertical="center" wrapText="1"/>
    </xf>
    <xf numFmtId="0" fontId="28" fillId="16" borderId="8" xfId="0" applyFont="1" applyFill="1" applyBorder="1" applyAlignment="1">
      <alignment horizontal="center" vertical="center" wrapText="1"/>
    </xf>
    <xf numFmtId="0" fontId="6" fillId="17" borderId="8" xfId="0" applyFont="1" applyFill="1" applyBorder="1"/>
    <xf numFmtId="0" fontId="6" fillId="18" borderId="8" xfId="0" applyFont="1" applyFill="1" applyBorder="1"/>
    <xf numFmtId="0" fontId="6" fillId="3" borderId="8" xfId="0" applyFont="1" applyFill="1" applyBorder="1"/>
    <xf numFmtId="0" fontId="2" fillId="15" borderId="8" xfId="0" applyFont="1" applyFill="1" applyBorder="1"/>
    <xf numFmtId="0" fontId="6" fillId="15" borderId="8" xfId="0" applyFont="1" applyFill="1" applyBorder="1"/>
    <xf numFmtId="0" fontId="28" fillId="17" borderId="8" xfId="0" applyFont="1" applyFill="1" applyBorder="1" applyAlignment="1">
      <alignment horizontal="center" vertical="center"/>
    </xf>
    <xf numFmtId="0" fontId="28" fillId="19" borderId="8" xfId="0" applyFont="1" applyFill="1" applyBorder="1" applyAlignment="1">
      <alignment horizontal="center" vertical="center"/>
    </xf>
    <xf numFmtId="0" fontId="28" fillId="3" borderId="8" xfId="0" applyFont="1" applyFill="1" applyBorder="1" applyAlignment="1">
      <alignment horizontal="center" vertical="center"/>
    </xf>
    <xf numFmtId="0" fontId="28" fillId="15" borderId="8" xfId="0" applyFont="1" applyFill="1" applyBorder="1" applyAlignment="1">
      <alignment horizontal="center" vertical="center"/>
    </xf>
    <xf numFmtId="0" fontId="28" fillId="2" borderId="0" xfId="0" applyFont="1" applyFill="1" applyAlignment="1">
      <alignment wrapText="1"/>
    </xf>
    <xf numFmtId="0" fontId="28" fillId="2" borderId="0" xfId="0" applyFont="1" applyFill="1" applyAlignment="1">
      <alignment horizontal="center" vertical="center" textRotation="90"/>
    </xf>
    <xf numFmtId="0" fontId="28" fillId="3" borderId="8" xfId="0" applyFont="1" applyFill="1" applyBorder="1" applyAlignment="1">
      <alignment horizontal="center" vertical="center" wrapText="1"/>
    </xf>
    <xf numFmtId="0" fontId="28" fillId="19" borderId="8" xfId="0" applyFont="1" applyFill="1" applyBorder="1" applyAlignment="1">
      <alignment horizontal="center" vertical="center" wrapText="1"/>
    </xf>
    <xf numFmtId="0" fontId="28" fillId="2" borderId="8" xfId="0" applyFont="1" applyFill="1" applyBorder="1" applyAlignment="1">
      <alignment horizontal="justify" vertical="center" wrapText="1"/>
    </xf>
    <xf numFmtId="0" fontId="6" fillId="2" borderId="0" xfId="0" applyFont="1" applyFill="1" applyAlignment="1">
      <alignment horizontal="center" vertical="center" wrapText="1"/>
    </xf>
    <xf numFmtId="0" fontId="2" fillId="15" borderId="0" xfId="0" applyFont="1" applyFill="1"/>
    <xf numFmtId="0" fontId="6" fillId="15" borderId="0" xfId="0" applyFont="1" applyFill="1"/>
    <xf numFmtId="0" fontId="6" fillId="3" borderId="0" xfId="0" applyFont="1" applyFill="1"/>
    <xf numFmtId="0" fontId="6" fillId="18" borderId="0" xfId="0" applyFont="1" applyFill="1"/>
    <xf numFmtId="0" fontId="6" fillId="17" borderId="0" xfId="0" applyFont="1" applyFill="1"/>
    <xf numFmtId="9" fontId="33" fillId="2" borderId="1" xfId="2" applyFont="1" applyFill="1" applyBorder="1" applyAlignment="1" applyProtection="1">
      <alignment horizontal="center" vertical="center" wrapText="1"/>
    </xf>
    <xf numFmtId="0" fontId="50" fillId="2" borderId="23" xfId="0" applyFont="1" applyFill="1" applyBorder="1" applyAlignment="1">
      <alignment horizontal="justify" vertical="center" wrapText="1"/>
    </xf>
    <xf numFmtId="0" fontId="6" fillId="0" borderId="50" xfId="0" applyFont="1" applyBorder="1" applyAlignment="1">
      <alignment horizontal="justify" vertical="center"/>
    </xf>
    <xf numFmtId="0" fontId="6" fillId="2" borderId="50" xfId="0" applyFont="1" applyFill="1" applyBorder="1" applyAlignment="1">
      <alignment horizontal="justify" vertical="center" wrapText="1"/>
    </xf>
    <xf numFmtId="0" fontId="6" fillId="6" borderId="50" xfId="0" applyFont="1" applyFill="1" applyBorder="1" applyAlignment="1">
      <alignment horizontal="justify" vertical="center" wrapText="1"/>
    </xf>
    <xf numFmtId="0" fontId="64" fillId="2" borderId="8" xfId="0" applyFont="1" applyFill="1" applyBorder="1" applyAlignment="1">
      <alignment horizontal="center" vertical="center"/>
    </xf>
    <xf numFmtId="0" fontId="6" fillId="2" borderId="50" xfId="0" applyFont="1" applyFill="1" applyBorder="1" applyAlignment="1">
      <alignment horizontal="justify" vertical="center"/>
    </xf>
    <xf numFmtId="0" fontId="6" fillId="2" borderId="51" xfId="0" applyFont="1" applyFill="1" applyBorder="1" applyAlignment="1">
      <alignment horizontal="justify" vertical="center"/>
    </xf>
    <xf numFmtId="0" fontId="6" fillId="2" borderId="52" xfId="0" applyFont="1" applyFill="1" applyBorder="1" applyAlignment="1">
      <alignment horizontal="justify" vertical="center"/>
    </xf>
    <xf numFmtId="0" fontId="6" fillId="0" borderId="52" xfId="0" applyFont="1" applyBorder="1" applyAlignment="1">
      <alignment horizontal="justify" vertical="center"/>
    </xf>
    <xf numFmtId="0" fontId="6" fillId="2" borderId="52" xfId="0" applyFont="1" applyFill="1" applyBorder="1" applyAlignment="1">
      <alignment horizontal="justify" vertical="center" wrapText="1"/>
    </xf>
    <xf numFmtId="0" fontId="6" fillId="6" borderId="52" xfId="0" applyFont="1" applyFill="1" applyBorder="1" applyAlignment="1">
      <alignment horizontal="justify" vertical="center" wrapText="1"/>
    </xf>
    <xf numFmtId="0" fontId="6" fillId="0" borderId="52" xfId="0" applyFont="1" applyBorder="1" applyAlignment="1">
      <alignment horizontal="justify" vertical="center" wrapText="1"/>
    </xf>
    <xf numFmtId="0" fontId="6" fillId="2" borderId="50" xfId="0" applyFont="1" applyFill="1" applyBorder="1" applyAlignment="1">
      <alignment horizontal="justify" wrapText="1"/>
    </xf>
    <xf numFmtId="0" fontId="64" fillId="2" borderId="36" xfId="0" applyFont="1" applyFill="1" applyBorder="1" applyAlignment="1">
      <alignment horizontal="center" vertical="center"/>
    </xf>
    <xf numFmtId="0" fontId="50" fillId="3" borderId="23" xfId="0" applyFont="1" applyFill="1" applyBorder="1" applyAlignment="1">
      <alignment horizontal="justify" vertical="center" wrapText="1"/>
    </xf>
    <xf numFmtId="0" fontId="51" fillId="3" borderId="8" xfId="0" applyFont="1" applyFill="1" applyBorder="1" applyAlignment="1">
      <alignment horizontal="center" vertical="center" wrapText="1"/>
    </xf>
    <xf numFmtId="0" fontId="51" fillId="3" borderId="8" xfId="0" applyFont="1" applyFill="1" applyBorder="1" applyAlignment="1">
      <alignment horizontal="center" vertical="center"/>
    </xf>
    <xf numFmtId="0" fontId="49" fillId="3" borderId="8" xfId="0" applyFont="1" applyFill="1" applyBorder="1" applyAlignment="1">
      <alignment horizontal="center" vertical="center"/>
    </xf>
    <xf numFmtId="9" fontId="49" fillId="3" borderId="8" xfId="2" applyFont="1" applyFill="1" applyBorder="1" applyAlignment="1">
      <alignment horizontal="center" vertical="center"/>
    </xf>
    <xf numFmtId="0" fontId="6" fillId="3" borderId="50" xfId="0" applyFont="1" applyFill="1" applyBorder="1" applyAlignment="1">
      <alignment horizontal="justify" vertical="center"/>
    </xf>
    <xf numFmtId="0" fontId="64" fillId="3" borderId="8" xfId="0" applyFont="1" applyFill="1" applyBorder="1" applyAlignment="1">
      <alignment horizontal="center" vertical="center"/>
    </xf>
    <xf numFmtId="0" fontId="6" fillId="3" borderId="52" xfId="0" applyFont="1" applyFill="1" applyBorder="1" applyAlignment="1">
      <alignment horizontal="justify" vertical="center"/>
    </xf>
    <xf numFmtId="9" fontId="6" fillId="2" borderId="1" xfId="2" applyFont="1" applyFill="1" applyBorder="1" applyAlignment="1" applyProtection="1">
      <alignment horizontal="center" vertical="center" wrapText="1"/>
    </xf>
    <xf numFmtId="14" fontId="51" fillId="0" borderId="1" xfId="0" applyNumberFormat="1" applyFont="1" applyBorder="1" applyAlignment="1">
      <alignment horizontal="center" vertical="center"/>
    </xf>
    <xf numFmtId="0" fontId="51" fillId="0" borderId="1" xfId="0" applyFont="1" applyBorder="1" applyAlignment="1">
      <alignment horizontal="justify" vertical="center"/>
    </xf>
    <xf numFmtId="0" fontId="51" fillId="0" borderId="1" xfId="0" applyFont="1" applyBorder="1" applyAlignment="1">
      <alignment horizontal="center" vertical="center" wrapText="1"/>
    </xf>
    <xf numFmtId="0" fontId="51" fillId="0" borderId="1" xfId="0" applyFont="1" applyBorder="1" applyAlignment="1">
      <alignment horizontal="justify" vertical="center" wrapText="1"/>
    </xf>
    <xf numFmtId="0" fontId="49" fillId="0" borderId="1" xfId="0" applyFont="1" applyBorder="1" applyAlignment="1">
      <alignment horizontal="justify" vertical="center" wrapText="1"/>
    </xf>
    <xf numFmtId="0" fontId="51" fillId="0" borderId="4" xfId="0" applyFont="1" applyBorder="1" applyAlignment="1">
      <alignment horizontal="justify" vertical="center" wrapText="1"/>
    </xf>
    <xf numFmtId="0" fontId="49" fillId="2" borderId="36" xfId="0" applyFont="1" applyFill="1" applyBorder="1" applyAlignment="1">
      <alignment horizontal="justify" vertical="top" wrapText="1"/>
    </xf>
    <xf numFmtId="0" fontId="51" fillId="2" borderId="39" xfId="0" applyFont="1" applyFill="1" applyBorder="1" applyAlignment="1">
      <alignment horizontal="justify" vertical="top" wrapText="1"/>
    </xf>
    <xf numFmtId="0" fontId="50" fillId="0" borderId="39" xfId="0" applyFont="1" applyBorder="1" applyAlignment="1">
      <alignment horizontal="justify" vertical="center" wrapText="1"/>
    </xf>
    <xf numFmtId="0" fontId="50" fillId="2" borderId="39" xfId="0" applyFont="1" applyFill="1" applyBorder="1" applyAlignment="1">
      <alignment horizontal="justify" vertical="center" wrapText="1"/>
    </xf>
    <xf numFmtId="0" fontId="49" fillId="2" borderId="39" xfId="0" applyFont="1" applyFill="1" applyBorder="1" applyAlignment="1">
      <alignment horizontal="justify" vertical="top" wrapText="1"/>
    </xf>
    <xf numFmtId="0" fontId="51" fillId="2" borderId="39" xfId="0" applyFont="1" applyFill="1" applyBorder="1" applyAlignment="1">
      <alignment horizontal="justify" wrapText="1"/>
    </xf>
    <xf numFmtId="0" fontId="49" fillId="2" borderId="39" xfId="0" applyFont="1" applyFill="1" applyBorder="1" applyAlignment="1">
      <alignment horizontal="justify"/>
    </xf>
    <xf numFmtId="0" fontId="51" fillId="2" borderId="39" xfId="0" applyFont="1" applyFill="1" applyBorder="1" applyAlignment="1">
      <alignment horizontal="justify" vertical="center" wrapText="1"/>
    </xf>
    <xf numFmtId="0" fontId="51" fillId="2" borderId="39" xfId="0" applyFont="1" applyFill="1" applyBorder="1" applyAlignment="1">
      <alignment horizontal="justify"/>
    </xf>
    <xf numFmtId="0" fontId="51" fillId="2" borderId="39" xfId="0" applyFont="1" applyFill="1" applyBorder="1" applyAlignment="1">
      <alignment horizontal="justify" vertical="center"/>
    </xf>
    <xf numFmtId="0" fontId="51" fillId="0" borderId="39" xfId="0" applyFont="1" applyBorder="1" applyAlignment="1">
      <alignment horizontal="justify" vertical="center"/>
    </xf>
    <xf numFmtId="0" fontId="51" fillId="0" borderId="39" xfId="0" applyFont="1" applyBorder="1" applyAlignment="1">
      <alignment horizontal="justify" vertical="center" wrapText="1"/>
    </xf>
    <xf numFmtId="0" fontId="49" fillId="2" borderId="39" xfId="0" applyFont="1" applyFill="1" applyBorder="1" applyAlignment="1">
      <alignment horizontal="justify" wrapText="1"/>
    </xf>
    <xf numFmtId="0" fontId="51" fillId="2" borderId="33" xfId="0" applyFont="1" applyFill="1" applyBorder="1" applyAlignment="1">
      <alignment horizontal="justify" vertical="center" wrapText="1"/>
    </xf>
    <xf numFmtId="0" fontId="66" fillId="0" borderId="8" xfId="0" applyFont="1" applyBorder="1" applyAlignment="1">
      <alignment vertical="center"/>
    </xf>
    <xf numFmtId="0" fontId="66" fillId="0" borderId="8" xfId="0" applyFont="1" applyBorder="1" applyAlignment="1">
      <alignment vertical="center" wrapText="1"/>
    </xf>
    <xf numFmtId="0" fontId="6" fillId="2" borderId="16" xfId="0" applyFont="1" applyFill="1" applyBorder="1" applyAlignment="1">
      <alignment horizontal="justify" vertical="center" wrapText="1"/>
    </xf>
    <xf numFmtId="9" fontId="33" fillId="2" borderId="2" xfId="2" applyFont="1" applyFill="1" applyBorder="1" applyAlignment="1" applyProtection="1">
      <alignment horizontal="center" vertical="center" wrapText="1"/>
    </xf>
    <xf numFmtId="9" fontId="33" fillId="2" borderId="8" xfId="2" applyFont="1" applyFill="1" applyBorder="1" applyAlignment="1" applyProtection="1">
      <alignment horizontal="center" vertical="center" wrapText="1"/>
    </xf>
    <xf numFmtId="14" fontId="6" fillId="2" borderId="8" xfId="4" applyNumberFormat="1" applyFont="1" applyFill="1" applyBorder="1" applyAlignment="1" applyProtection="1">
      <alignment horizontal="center" vertical="center" wrapText="1"/>
    </xf>
    <xf numFmtId="14" fontId="6" fillId="23" borderId="8" xfId="4" applyNumberFormat="1" applyFont="1" applyFill="1" applyBorder="1" applyAlignment="1" applyProtection="1">
      <alignment horizontal="center" vertical="center" wrapText="1"/>
    </xf>
    <xf numFmtId="0" fontId="6" fillId="0" borderId="8" xfId="0" applyFont="1" applyBorder="1" applyAlignment="1">
      <alignment horizontal="left" vertical="center" wrapText="1"/>
    </xf>
    <xf numFmtId="14" fontId="0" fillId="2" borderId="8" xfId="0" applyNumberFormat="1" applyFill="1" applyBorder="1" applyAlignment="1" applyProtection="1">
      <alignment horizontal="center" vertical="center"/>
      <protection locked="0"/>
    </xf>
    <xf numFmtId="0" fontId="0" fillId="2" borderId="8" xfId="0" applyFill="1" applyBorder="1" applyAlignment="1" applyProtection="1">
      <alignment horizontal="justify" vertical="center" wrapText="1"/>
      <protection locked="0"/>
    </xf>
    <xf numFmtId="14" fontId="0" fillId="2" borderId="40" xfId="0" applyNumberFormat="1" applyFill="1" applyBorder="1" applyAlignment="1" applyProtection="1">
      <alignment horizontal="center" vertical="center"/>
      <protection locked="0"/>
    </xf>
    <xf numFmtId="0" fontId="6" fillId="0" borderId="16" xfId="0" applyFont="1" applyBorder="1" applyAlignment="1">
      <alignment horizontal="justify" vertical="center"/>
    </xf>
    <xf numFmtId="0" fontId="6" fillId="2" borderId="51" xfId="0" applyFont="1" applyFill="1" applyBorder="1" applyAlignment="1">
      <alignment horizontal="justify" wrapText="1"/>
    </xf>
    <xf numFmtId="0" fontId="49" fillId="2" borderId="36" xfId="0" applyFont="1" applyFill="1" applyBorder="1" applyAlignment="1">
      <alignment horizontal="center" vertical="center"/>
    </xf>
    <xf numFmtId="9" fontId="49" fillId="2" borderId="36" xfId="2" applyFont="1" applyFill="1" applyBorder="1" applyAlignment="1">
      <alignment horizontal="center" vertical="center"/>
    </xf>
    <xf numFmtId="0" fontId="52" fillId="10" borderId="59" xfId="3" applyFont="1" applyFill="1" applyBorder="1" applyAlignment="1">
      <alignment horizontal="center" vertical="center" wrapText="1"/>
    </xf>
    <xf numFmtId="0" fontId="6" fillId="2" borderId="8" xfId="0" applyFont="1" applyFill="1" applyBorder="1" applyAlignment="1">
      <alignment wrapText="1"/>
    </xf>
    <xf numFmtId="0" fontId="0" fillId="2" borderId="0" xfId="0" applyFill="1"/>
    <xf numFmtId="0" fontId="68" fillId="2" borderId="0" xfId="0" applyFont="1" applyFill="1"/>
    <xf numFmtId="0" fontId="51" fillId="0" borderId="8" xfId="0" applyFont="1" applyBorder="1" applyAlignment="1">
      <alignment horizontal="left" vertical="center" wrapText="1"/>
    </xf>
    <xf numFmtId="9" fontId="33" fillId="2" borderId="36" xfId="2" applyFont="1" applyFill="1" applyBorder="1" applyAlignment="1" applyProtection="1">
      <alignment horizontal="center" vertical="center" wrapText="1"/>
    </xf>
    <xf numFmtId="0" fontId="62" fillId="0" borderId="8" xfId="0" applyFont="1" applyBorder="1" applyAlignment="1">
      <alignment horizontal="center" vertical="center" wrapText="1"/>
    </xf>
    <xf numFmtId="0" fontId="62" fillId="2" borderId="8" xfId="0" applyFont="1" applyFill="1" applyBorder="1" applyAlignment="1">
      <alignment horizontal="center" vertical="center" wrapText="1"/>
    </xf>
    <xf numFmtId="0" fontId="50" fillId="6" borderId="23" xfId="0" applyFont="1" applyFill="1" applyBorder="1" applyAlignment="1">
      <alignment horizontal="justify" vertical="center" wrapText="1"/>
    </xf>
    <xf numFmtId="0" fontId="6" fillId="4" borderId="0" xfId="0" applyFont="1" applyFill="1" applyAlignment="1">
      <alignment wrapText="1"/>
    </xf>
    <xf numFmtId="0" fontId="0" fillId="2" borderId="0" xfId="0" applyFill="1" applyAlignment="1">
      <alignment wrapText="1"/>
    </xf>
    <xf numFmtId="0" fontId="6" fillId="6" borderId="52" xfId="0" applyFont="1" applyFill="1" applyBorder="1" applyAlignment="1">
      <alignment horizontal="justify" vertical="center"/>
    </xf>
    <xf numFmtId="9" fontId="33" fillId="2" borderId="4" xfId="2" applyFont="1" applyFill="1" applyBorder="1" applyAlignment="1" applyProtection="1">
      <alignment horizontal="center" vertical="center" wrapText="1"/>
    </xf>
    <xf numFmtId="9" fontId="33" fillId="2" borderId="68" xfId="2" applyFont="1" applyFill="1" applyBorder="1" applyAlignment="1" applyProtection="1">
      <alignment horizontal="center" vertical="center" wrapText="1"/>
    </xf>
    <xf numFmtId="9" fontId="33" fillId="2" borderId="57" xfId="2" applyFont="1" applyFill="1" applyBorder="1" applyAlignment="1" applyProtection="1">
      <alignment horizontal="center" vertical="center" wrapText="1"/>
    </xf>
    <xf numFmtId="0" fontId="50" fillId="2" borderId="0" xfId="0" applyFont="1" applyFill="1" applyAlignment="1">
      <alignment horizontal="justify"/>
    </xf>
    <xf numFmtId="0" fontId="50" fillId="2" borderId="0" xfId="0" applyFont="1" applyFill="1" applyAlignment="1">
      <alignment wrapText="1"/>
    </xf>
    <xf numFmtId="0" fontId="5" fillId="2" borderId="0" xfId="0" applyFont="1" applyFill="1"/>
    <xf numFmtId="0" fontId="5" fillId="4" borderId="0" xfId="0" applyFont="1" applyFill="1"/>
    <xf numFmtId="0" fontId="3" fillId="4" borderId="0" xfId="0" applyFont="1" applyFill="1"/>
    <xf numFmtId="0" fontId="0" fillId="13" borderId="0" xfId="0" applyFill="1"/>
    <xf numFmtId="0" fontId="44" fillId="13" borderId="0" xfId="0" applyFont="1" applyFill="1"/>
    <xf numFmtId="0" fontId="62" fillId="2" borderId="1" xfId="0" applyFont="1" applyFill="1" applyBorder="1" applyAlignment="1">
      <alignment horizontal="center" vertical="center" wrapText="1"/>
    </xf>
    <xf numFmtId="0" fontId="0" fillId="0" borderId="0" xfId="0" applyAlignment="1">
      <alignment horizontal="center" vertical="center" wrapText="1"/>
    </xf>
    <xf numFmtId="0" fontId="47" fillId="13" borderId="8" xfId="0" applyFont="1" applyFill="1" applyBorder="1" applyAlignment="1">
      <alignment horizontal="center" vertical="center" wrapText="1"/>
    </xf>
    <xf numFmtId="0" fontId="0" fillId="0" borderId="6" xfId="0" applyBorder="1" applyAlignment="1">
      <alignment horizontal="center" vertical="center" wrapText="1"/>
    </xf>
    <xf numFmtId="0" fontId="0" fillId="0" borderId="1" xfId="0" applyBorder="1" applyAlignment="1">
      <alignment horizontal="center" vertical="center" wrapText="1"/>
    </xf>
    <xf numFmtId="0" fontId="3" fillId="0" borderId="0" xfId="0" applyFont="1" applyAlignment="1">
      <alignment horizontal="center" vertical="center" wrapText="1"/>
    </xf>
    <xf numFmtId="0" fontId="40" fillId="0" borderId="0" xfId="0" applyFont="1" applyAlignment="1">
      <alignment vertical="center" wrapText="1"/>
    </xf>
    <xf numFmtId="0" fontId="38" fillId="0" borderId="0" xfId="1" applyFont="1" applyBorder="1" applyAlignment="1" applyProtection="1">
      <alignment horizontal="center" wrapText="1"/>
    </xf>
    <xf numFmtId="0" fontId="4" fillId="11" borderId="1" xfId="0" applyFont="1" applyFill="1" applyBorder="1" applyAlignment="1">
      <alignment horizontal="center" vertical="center" textRotation="90" wrapText="1"/>
    </xf>
    <xf numFmtId="0" fontId="0" fillId="0" borderId="8" xfId="0" applyBorder="1" applyAlignment="1">
      <alignment horizontal="center" vertical="center" wrapText="1"/>
    </xf>
    <xf numFmtId="0" fontId="0" fillId="0" borderId="33" xfId="0" applyBorder="1" applyAlignment="1">
      <alignment horizontal="center" vertical="center" textRotation="90" wrapText="1"/>
    </xf>
    <xf numFmtId="0" fontId="0" fillId="0" borderId="8" xfId="0" applyBorder="1" applyAlignment="1">
      <alignment horizontal="center" vertical="center" textRotation="90" wrapText="1"/>
    </xf>
    <xf numFmtId="0" fontId="3" fillId="0" borderId="8" xfId="0" applyFont="1" applyBorder="1" applyAlignment="1">
      <alignment horizontal="center" vertical="center" wrapText="1"/>
    </xf>
    <xf numFmtId="0" fontId="0" fillId="0" borderId="1" xfId="0" applyBorder="1" applyAlignment="1">
      <alignment horizontal="center" vertical="center" textRotation="90" wrapText="1"/>
    </xf>
    <xf numFmtId="49" fontId="0" fillId="0" borderId="1" xfId="0" applyNumberFormat="1" applyBorder="1" applyAlignment="1">
      <alignment horizontal="center" vertical="center" wrapText="1"/>
    </xf>
    <xf numFmtId="49" fontId="42"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42" fillId="0" borderId="1" xfId="0" applyFont="1" applyBorder="1" applyAlignment="1">
      <alignment horizontal="center" vertical="center" wrapText="1"/>
    </xf>
    <xf numFmtId="0" fontId="0" fillId="0" borderId="1" xfId="0" applyBorder="1" applyAlignment="1">
      <alignment horizontal="center" vertical="top" wrapText="1"/>
    </xf>
    <xf numFmtId="0" fontId="0" fillId="0" borderId="1" xfId="0" applyBorder="1" applyAlignment="1">
      <alignment horizontal="center" vertical="center"/>
    </xf>
    <xf numFmtId="0" fontId="3" fillId="0" borderId="1" xfId="0" applyFont="1" applyBorder="1" applyAlignment="1">
      <alignment horizontal="center" wrapText="1"/>
    </xf>
    <xf numFmtId="0" fontId="6" fillId="0" borderId="0" xfId="0" applyFont="1" applyAlignment="1">
      <alignment horizontal="center" vertical="center"/>
    </xf>
    <xf numFmtId="0" fontId="48" fillId="0" borderId="0" xfId="0" applyFont="1" applyAlignment="1">
      <alignment vertical="center"/>
    </xf>
    <xf numFmtId="0" fontId="6" fillId="0" borderId="0" xfId="0" applyFont="1" applyAlignment="1">
      <alignment vertical="center"/>
    </xf>
    <xf numFmtId="0" fontId="48" fillId="0" borderId="0" xfId="0" applyFont="1" applyAlignment="1">
      <alignment vertical="center" wrapText="1"/>
    </xf>
    <xf numFmtId="0" fontId="6" fillId="0" borderId="0" xfId="0" applyFont="1" applyAlignment="1">
      <alignment vertical="center" wrapText="1"/>
    </xf>
    <xf numFmtId="0" fontId="21" fillId="11" borderId="22" xfId="0" applyFont="1" applyFill="1" applyBorder="1" applyAlignment="1">
      <alignment horizontal="center" vertical="center" wrapText="1"/>
    </xf>
    <xf numFmtId="0" fontId="6" fillId="2" borderId="22" xfId="0" applyFont="1" applyFill="1" applyBorder="1" applyAlignment="1">
      <alignment vertical="center"/>
    </xf>
    <xf numFmtId="0" fontId="3" fillId="2" borderId="0" xfId="0" applyFont="1" applyFill="1"/>
    <xf numFmtId="0" fontId="60" fillId="13" borderId="0" xfId="1" applyFont="1" applyFill="1" applyAlignment="1" applyProtection="1">
      <alignment horizontal="center" vertical="center"/>
    </xf>
    <xf numFmtId="0" fontId="62" fillId="0" borderId="0" xfId="0" applyFont="1" applyAlignment="1">
      <alignment horizontal="center" vertical="center" wrapText="1"/>
    </xf>
    <xf numFmtId="0" fontId="1" fillId="13" borderId="0" xfId="0" applyFont="1" applyFill="1"/>
    <xf numFmtId="0" fontId="39" fillId="2" borderId="0" xfId="1" applyFont="1" applyFill="1" applyAlignment="1">
      <alignment horizontal="center" vertical="center" wrapText="1"/>
    </xf>
    <xf numFmtId="0" fontId="0" fillId="4" borderId="0" xfId="0" applyFill="1" applyAlignment="1">
      <alignment wrapText="1"/>
    </xf>
    <xf numFmtId="0" fontId="50" fillId="4" borderId="0" xfId="0" applyFont="1" applyFill="1" applyAlignment="1">
      <alignment wrapText="1"/>
    </xf>
    <xf numFmtId="0" fontId="51" fillId="0" borderId="33" xfId="0" applyFont="1" applyBorder="1" applyAlignment="1" applyProtection="1">
      <alignment horizontal="center" vertical="center" wrapText="1"/>
      <protection locked="0"/>
    </xf>
    <xf numFmtId="0" fontId="43" fillId="0" borderId="36" xfId="0" applyFont="1" applyBorder="1" applyAlignment="1" applyProtection="1">
      <alignment vertical="center" wrapText="1"/>
      <protection locked="0"/>
    </xf>
    <xf numFmtId="0" fontId="43" fillId="0" borderId="36" xfId="0" applyFont="1" applyBorder="1" applyAlignment="1">
      <alignment vertical="center"/>
    </xf>
    <xf numFmtId="0" fontId="43" fillId="0" borderId="62" xfId="0" applyFont="1" applyBorder="1" applyAlignment="1" applyProtection="1">
      <alignment vertical="center" wrapText="1"/>
      <protection locked="0"/>
    </xf>
    <xf numFmtId="0" fontId="43" fillId="0" borderId="70" xfId="0" applyFont="1" applyBorder="1" applyAlignment="1" applyProtection="1">
      <alignment horizontal="left" vertical="center" wrapText="1"/>
      <protection locked="0"/>
    </xf>
    <xf numFmtId="0" fontId="33" fillId="0" borderId="37" xfId="0" applyFont="1" applyBorder="1" applyAlignment="1">
      <alignment horizontal="justify" vertical="justify"/>
    </xf>
    <xf numFmtId="0" fontId="33" fillId="0" borderId="37" xfId="0" applyFont="1" applyBorder="1" applyAlignment="1" applyProtection="1">
      <alignment horizontal="justify" vertical="justify" wrapText="1"/>
      <protection locked="0"/>
    </xf>
    <xf numFmtId="0" fontId="33" fillId="0" borderId="37" xfId="0" applyFont="1" applyBorder="1" applyAlignment="1">
      <alignment horizontal="justify" vertical="justify" wrapText="1"/>
    </xf>
    <xf numFmtId="0" fontId="33" fillId="0" borderId="37" xfId="0" applyFont="1" applyBorder="1" applyAlignment="1" applyProtection="1">
      <alignment horizontal="left" vertical="justify" wrapText="1"/>
      <protection locked="0"/>
    </xf>
    <xf numFmtId="0" fontId="33" fillId="0" borderId="37" xfId="0" applyFont="1" applyBorder="1" applyAlignment="1" applyProtection="1">
      <alignment vertical="justify" wrapText="1"/>
      <protection locked="0"/>
    </xf>
    <xf numFmtId="0" fontId="33" fillId="0" borderId="37" xfId="0" applyFont="1" applyBorder="1" applyAlignment="1">
      <alignment horizontal="left" vertical="justify"/>
    </xf>
    <xf numFmtId="0" fontId="33" fillId="0" borderId="71" xfId="0" applyFont="1" applyBorder="1" applyAlignment="1">
      <alignment horizontal="justify" vertical="justify" wrapText="1"/>
    </xf>
    <xf numFmtId="0" fontId="38" fillId="2" borderId="0" xfId="1" applyFont="1" applyFill="1" applyAlignment="1" applyProtection="1">
      <alignment horizontal="center" vertical="center" wrapText="1"/>
    </xf>
    <xf numFmtId="0" fontId="10" fillId="5" borderId="1"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10" fillId="20" borderId="1" xfId="0" applyFont="1" applyFill="1" applyBorder="1" applyAlignment="1">
      <alignment horizontal="center" vertical="center" wrapText="1"/>
    </xf>
    <xf numFmtId="0" fontId="11" fillId="20" borderId="1" xfId="0" applyFont="1" applyFill="1" applyBorder="1" applyAlignment="1">
      <alignment horizontal="center" vertical="center" wrapText="1"/>
    </xf>
    <xf numFmtId="0" fontId="12" fillId="11" borderId="1" xfId="0" applyFont="1" applyFill="1" applyBorder="1" applyAlignment="1">
      <alignment vertical="center" wrapText="1"/>
    </xf>
    <xf numFmtId="0" fontId="13" fillId="11" borderId="1" xfId="0" applyFont="1" applyFill="1" applyBorder="1" applyAlignment="1">
      <alignment horizontal="center" vertical="center" wrapText="1"/>
    </xf>
    <xf numFmtId="0" fontId="14" fillId="11" borderId="1" xfId="0" applyFont="1" applyFill="1" applyBorder="1" applyAlignment="1">
      <alignment horizontal="center" vertical="center" wrapText="1"/>
    </xf>
    <xf numFmtId="0" fontId="6" fillId="5" borderId="1" xfId="0" applyFont="1" applyFill="1" applyBorder="1"/>
    <xf numFmtId="0" fontId="10" fillId="0" borderId="1" xfId="0" applyFont="1" applyBorder="1" applyAlignment="1">
      <alignment horizontal="center" vertical="center" wrapText="1"/>
    </xf>
    <xf numFmtId="0" fontId="6" fillId="3" borderId="1" xfId="0" applyFont="1" applyFill="1" applyBorder="1"/>
    <xf numFmtId="0" fontId="6" fillId="7" borderId="1" xfId="0" applyFont="1" applyFill="1" applyBorder="1"/>
    <xf numFmtId="0" fontId="6" fillId="6" borderId="1" xfId="0" applyFont="1" applyFill="1" applyBorder="1"/>
    <xf numFmtId="0" fontId="68" fillId="4" borderId="0" xfId="0" applyFont="1" applyFill="1" applyAlignment="1">
      <alignment vertical="center" wrapText="1"/>
    </xf>
    <xf numFmtId="0" fontId="68" fillId="4" borderId="0" xfId="0" applyFont="1" applyFill="1"/>
    <xf numFmtId="0" fontId="15" fillId="6" borderId="1" xfId="0" applyFont="1" applyFill="1" applyBorder="1" applyAlignment="1">
      <alignment horizontal="center" vertical="center" wrapText="1"/>
    </xf>
    <xf numFmtId="0" fontId="15" fillId="20" borderId="1" xfId="0" applyFont="1" applyFill="1" applyBorder="1" applyAlignment="1">
      <alignment horizontal="center" vertical="center" wrapText="1"/>
    </xf>
    <xf numFmtId="0" fontId="15" fillId="3" borderId="1" xfId="0" applyFont="1" applyFill="1" applyBorder="1" applyAlignment="1">
      <alignment horizontal="center" vertical="center" wrapText="1"/>
    </xf>
    <xf numFmtId="0" fontId="16" fillId="20" borderId="1" xfId="0" applyFont="1" applyFill="1" applyBorder="1" applyAlignment="1">
      <alignment horizontal="center" vertical="center" wrapText="1"/>
    </xf>
    <xf numFmtId="0" fontId="12" fillId="11" borderId="1" xfId="0" applyFont="1" applyFill="1" applyBorder="1" applyAlignment="1">
      <alignment horizontal="center" vertical="center" wrapText="1"/>
    </xf>
    <xf numFmtId="0" fontId="68" fillId="2" borderId="0" xfId="0" applyFont="1" applyFill="1" applyAlignment="1">
      <alignment vertical="center" wrapText="1"/>
    </xf>
    <xf numFmtId="0" fontId="6" fillId="2" borderId="8" xfId="0" applyFont="1" applyFill="1" applyBorder="1" applyAlignment="1" applyProtection="1">
      <alignment vertical="center" wrapText="1"/>
      <protection locked="0"/>
    </xf>
    <xf numFmtId="0" fontId="0" fillId="2" borderId="36" xfId="0" applyFill="1" applyBorder="1" applyAlignment="1" applyProtection="1">
      <alignment horizontal="justify" vertical="center" wrapText="1"/>
      <protection locked="0"/>
    </xf>
    <xf numFmtId="0" fontId="43" fillId="2" borderId="0" xfId="1" applyFont="1" applyFill="1" applyAlignment="1" applyProtection="1">
      <alignment horizontal="justify" vertical="center" wrapText="1"/>
    </xf>
    <xf numFmtId="9" fontId="6" fillId="2" borderId="0" xfId="2" applyFont="1" applyFill="1" applyAlignment="1" applyProtection="1">
      <alignment horizontal="center" vertical="center" wrapText="1"/>
    </xf>
    <xf numFmtId="9" fontId="21" fillId="21" borderId="1" xfId="2" applyFont="1" applyFill="1" applyBorder="1" applyAlignment="1" applyProtection="1">
      <alignment horizontal="center" vertical="center" wrapText="1"/>
    </xf>
    <xf numFmtId="9" fontId="6" fillId="4" borderId="0" xfId="2" applyFont="1" applyFill="1" applyAlignment="1" applyProtection="1">
      <alignment horizontal="center" vertical="center" wrapText="1"/>
    </xf>
    <xf numFmtId="0" fontId="26" fillId="11" borderId="1" xfId="0" applyFont="1" applyFill="1" applyBorder="1" applyAlignment="1">
      <alignment horizontal="center" vertical="center" wrapText="1"/>
    </xf>
    <xf numFmtId="14" fontId="6" fillId="2" borderId="8" xfId="0" applyNumberFormat="1" applyFont="1" applyFill="1" applyBorder="1" applyAlignment="1" applyProtection="1">
      <alignment horizontal="center" vertical="center" wrapText="1"/>
      <protection locked="0"/>
    </xf>
    <xf numFmtId="0" fontId="6" fillId="2" borderId="8" xfId="0" applyFont="1" applyFill="1" applyBorder="1" applyAlignment="1" applyProtection="1">
      <alignment horizontal="justify" vertical="center" wrapText="1"/>
      <protection locked="0"/>
    </xf>
    <xf numFmtId="9" fontId="6" fillId="2" borderId="36" xfId="2" applyFont="1" applyFill="1" applyBorder="1" applyAlignment="1" applyProtection="1">
      <alignment horizontal="center" vertical="center" wrapText="1"/>
    </xf>
    <xf numFmtId="14" fontId="6" fillId="2" borderId="8" xfId="0" applyNumberFormat="1" applyFont="1" applyFill="1" applyBorder="1" applyAlignment="1">
      <alignment horizontal="center" vertical="center"/>
    </xf>
    <xf numFmtId="0" fontId="51" fillId="2" borderId="8" xfId="0" applyFont="1" applyFill="1" applyBorder="1" applyAlignment="1">
      <alignment horizontal="center" vertical="center" wrapText="1"/>
    </xf>
    <xf numFmtId="14" fontId="51" fillId="2" borderId="8" xfId="0" applyNumberFormat="1" applyFont="1" applyFill="1" applyBorder="1" applyAlignment="1">
      <alignment horizontal="center" vertical="center"/>
    </xf>
    <xf numFmtId="14" fontId="51" fillId="0" borderId="8" xfId="0" applyNumberFormat="1" applyFont="1" applyBorder="1" applyAlignment="1">
      <alignment horizontal="center" vertical="center"/>
    </xf>
    <xf numFmtId="0" fontId="7" fillId="2" borderId="0" xfId="0" applyFont="1" applyFill="1" applyAlignment="1">
      <alignment horizontal="justify" vertical="center"/>
    </xf>
    <xf numFmtId="0" fontId="6" fillId="2" borderId="0" xfId="0" applyFont="1" applyFill="1" applyAlignment="1">
      <alignment horizontal="justify" vertical="center"/>
    </xf>
    <xf numFmtId="0" fontId="6" fillId="4" borderId="0" xfId="0" applyFont="1" applyFill="1" applyAlignment="1">
      <alignment horizontal="justify" vertical="center"/>
    </xf>
    <xf numFmtId="0" fontId="6" fillId="2" borderId="0" xfId="0" applyFont="1" applyFill="1" applyAlignment="1">
      <alignment horizontal="justify" vertical="center" wrapText="1"/>
    </xf>
    <xf numFmtId="0" fontId="30" fillId="2" borderId="0" xfId="0" applyFont="1" applyFill="1" applyAlignment="1">
      <alignment horizontal="center" vertical="center" wrapText="1"/>
    </xf>
    <xf numFmtId="0" fontId="27" fillId="2" borderId="0" xfId="0" applyFont="1" applyFill="1" applyAlignment="1">
      <alignment horizontal="justify" vertical="center" wrapText="1"/>
    </xf>
    <xf numFmtId="0" fontId="27" fillId="2" borderId="0" xfId="0" applyFont="1" applyFill="1" applyAlignment="1">
      <alignment horizontal="center" vertical="center" wrapText="1"/>
    </xf>
    <xf numFmtId="0" fontId="30" fillId="2" borderId="0" xfId="0" applyFont="1" applyFill="1" applyAlignment="1">
      <alignment horizontal="justify" vertical="center" wrapText="1"/>
    </xf>
    <xf numFmtId="14" fontId="6" fillId="2" borderId="0" xfId="0" applyNumberFormat="1" applyFont="1" applyFill="1" applyAlignment="1">
      <alignment horizontal="justify" vertical="center"/>
    </xf>
    <xf numFmtId="0" fontId="24" fillId="8" borderId="0" xfId="0" applyFont="1" applyFill="1" applyAlignment="1">
      <alignment horizontal="center" vertical="center"/>
    </xf>
    <xf numFmtId="0" fontId="21" fillId="21" borderId="58" xfId="0" applyFont="1" applyFill="1" applyBorder="1" applyAlignment="1">
      <alignment horizontal="center" vertical="center"/>
    </xf>
    <xf numFmtId="0" fontId="20" fillId="12" borderId="0" xfId="0" applyFont="1" applyFill="1" applyAlignment="1">
      <alignment horizontal="center" vertical="center" wrapText="1"/>
    </xf>
    <xf numFmtId="0" fontId="48" fillId="2" borderId="0" xfId="0" applyFont="1" applyFill="1" applyAlignment="1">
      <alignment horizontal="center" vertical="center"/>
    </xf>
    <xf numFmtId="0" fontId="48" fillId="4" borderId="0" xfId="0" applyFont="1" applyFill="1" applyAlignment="1">
      <alignment horizontal="center" vertical="center"/>
    </xf>
    <xf numFmtId="0" fontId="21" fillId="11" borderId="4" xfId="0" applyFont="1" applyFill="1" applyBorder="1" applyAlignment="1">
      <alignment horizontal="center" vertical="center" wrapText="1"/>
    </xf>
    <xf numFmtId="0" fontId="21" fillId="11" borderId="4" xfId="0" applyFont="1" applyFill="1" applyBorder="1" applyAlignment="1">
      <alignment horizontal="center" vertical="top" wrapText="1"/>
    </xf>
    <xf numFmtId="0" fontId="21" fillId="11" borderId="1" xfId="0" applyFont="1" applyFill="1" applyBorder="1" applyAlignment="1">
      <alignment horizontal="center" vertical="top" wrapText="1"/>
    </xf>
    <xf numFmtId="0" fontId="21" fillId="21" borderId="1" xfId="0" applyFont="1" applyFill="1" applyBorder="1" applyAlignment="1">
      <alignment horizontal="center" vertical="top" wrapText="1"/>
    </xf>
    <xf numFmtId="0" fontId="21" fillId="21" borderId="1" xfId="0" applyFont="1" applyFill="1" applyBorder="1" applyAlignment="1">
      <alignment horizontal="center" vertical="center" wrapText="1"/>
    </xf>
    <xf numFmtId="0" fontId="21" fillId="21" borderId="4" xfId="0" applyFont="1" applyFill="1" applyBorder="1" applyAlignment="1">
      <alignment horizontal="center" vertical="center" wrapText="1"/>
    </xf>
    <xf numFmtId="0" fontId="21" fillId="21" borderId="40" xfId="0" applyFont="1" applyFill="1" applyBorder="1" applyAlignment="1">
      <alignment horizontal="center" vertical="center" wrapText="1"/>
    </xf>
    <xf numFmtId="14" fontId="34" fillId="10" borderId="46" xfId="0" applyNumberFormat="1" applyFont="1" applyFill="1" applyBorder="1" applyAlignment="1">
      <alignment horizontal="center" vertical="center" wrapText="1"/>
    </xf>
    <xf numFmtId="0" fontId="34" fillId="10" borderId="53" xfId="0" applyFont="1" applyFill="1" applyBorder="1" applyAlignment="1">
      <alignment horizontal="center" vertical="center" wrapText="1"/>
    </xf>
    <xf numFmtId="14" fontId="34" fillId="10" borderId="53" xfId="0" applyNumberFormat="1" applyFont="1" applyFill="1" applyBorder="1" applyAlignment="1">
      <alignment horizontal="center" vertical="center" wrapText="1"/>
    </xf>
    <xf numFmtId="14" fontId="34" fillId="10" borderId="6" xfId="0" applyNumberFormat="1" applyFont="1" applyFill="1" applyBorder="1" applyAlignment="1">
      <alignment horizontal="center" vertical="center" wrapText="1"/>
    </xf>
    <xf numFmtId="0" fontId="34" fillId="10" borderId="6" xfId="0" applyFont="1" applyFill="1" applyBorder="1" applyAlignment="1">
      <alignment horizontal="center" vertical="center" wrapText="1"/>
    </xf>
    <xf numFmtId="0" fontId="58" fillId="4" borderId="0" xfId="0" applyFont="1" applyFill="1" applyAlignment="1">
      <alignment horizontal="justify" vertical="center"/>
    </xf>
    <xf numFmtId="0" fontId="6" fillId="2" borderId="1" xfId="0" applyFont="1" applyFill="1" applyBorder="1" applyAlignment="1">
      <alignment horizontal="justify" vertical="center" wrapText="1"/>
    </xf>
    <xf numFmtId="0" fontId="6" fillId="2" borderId="1"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30" fillId="2" borderId="8" xfId="0" applyFont="1" applyFill="1" applyBorder="1" applyAlignment="1">
      <alignment horizontal="center" vertical="center" wrapText="1"/>
    </xf>
    <xf numFmtId="14" fontId="6" fillId="2" borderId="8" xfId="0" applyNumberFormat="1" applyFont="1" applyFill="1" applyBorder="1" applyAlignment="1">
      <alignment horizontal="center" vertical="center" wrapText="1"/>
    </xf>
    <xf numFmtId="0" fontId="7" fillId="4" borderId="0" xfId="0" applyFont="1" applyFill="1" applyAlignment="1">
      <alignment horizontal="justify" vertical="center"/>
    </xf>
    <xf numFmtId="0" fontId="6" fillId="23" borderId="8" xfId="0" applyFont="1" applyFill="1" applyBorder="1" applyAlignment="1">
      <alignment horizontal="justify" vertical="center" wrapText="1"/>
    </xf>
    <xf numFmtId="0" fontId="6" fillId="2" borderId="4" xfId="0" applyFont="1" applyFill="1" applyBorder="1" applyAlignment="1">
      <alignment horizontal="justify" vertical="center" wrapText="1"/>
    </xf>
    <xf numFmtId="0" fontId="30" fillId="2" borderId="36" xfId="0" applyFont="1" applyFill="1" applyBorder="1" applyAlignment="1">
      <alignment horizontal="center" vertical="center" wrapText="1"/>
    </xf>
    <xf numFmtId="14" fontId="6" fillId="2" borderId="36" xfId="0" applyNumberFormat="1" applyFont="1" applyFill="1" applyBorder="1" applyAlignment="1">
      <alignment horizontal="center" vertical="center" wrapText="1"/>
    </xf>
    <xf numFmtId="0" fontId="6" fillId="2" borderId="36" xfId="0" applyFont="1" applyFill="1" applyBorder="1" applyAlignment="1">
      <alignment horizontal="justify" vertical="center" wrapText="1"/>
    </xf>
    <xf numFmtId="0" fontId="28" fillId="15" borderId="36" xfId="0" applyFont="1" applyFill="1" applyBorder="1" applyAlignment="1">
      <alignment horizontal="center" vertical="center" wrapText="1"/>
    </xf>
    <xf numFmtId="0" fontId="6" fillId="2" borderId="36" xfId="0" applyFont="1" applyFill="1" applyBorder="1" applyAlignment="1">
      <alignment horizontal="center" vertical="center" wrapText="1"/>
    </xf>
    <xf numFmtId="1" fontId="6" fillId="2" borderId="36" xfId="0" applyNumberFormat="1" applyFont="1" applyFill="1" applyBorder="1" applyAlignment="1">
      <alignment horizontal="center" vertical="center" wrapText="1"/>
    </xf>
    <xf numFmtId="0" fontId="6" fillId="2" borderId="36" xfId="0" applyFont="1" applyFill="1" applyBorder="1" applyAlignment="1">
      <alignment horizontal="left" vertical="center" wrapText="1"/>
    </xf>
    <xf numFmtId="0" fontId="6" fillId="2" borderId="7" xfId="0" applyFont="1" applyFill="1" applyBorder="1" applyAlignment="1">
      <alignment horizontal="center" vertical="center" wrapText="1"/>
    </xf>
    <xf numFmtId="0" fontId="27" fillId="2" borderId="8" xfId="0" applyFont="1" applyFill="1" applyBorder="1" applyAlignment="1">
      <alignment horizontal="justify" vertical="center" wrapText="1"/>
    </xf>
    <xf numFmtId="0" fontId="27" fillId="23" borderId="8" xfId="0" applyFont="1" applyFill="1" applyBorder="1" applyAlignment="1">
      <alignment horizontal="justify" vertical="center" wrapText="1"/>
    </xf>
    <xf numFmtId="0" fontId="25" fillId="0" borderId="36" xfId="0" applyFont="1" applyBorder="1" applyAlignment="1">
      <alignment vertical="center" wrapText="1"/>
    </xf>
    <xf numFmtId="14" fontId="25" fillId="0" borderId="36" xfId="0" applyNumberFormat="1" applyFont="1" applyBorder="1" applyAlignment="1">
      <alignment horizontal="center" vertical="center" wrapText="1"/>
    </xf>
    <xf numFmtId="14" fontId="6" fillId="2" borderId="36" xfId="0" applyNumberFormat="1" applyFont="1" applyFill="1" applyBorder="1" applyAlignment="1">
      <alignment horizontal="justify" vertical="center"/>
    </xf>
    <xf numFmtId="14" fontId="6" fillId="2" borderId="36" xfId="0" applyNumberFormat="1" applyFont="1" applyFill="1" applyBorder="1" applyAlignment="1">
      <alignment vertical="center"/>
    </xf>
    <xf numFmtId="0" fontId="6" fillId="2" borderId="36" xfId="0" applyFont="1" applyFill="1" applyBorder="1" applyAlignment="1">
      <alignment vertical="center" wrapText="1"/>
    </xf>
    <xf numFmtId="14" fontId="6" fillId="2" borderId="0" xfId="0" applyNumberFormat="1" applyFont="1" applyFill="1" applyAlignment="1">
      <alignment vertical="center" wrapText="1"/>
    </xf>
    <xf numFmtId="0" fontId="27" fillId="4" borderId="0" xfId="0" applyFont="1" applyFill="1" applyAlignment="1">
      <alignment horizontal="justify" vertical="center" wrapText="1"/>
    </xf>
    <xf numFmtId="0" fontId="27" fillId="2" borderId="8" xfId="0" applyFont="1" applyFill="1" applyBorder="1" applyAlignment="1">
      <alignment horizontal="center" vertical="center" wrapText="1"/>
    </xf>
    <xf numFmtId="14" fontId="6" fillId="2" borderId="8" xfId="0" applyNumberFormat="1" applyFont="1" applyFill="1" applyBorder="1" applyAlignment="1">
      <alignment horizontal="justify" vertical="center"/>
    </xf>
    <xf numFmtId="0" fontId="50" fillId="2" borderId="0" xfId="0" applyFont="1" applyFill="1" applyAlignment="1">
      <alignment horizontal="right" vertical="top" wrapText="1"/>
    </xf>
    <xf numFmtId="0" fontId="28" fillId="4" borderId="0" xfId="0" applyFont="1" applyFill="1" applyAlignment="1">
      <alignment horizontal="center" vertical="center"/>
    </xf>
    <xf numFmtId="0" fontId="6" fillId="4" borderId="0" xfId="0" applyFont="1" applyFill="1" applyAlignment="1">
      <alignment horizontal="justify" vertical="center" wrapText="1"/>
    </xf>
    <xf numFmtId="0" fontId="6" fillId="4" borderId="0" xfId="0" applyFont="1" applyFill="1" applyAlignment="1">
      <alignment horizontal="center" vertical="center" wrapText="1"/>
    </xf>
    <xf numFmtId="0" fontId="30" fillId="4" borderId="0" xfId="0" applyFont="1" applyFill="1" applyAlignment="1">
      <alignment horizontal="center" vertical="center" wrapText="1"/>
    </xf>
    <xf numFmtId="0" fontId="27" fillId="4" borderId="0" xfId="0" applyFont="1" applyFill="1" applyAlignment="1">
      <alignment horizontal="center" vertical="center" wrapText="1"/>
    </xf>
    <xf numFmtId="14" fontId="6" fillId="4" borderId="0" xfId="0" applyNumberFormat="1" applyFont="1" applyFill="1" applyAlignment="1">
      <alignment horizontal="justify" vertical="center"/>
    </xf>
    <xf numFmtId="0" fontId="58" fillId="4" borderId="0" xfId="0" applyFont="1" applyFill="1" applyAlignment="1">
      <alignment vertical="center"/>
    </xf>
    <xf numFmtId="0" fontId="58" fillId="4" borderId="31" xfId="0" applyFont="1" applyFill="1" applyBorder="1" applyAlignment="1">
      <alignment vertical="center"/>
    </xf>
    <xf numFmtId="0" fontId="0" fillId="2" borderId="0" xfId="0" applyFill="1" applyAlignment="1">
      <alignment vertical="center"/>
    </xf>
    <xf numFmtId="0" fontId="0" fillId="4" borderId="0" xfId="0" applyFill="1" applyAlignment="1">
      <alignment vertical="center"/>
    </xf>
    <xf numFmtId="0" fontId="38" fillId="2" borderId="0" xfId="1" applyFont="1" applyFill="1" applyAlignment="1" applyProtection="1">
      <alignment horizontal="left" vertical="center" wrapText="1"/>
    </xf>
    <xf numFmtId="0" fontId="0" fillId="2" borderId="0" xfId="0" applyFill="1" applyAlignment="1">
      <alignment horizontal="center" vertical="center"/>
    </xf>
    <xf numFmtId="0" fontId="0" fillId="2" borderId="0" xfId="0" applyFill="1" applyAlignment="1">
      <alignment horizontal="justify" vertical="center" wrapText="1"/>
    </xf>
    <xf numFmtId="0" fontId="5" fillId="4" borderId="0" xfId="0" applyFont="1" applyFill="1" applyAlignment="1">
      <alignment vertical="center"/>
    </xf>
    <xf numFmtId="0" fontId="21" fillId="21" borderId="3" xfId="0" applyFont="1" applyFill="1" applyBorder="1" applyAlignment="1">
      <alignment horizontal="center" vertical="center"/>
    </xf>
    <xf numFmtId="0" fontId="22" fillId="4" borderId="0" xfId="0" applyFont="1" applyFill="1" applyAlignment="1">
      <alignment vertical="center"/>
    </xf>
    <xf numFmtId="0" fontId="34" fillId="10" borderId="1" xfId="0" applyFont="1" applyFill="1" applyBorder="1" applyAlignment="1">
      <alignment horizontal="center" vertical="center" wrapText="1"/>
    </xf>
    <xf numFmtId="0" fontId="23" fillId="2" borderId="0" xfId="0" applyFont="1" applyFill="1" applyAlignment="1">
      <alignment vertical="center"/>
    </xf>
    <xf numFmtId="0" fontId="23" fillId="4" borderId="0" xfId="0" applyFont="1" applyFill="1" applyAlignment="1">
      <alignment vertical="center"/>
    </xf>
    <xf numFmtId="0" fontId="5" fillId="25" borderId="0" xfId="0" applyFont="1" applyFill="1" applyAlignment="1">
      <alignment vertical="center"/>
    </xf>
    <xf numFmtId="0" fontId="6" fillId="24" borderId="1" xfId="0" applyFont="1" applyFill="1" applyBorder="1" applyAlignment="1">
      <alignment horizontal="center" vertical="center" wrapText="1"/>
    </xf>
    <xf numFmtId="0" fontId="0" fillId="2" borderId="1" xfId="0" applyFill="1" applyBorder="1" applyAlignment="1">
      <alignment horizontal="center" vertical="center" wrapText="1"/>
    </xf>
    <xf numFmtId="14" fontId="6" fillId="2" borderId="1" xfId="0" applyNumberFormat="1" applyFont="1" applyFill="1" applyBorder="1" applyAlignment="1">
      <alignment horizontal="justify" vertical="center" wrapText="1"/>
    </xf>
    <xf numFmtId="14" fontId="6" fillId="2" borderId="1" xfId="0" applyNumberFormat="1" applyFont="1" applyFill="1" applyBorder="1" applyAlignment="1">
      <alignment horizontal="center" vertical="center" wrapText="1"/>
    </xf>
    <xf numFmtId="0" fontId="33" fillId="2" borderId="1" xfId="0" applyFont="1" applyFill="1" applyBorder="1" applyAlignment="1">
      <alignment horizontal="justify" vertical="center" wrapText="1"/>
    </xf>
    <xf numFmtId="14" fontId="33" fillId="2" borderId="1" xfId="0" applyNumberFormat="1" applyFont="1" applyFill="1" applyBorder="1" applyAlignment="1">
      <alignment horizontal="center" vertical="center" wrapText="1"/>
    </xf>
    <xf numFmtId="14" fontId="0" fillId="0" borderId="0" xfId="0" applyNumberFormat="1" applyAlignment="1">
      <alignment horizontal="center" vertical="center"/>
    </xf>
    <xf numFmtId="14" fontId="0" fillId="2" borderId="1" xfId="0" applyNumberFormat="1" applyFill="1" applyBorder="1" applyAlignment="1">
      <alignment horizontal="center" vertical="center"/>
    </xf>
    <xf numFmtId="0" fontId="0" fillId="2" borderId="1" xfId="0" applyFill="1" applyBorder="1" applyAlignment="1">
      <alignment horizontal="justify" vertical="center" wrapText="1"/>
    </xf>
    <xf numFmtId="0" fontId="6" fillId="24" borderId="4" xfId="0" applyFont="1" applyFill="1" applyBorder="1" applyAlignment="1">
      <alignment horizontal="center" vertical="center" wrapText="1"/>
    </xf>
    <xf numFmtId="0" fontId="6" fillId="2" borderId="4" xfId="0" applyFont="1" applyFill="1" applyBorder="1" applyAlignment="1">
      <alignment vertical="center" wrapText="1"/>
    </xf>
    <xf numFmtId="0" fontId="0" fillId="2" borderId="4" xfId="0" applyFill="1" applyBorder="1" applyAlignment="1">
      <alignment horizontal="center" vertical="center" wrapText="1"/>
    </xf>
    <xf numFmtId="0" fontId="6" fillId="0" borderId="4" xfId="0" applyFont="1" applyBorder="1" applyAlignment="1">
      <alignment vertical="center" wrapText="1"/>
    </xf>
    <xf numFmtId="14" fontId="6" fillId="2" borderId="4" xfId="0" applyNumberFormat="1" applyFont="1" applyFill="1" applyBorder="1" applyAlignment="1">
      <alignment horizontal="justify" vertical="center" wrapText="1"/>
    </xf>
    <xf numFmtId="14" fontId="6" fillId="2" borderId="4" xfId="0" applyNumberFormat="1" applyFont="1" applyFill="1" applyBorder="1" applyAlignment="1">
      <alignment horizontal="center" vertical="center" wrapText="1"/>
    </xf>
    <xf numFmtId="14" fontId="0" fillId="2" borderId="4" xfId="0" applyNumberFormat="1" applyFill="1" applyBorder="1" applyAlignment="1">
      <alignment horizontal="center" vertical="center"/>
    </xf>
    <xf numFmtId="0" fontId="0" fillId="2" borderId="4" xfId="0" applyFill="1" applyBorder="1" applyAlignment="1">
      <alignment horizontal="justify" vertical="center" wrapText="1"/>
    </xf>
    <xf numFmtId="14" fontId="0" fillId="2" borderId="40" xfId="0" applyNumberFormat="1" applyFill="1" applyBorder="1" applyAlignment="1">
      <alignment horizontal="center" vertical="center"/>
    </xf>
    <xf numFmtId="0" fontId="0" fillId="2" borderId="36" xfId="0" applyFill="1" applyBorder="1" applyAlignment="1">
      <alignment horizontal="justify" vertical="center" wrapText="1"/>
    </xf>
    <xf numFmtId="0" fontId="6" fillId="24" borderId="8" xfId="0" applyFont="1" applyFill="1" applyBorder="1" applyAlignment="1">
      <alignment horizontal="center" vertical="center" wrapText="1"/>
    </xf>
    <xf numFmtId="0" fontId="0" fillId="2" borderId="8" xfId="0" applyFill="1" applyBorder="1" applyAlignment="1">
      <alignment horizontal="center" vertical="center" wrapText="1"/>
    </xf>
    <xf numFmtId="14" fontId="6" fillId="2" borderId="8" xfId="0" applyNumberFormat="1" applyFont="1" applyFill="1" applyBorder="1" applyAlignment="1">
      <alignment horizontal="justify" vertical="center" wrapText="1"/>
    </xf>
    <xf numFmtId="14" fontId="0" fillId="0" borderId="8" xfId="0" applyNumberFormat="1" applyBorder="1" applyAlignment="1">
      <alignment horizontal="center" vertical="center"/>
    </xf>
    <xf numFmtId="14" fontId="0" fillId="2" borderId="8" xfId="0" applyNumberFormat="1" applyFill="1" applyBorder="1" applyAlignment="1">
      <alignment horizontal="center" vertical="center"/>
    </xf>
    <xf numFmtId="0" fontId="0" fillId="2" borderId="8" xfId="0" applyFill="1" applyBorder="1" applyAlignment="1">
      <alignment horizontal="justify" vertical="center" wrapText="1"/>
    </xf>
    <xf numFmtId="0" fontId="0" fillId="2" borderId="0" xfId="0" applyFill="1" applyAlignment="1">
      <alignment horizontal="center" vertical="center" wrapText="1"/>
    </xf>
    <xf numFmtId="17" fontId="6" fillId="2" borderId="0" xfId="0" applyNumberFormat="1" applyFont="1" applyFill="1" applyAlignment="1">
      <alignment horizontal="center" vertical="center"/>
    </xf>
    <xf numFmtId="14" fontId="0" fillId="2" borderId="0" xfId="0" applyNumberFormat="1" applyFill="1" applyAlignment="1">
      <alignment horizontal="center" vertical="center"/>
    </xf>
    <xf numFmtId="0" fontId="68" fillId="0" borderId="0" xfId="0" applyFont="1" applyAlignment="1">
      <alignment vertical="center" wrapText="1"/>
    </xf>
    <xf numFmtId="0" fontId="68" fillId="0" borderId="0" xfId="0" applyFont="1" applyAlignment="1">
      <alignment wrapText="1"/>
    </xf>
    <xf numFmtId="0" fontId="68" fillId="4" borderId="0" xfId="0" applyFont="1" applyFill="1" applyAlignment="1">
      <alignment wrapText="1"/>
    </xf>
    <xf numFmtId="0" fontId="0" fillId="4" borderId="0" xfId="0" applyFill="1" applyAlignment="1">
      <alignment horizontal="center" vertical="center" wrapText="1"/>
    </xf>
    <xf numFmtId="14" fontId="0" fillId="4" borderId="0" xfId="0" applyNumberFormat="1" applyFill="1" applyAlignment="1">
      <alignment horizontal="center" vertical="center"/>
    </xf>
    <xf numFmtId="0" fontId="0" fillId="4" borderId="0" xfId="0" applyFill="1" applyAlignment="1">
      <alignment horizontal="justify" vertical="center" wrapText="1"/>
    </xf>
    <xf numFmtId="0" fontId="6" fillId="4" borderId="0" xfId="0" applyFont="1" applyFill="1" applyAlignment="1">
      <alignment horizontal="center" vertical="center"/>
    </xf>
    <xf numFmtId="0" fontId="6" fillId="4" borderId="0" xfId="0" applyFont="1" applyFill="1" applyAlignment="1">
      <alignment vertical="center" wrapText="1"/>
    </xf>
    <xf numFmtId="0" fontId="6" fillId="4" borderId="0" xfId="0" applyFont="1" applyFill="1" applyAlignment="1">
      <alignment vertical="center"/>
    </xf>
    <xf numFmtId="0" fontId="0" fillId="4" borderId="0" xfId="0" applyFill="1" applyAlignment="1">
      <alignment horizontal="center" vertical="center"/>
    </xf>
    <xf numFmtId="14" fontId="6" fillId="2" borderId="0" xfId="0" applyNumberFormat="1" applyFont="1" applyFill="1" applyAlignment="1">
      <alignment horizontal="center" vertical="center"/>
    </xf>
    <xf numFmtId="0" fontId="6" fillId="2" borderId="0" xfId="0" applyFont="1" applyFill="1" applyAlignment="1">
      <alignment horizontal="left" vertical="center" wrapText="1"/>
    </xf>
    <xf numFmtId="0" fontId="69" fillId="2" borderId="0" xfId="0" applyFont="1" applyFill="1" applyAlignment="1">
      <alignment wrapText="1"/>
    </xf>
    <xf numFmtId="0" fontId="6" fillId="2" borderId="39" xfId="0" applyFont="1" applyFill="1" applyBorder="1" applyAlignment="1">
      <alignment horizontal="justify" vertical="center" wrapText="1"/>
    </xf>
    <xf numFmtId="0" fontId="6" fillId="2" borderId="33" xfId="0" applyFont="1" applyFill="1" applyBorder="1" applyAlignment="1">
      <alignment horizontal="justify" vertical="center" wrapText="1"/>
    </xf>
    <xf numFmtId="0" fontId="21" fillId="21" borderId="66" xfId="0" applyFont="1" applyFill="1" applyBorder="1" applyAlignment="1">
      <alignment horizontal="center" vertical="center" wrapText="1"/>
    </xf>
    <xf numFmtId="14" fontId="6" fillId="2" borderId="36" xfId="0" applyNumberFormat="1" applyFont="1" applyFill="1" applyBorder="1" applyAlignment="1">
      <alignment horizontal="justify" vertical="center" wrapText="1"/>
    </xf>
    <xf numFmtId="14" fontId="6" fillId="2" borderId="39" xfId="0" applyNumberFormat="1" applyFont="1" applyFill="1" applyBorder="1" applyAlignment="1">
      <alignment horizontal="justify" vertical="center" wrapText="1"/>
    </xf>
    <xf numFmtId="0" fontId="6" fillId="2" borderId="8" xfId="0" applyFont="1" applyFill="1" applyBorder="1" applyAlignment="1">
      <alignment horizontal="center" vertical="center" wrapText="1"/>
    </xf>
    <xf numFmtId="0" fontId="6" fillId="2" borderId="8" xfId="0" applyFont="1" applyFill="1" applyBorder="1" applyAlignment="1">
      <alignment horizontal="justify" vertical="center" wrapText="1"/>
    </xf>
    <xf numFmtId="0" fontId="6" fillId="2" borderId="36" xfId="0" applyFont="1" applyFill="1" applyBorder="1" applyAlignment="1">
      <alignment horizontal="justify" vertical="center" wrapText="1"/>
    </xf>
    <xf numFmtId="0" fontId="6" fillId="2" borderId="36" xfId="0" applyFont="1" applyFill="1" applyBorder="1" applyAlignment="1">
      <alignment horizontal="center" vertical="center" wrapText="1"/>
    </xf>
    <xf numFmtId="0" fontId="6" fillId="2" borderId="39" xfId="0" applyFont="1" applyFill="1" applyBorder="1" applyAlignment="1">
      <alignment horizontal="center" vertical="center" wrapText="1"/>
    </xf>
    <xf numFmtId="0" fontId="6" fillId="2" borderId="4" xfId="0" applyFont="1" applyFill="1" applyBorder="1" applyAlignment="1">
      <alignment horizontal="center" vertical="center" wrapText="1"/>
    </xf>
    <xf numFmtId="9" fontId="6" fillId="2" borderId="39" xfId="2" applyFont="1" applyFill="1" applyBorder="1" applyAlignment="1" applyProtection="1">
      <alignment horizontal="center" vertical="center" wrapText="1"/>
    </xf>
    <xf numFmtId="0" fontId="6" fillId="0" borderId="0" xfId="0" applyFont="1" applyFill="1" applyAlignment="1">
      <alignment wrapText="1"/>
    </xf>
    <xf numFmtId="14" fontId="6" fillId="2" borderId="39" xfId="0" applyNumberFormat="1" applyFont="1" applyFill="1" applyBorder="1" applyAlignment="1">
      <alignment horizontal="center" vertical="center" wrapText="1"/>
    </xf>
    <xf numFmtId="0" fontId="6" fillId="2" borderId="36" xfId="0" applyFont="1" applyFill="1" applyBorder="1" applyAlignment="1">
      <alignment horizontal="justify" vertical="center" wrapText="1"/>
    </xf>
    <xf numFmtId="14" fontId="6" fillId="2" borderId="39" xfId="0" applyNumberFormat="1" applyFont="1" applyFill="1" applyBorder="1" applyAlignment="1" applyProtection="1">
      <alignment horizontal="center" vertical="center" wrapText="1"/>
      <protection locked="0"/>
    </xf>
    <xf numFmtId="0" fontId="6" fillId="2" borderId="36" xfId="0" applyFont="1" applyFill="1" applyBorder="1" applyAlignment="1">
      <alignment horizontal="center" vertical="center" wrapText="1"/>
    </xf>
    <xf numFmtId="9" fontId="6" fillId="2" borderId="4" xfId="2" applyFont="1" applyFill="1" applyBorder="1" applyAlignment="1" applyProtection="1">
      <alignment horizontal="center" vertical="center" wrapText="1"/>
    </xf>
    <xf numFmtId="0" fontId="30" fillId="2" borderId="36" xfId="0" applyFont="1" applyFill="1" applyBorder="1" applyAlignment="1">
      <alignment horizontal="center" vertical="center" wrapText="1"/>
    </xf>
    <xf numFmtId="0" fontId="51" fillId="2" borderId="8" xfId="0" applyFont="1" applyFill="1" applyBorder="1" applyAlignment="1">
      <alignment horizontal="center" vertical="center"/>
    </xf>
    <xf numFmtId="0" fontId="33" fillId="2" borderId="8" xfId="0" applyFont="1" applyFill="1" applyBorder="1" applyAlignment="1">
      <alignment horizontal="justify" vertical="center" wrapText="1"/>
    </xf>
    <xf numFmtId="0" fontId="6" fillId="2" borderId="8" xfId="0" applyFont="1" applyFill="1" applyBorder="1" applyAlignment="1">
      <alignment horizontal="justify" vertical="center"/>
    </xf>
    <xf numFmtId="0" fontId="33" fillId="2" borderId="36" xfId="0" applyFont="1" applyFill="1" applyBorder="1" applyAlignment="1">
      <alignment horizontal="center" vertical="center" wrapText="1"/>
    </xf>
    <xf numFmtId="0" fontId="0" fillId="2" borderId="0" xfId="0" applyFill="1" applyAlignment="1">
      <alignment horizontal="center" wrapText="1"/>
    </xf>
    <xf numFmtId="0" fontId="6" fillId="2" borderId="62" xfId="0" applyFont="1" applyFill="1" applyBorder="1" applyAlignment="1">
      <alignment horizontal="center" vertical="center" wrapText="1"/>
    </xf>
    <xf numFmtId="0" fontId="27" fillId="2" borderId="36" xfId="0" applyFont="1" applyFill="1" applyBorder="1" applyAlignment="1">
      <alignment horizontal="center" vertical="center" wrapText="1"/>
    </xf>
    <xf numFmtId="0" fontId="27" fillId="2" borderId="36" xfId="0" applyFont="1" applyFill="1" applyBorder="1" applyAlignment="1">
      <alignment horizontal="justify" vertical="center" wrapText="1"/>
    </xf>
    <xf numFmtId="0" fontId="6" fillId="2" borderId="39" xfId="0" applyFont="1" applyFill="1" applyBorder="1" applyAlignment="1">
      <alignment vertical="center" wrapText="1"/>
    </xf>
    <xf numFmtId="0" fontId="6" fillId="2" borderId="36" xfId="0" applyFont="1" applyFill="1" applyBorder="1" applyAlignment="1" applyProtection="1">
      <alignment vertical="center" wrapText="1"/>
      <protection locked="0"/>
    </xf>
    <xf numFmtId="0" fontId="27" fillId="4" borderId="8" xfId="0" applyFont="1" applyFill="1" applyBorder="1" applyAlignment="1">
      <alignment horizontal="justify" vertical="center" wrapText="1"/>
    </xf>
    <xf numFmtId="0" fontId="6" fillId="2" borderId="8" xfId="0" applyFont="1" applyFill="1" applyBorder="1" applyAlignment="1">
      <alignment horizontal="center" vertical="center" wrapText="1"/>
    </xf>
    <xf numFmtId="0" fontId="6" fillId="2" borderId="8" xfId="0" applyFont="1" applyFill="1" applyBorder="1" applyAlignment="1">
      <alignment horizontal="justify" vertical="center" wrapText="1"/>
    </xf>
    <xf numFmtId="9" fontId="6" fillId="2" borderId="8" xfId="2" applyFont="1" applyFill="1" applyBorder="1" applyAlignment="1" applyProtection="1">
      <alignment horizontal="center" vertical="center" wrapText="1"/>
    </xf>
    <xf numFmtId="0" fontId="30" fillId="2" borderId="8" xfId="0" applyFont="1" applyFill="1" applyBorder="1" applyAlignment="1">
      <alignment horizontal="center" vertical="center" wrapText="1"/>
    </xf>
    <xf numFmtId="0" fontId="0" fillId="2" borderId="8" xfId="0" applyFill="1" applyBorder="1" applyAlignment="1">
      <alignment wrapText="1"/>
    </xf>
    <xf numFmtId="0" fontId="0" fillId="2" borderId="8" xfId="0" applyFill="1" applyBorder="1" applyAlignment="1">
      <alignment horizontal="center" wrapText="1"/>
    </xf>
    <xf numFmtId="0" fontId="45" fillId="11" borderId="14" xfId="0" applyFont="1" applyFill="1" applyBorder="1" applyAlignment="1">
      <alignment horizontal="center" vertical="top"/>
    </xf>
    <xf numFmtId="0" fontId="45" fillId="11" borderId="9" xfId="0" applyFont="1" applyFill="1" applyBorder="1" applyAlignment="1">
      <alignment horizontal="center" vertical="top"/>
    </xf>
    <xf numFmtId="0" fontId="45" fillId="11" borderId="15" xfId="0" applyFont="1" applyFill="1" applyBorder="1" applyAlignment="1">
      <alignment horizontal="center" vertical="top"/>
    </xf>
    <xf numFmtId="0" fontId="45" fillId="11" borderId="16" xfId="0" applyFont="1" applyFill="1" applyBorder="1" applyAlignment="1">
      <alignment horizontal="center" vertical="top"/>
    </xf>
    <xf numFmtId="0" fontId="45" fillId="11" borderId="0" xfId="0" applyFont="1" applyFill="1" applyAlignment="1">
      <alignment horizontal="center" vertical="top"/>
    </xf>
    <xf numFmtId="0" fontId="45" fillId="11" borderId="17" xfId="0" applyFont="1" applyFill="1" applyBorder="1" applyAlignment="1">
      <alignment horizontal="center" vertical="top"/>
    </xf>
    <xf numFmtId="0" fontId="45" fillId="11" borderId="18" xfId="0" applyFont="1" applyFill="1" applyBorder="1" applyAlignment="1">
      <alignment horizontal="center" vertical="top"/>
    </xf>
    <xf numFmtId="0" fontId="45" fillId="11" borderId="19" xfId="0" applyFont="1" applyFill="1" applyBorder="1" applyAlignment="1">
      <alignment horizontal="center" vertical="top"/>
    </xf>
    <xf numFmtId="0" fontId="45" fillId="11" borderId="20" xfId="0" applyFont="1" applyFill="1" applyBorder="1" applyAlignment="1">
      <alignment horizontal="center" vertical="top"/>
    </xf>
    <xf numFmtId="0" fontId="63" fillId="13" borderId="0" xfId="1" applyFont="1" applyFill="1" applyAlignment="1" applyProtection="1">
      <alignment horizontal="center" wrapText="1"/>
    </xf>
    <xf numFmtId="0" fontId="68" fillId="0" borderId="0" xfId="0" applyFont="1" applyAlignment="1">
      <alignment horizontal="right" wrapText="1"/>
    </xf>
    <xf numFmtId="0" fontId="0" fillId="2" borderId="0" xfId="0" applyFill="1" applyAlignment="1">
      <alignment horizontal="center" wrapText="1"/>
    </xf>
    <xf numFmtId="0" fontId="50" fillId="2" borderId="0" xfId="0" applyFont="1" applyFill="1" applyAlignment="1">
      <alignment horizontal="right" vertical="top" wrapText="1"/>
    </xf>
    <xf numFmtId="0" fontId="25" fillId="0" borderId="8" xfId="0" applyFont="1" applyBorder="1" applyAlignment="1">
      <alignment vertical="top" wrapText="1"/>
    </xf>
    <xf numFmtId="0" fontId="62" fillId="0" borderId="8" xfId="0" applyFont="1" applyBorder="1" applyAlignment="1">
      <alignment horizontal="center" vertical="center" wrapText="1"/>
    </xf>
    <xf numFmtId="0" fontId="61" fillId="10" borderId="14" xfId="0" applyFont="1" applyFill="1" applyBorder="1" applyAlignment="1">
      <alignment horizontal="center" vertical="center"/>
    </xf>
    <xf numFmtId="0" fontId="61" fillId="10" borderId="9" xfId="0" applyFont="1" applyFill="1" applyBorder="1" applyAlignment="1">
      <alignment horizontal="center" vertical="center"/>
    </xf>
    <xf numFmtId="0" fontId="61" fillId="10" borderId="15" xfId="0" applyFont="1" applyFill="1" applyBorder="1" applyAlignment="1">
      <alignment horizontal="center" vertical="center"/>
    </xf>
    <xf numFmtId="0" fontId="61" fillId="10" borderId="16" xfId="0" applyFont="1" applyFill="1" applyBorder="1" applyAlignment="1">
      <alignment horizontal="center" vertical="center"/>
    </xf>
    <xf numFmtId="0" fontId="61" fillId="10" borderId="0" xfId="0" applyFont="1" applyFill="1" applyAlignment="1">
      <alignment horizontal="center" vertical="center"/>
    </xf>
    <xf numFmtId="0" fontId="61" fillId="10" borderId="17" xfId="0" applyFont="1" applyFill="1" applyBorder="1" applyAlignment="1">
      <alignment horizontal="center" vertical="center"/>
    </xf>
    <xf numFmtId="0" fontId="61" fillId="10" borderId="18" xfId="0" applyFont="1" applyFill="1" applyBorder="1" applyAlignment="1">
      <alignment horizontal="center" vertical="center"/>
    </xf>
    <xf numFmtId="0" fontId="61" fillId="10" borderId="19" xfId="0" applyFont="1" applyFill="1" applyBorder="1" applyAlignment="1">
      <alignment horizontal="center" vertical="center"/>
    </xf>
    <xf numFmtId="0" fontId="61" fillId="10" borderId="20" xfId="0" applyFont="1" applyFill="1" applyBorder="1" applyAlignment="1">
      <alignment horizontal="center" vertical="center"/>
    </xf>
    <xf numFmtId="0" fontId="46" fillId="11" borderId="16" xfId="0" applyFont="1" applyFill="1" applyBorder="1" applyAlignment="1">
      <alignment horizontal="center" vertical="top"/>
    </xf>
    <xf numFmtId="0" fontId="46" fillId="11" borderId="0" xfId="0" applyFont="1" applyFill="1" applyAlignment="1">
      <alignment horizontal="center" vertical="top"/>
    </xf>
    <xf numFmtId="0" fontId="46" fillId="11" borderId="17" xfId="0" applyFont="1" applyFill="1" applyBorder="1" applyAlignment="1">
      <alignment horizontal="center" vertical="top"/>
    </xf>
    <xf numFmtId="0" fontId="46" fillId="11" borderId="18" xfId="0" applyFont="1" applyFill="1" applyBorder="1" applyAlignment="1">
      <alignment horizontal="center" vertical="top"/>
    </xf>
    <xf numFmtId="0" fontId="46" fillId="11" borderId="19" xfId="0" applyFont="1" applyFill="1" applyBorder="1" applyAlignment="1">
      <alignment horizontal="center" vertical="top"/>
    </xf>
    <xf numFmtId="0" fontId="46" fillId="11" borderId="20" xfId="0" applyFont="1" applyFill="1" applyBorder="1" applyAlignment="1">
      <alignment horizontal="center" vertical="top"/>
    </xf>
    <xf numFmtId="0" fontId="0" fillId="0" borderId="8" xfId="0" applyBorder="1" applyAlignment="1">
      <alignment horizontal="center"/>
    </xf>
    <xf numFmtId="0" fontId="43" fillId="12" borderId="8" xfId="0" applyFont="1" applyFill="1" applyBorder="1" applyAlignment="1">
      <alignment horizontal="center" vertical="center" wrapText="1"/>
    </xf>
    <xf numFmtId="0" fontId="0" fillId="0" borderId="6" xfId="0" applyBorder="1" applyAlignment="1">
      <alignment horizontal="center" vertical="center" wrapText="1"/>
    </xf>
    <xf numFmtId="0" fontId="0" fillId="0" borderId="1" xfId="0" applyBorder="1" applyAlignment="1">
      <alignment horizontal="center" vertical="center" wrapText="1"/>
    </xf>
    <xf numFmtId="0" fontId="43" fillId="10" borderId="8" xfId="0" applyFont="1" applyFill="1" applyBorder="1" applyAlignment="1">
      <alignment horizontal="center" vertical="center" wrapText="1"/>
    </xf>
    <xf numFmtId="0" fontId="62" fillId="0" borderId="37" xfId="0" applyFont="1" applyBorder="1" applyAlignment="1">
      <alignment horizontal="center" vertical="center" wrapText="1"/>
    </xf>
    <xf numFmtId="0" fontId="62" fillId="0" borderId="38" xfId="0" applyFont="1" applyBorder="1" applyAlignment="1">
      <alignment horizontal="center" vertical="center" wrapText="1"/>
    </xf>
    <xf numFmtId="0" fontId="62" fillId="0" borderId="7" xfId="0" applyFont="1" applyBorder="1" applyAlignment="1">
      <alignment horizontal="center" vertical="center" wrapText="1"/>
    </xf>
    <xf numFmtId="0" fontId="62" fillId="0" borderId="60" xfId="0" applyFont="1" applyBorder="1" applyAlignment="1">
      <alignment horizontal="center" vertical="center" wrapText="1"/>
    </xf>
    <xf numFmtId="0" fontId="62" fillId="0" borderId="61" xfId="0" applyFont="1" applyBorder="1" applyAlignment="1">
      <alignment horizontal="center" vertical="center" wrapText="1"/>
    </xf>
    <xf numFmtId="0" fontId="62" fillId="0" borderId="62" xfId="0" applyFont="1" applyBorder="1" applyAlignment="1">
      <alignment horizontal="center" vertical="center" wrapText="1"/>
    </xf>
    <xf numFmtId="0" fontId="62" fillId="0" borderId="63" xfId="0" applyFont="1" applyBorder="1" applyAlignment="1">
      <alignment horizontal="center" vertical="center" wrapText="1"/>
    </xf>
    <xf numFmtId="0" fontId="62" fillId="0" borderId="21" xfId="0" applyFont="1" applyBorder="1" applyAlignment="1">
      <alignment horizontal="center" vertical="center" wrapText="1"/>
    </xf>
    <xf numFmtId="0" fontId="62" fillId="0" borderId="64" xfId="0" applyFont="1" applyBorder="1" applyAlignment="1">
      <alignment horizontal="center" vertical="center" wrapText="1"/>
    </xf>
    <xf numFmtId="0" fontId="38" fillId="0" borderId="0" xfId="1" applyFont="1" applyBorder="1" applyAlignment="1" applyProtection="1">
      <alignment horizontal="left" vertical="center" wrapText="1"/>
    </xf>
    <xf numFmtId="0" fontId="38" fillId="0" borderId="21" xfId="1" applyFont="1" applyBorder="1" applyAlignment="1" applyProtection="1">
      <alignment horizontal="left" vertical="center" wrapText="1"/>
    </xf>
    <xf numFmtId="0" fontId="26" fillId="11" borderId="1" xfId="0" applyFont="1" applyFill="1" applyBorder="1" applyAlignment="1">
      <alignment horizontal="center" vertical="center" wrapText="1"/>
    </xf>
    <xf numFmtId="0" fontId="41" fillId="10" borderId="1" xfId="0" applyFont="1" applyFill="1" applyBorder="1" applyAlignment="1">
      <alignment horizontal="center" vertical="center" wrapText="1"/>
    </xf>
    <xf numFmtId="0" fontId="6" fillId="0" borderId="0" xfId="0" applyFont="1" applyAlignment="1">
      <alignment horizontal="center" vertical="center"/>
    </xf>
    <xf numFmtId="0" fontId="21" fillId="11" borderId="10" xfId="0" applyFont="1" applyFill="1" applyBorder="1" applyAlignment="1">
      <alignment horizontal="center" vertical="center" wrapText="1"/>
    </xf>
    <xf numFmtId="0" fontId="21" fillId="11" borderId="11" xfId="0" applyFont="1" applyFill="1" applyBorder="1" applyAlignment="1">
      <alignment horizontal="center" vertical="center" wrapText="1"/>
    </xf>
    <xf numFmtId="0" fontId="48" fillId="0" borderId="10" xfId="0" applyFont="1" applyBorder="1" applyAlignment="1">
      <alignment horizontal="center" vertical="center"/>
    </xf>
    <xf numFmtId="0" fontId="48" fillId="0" borderId="12" xfId="0" applyFont="1" applyBorder="1" applyAlignment="1">
      <alignment horizontal="center" vertical="center"/>
    </xf>
    <xf numFmtId="0" fontId="48" fillId="0" borderId="13" xfId="0" applyFont="1" applyBorder="1" applyAlignment="1">
      <alignment horizontal="center" vertical="center"/>
    </xf>
    <xf numFmtId="0" fontId="21" fillId="11" borderId="22" xfId="0" applyFont="1" applyFill="1" applyBorder="1" applyAlignment="1">
      <alignment horizontal="center"/>
    </xf>
    <xf numFmtId="0" fontId="28" fillId="0" borderId="0" xfId="0" applyFont="1" applyAlignment="1">
      <alignment horizontal="center" vertical="center"/>
    </xf>
    <xf numFmtId="0" fontId="20" fillId="22" borderId="47" xfId="0" applyFont="1" applyFill="1" applyBorder="1" applyAlignment="1">
      <alignment horizontal="center"/>
    </xf>
    <xf numFmtId="0" fontId="20" fillId="22" borderId="48" xfId="0" applyFont="1" applyFill="1" applyBorder="1" applyAlignment="1">
      <alignment horizontal="center"/>
    </xf>
    <xf numFmtId="0" fontId="20" fillId="22" borderId="49" xfId="0" applyFont="1" applyFill="1" applyBorder="1" applyAlignment="1">
      <alignment horizontal="center"/>
    </xf>
    <xf numFmtId="0" fontId="20" fillId="12" borderId="47" xfId="0" applyFont="1" applyFill="1" applyBorder="1" applyAlignment="1">
      <alignment horizontal="center"/>
    </xf>
    <xf numFmtId="0" fontId="20" fillId="12" borderId="48" xfId="0" applyFont="1" applyFill="1" applyBorder="1" applyAlignment="1">
      <alignment horizontal="center"/>
    </xf>
    <xf numFmtId="0" fontId="20" fillId="12" borderId="49" xfId="0" applyFont="1" applyFill="1" applyBorder="1" applyAlignment="1">
      <alignment horizontal="center"/>
    </xf>
    <xf numFmtId="0" fontId="68" fillId="2" borderId="0" xfId="0" applyFont="1" applyFill="1" applyAlignment="1">
      <alignment horizontal="center"/>
    </xf>
    <xf numFmtId="0" fontId="68" fillId="0" borderId="0" xfId="0" applyFont="1" applyAlignment="1">
      <alignment horizontal="center" vertical="center" wrapText="1"/>
    </xf>
    <xf numFmtId="0" fontId="25" fillId="0" borderId="36" xfId="0" applyFont="1" applyBorder="1" applyAlignment="1">
      <alignment horizontal="center" vertical="top" wrapText="1"/>
    </xf>
    <xf numFmtId="0" fontId="25" fillId="0" borderId="39" xfId="0" applyFont="1" applyBorder="1" applyAlignment="1">
      <alignment horizontal="center" vertical="top" wrapText="1"/>
    </xf>
    <xf numFmtId="0" fontId="25" fillId="0" borderId="33" xfId="0" applyFont="1" applyBorder="1" applyAlignment="1">
      <alignment horizontal="center" vertical="top" wrapText="1"/>
    </xf>
    <xf numFmtId="0" fontId="4" fillId="8" borderId="8" xfId="0" applyFont="1" applyFill="1" applyBorder="1" applyAlignment="1">
      <alignment horizontal="center"/>
    </xf>
    <xf numFmtId="0" fontId="4" fillId="8" borderId="8" xfId="0" applyFont="1" applyFill="1" applyBorder="1" applyAlignment="1">
      <alignment horizontal="center" wrapText="1"/>
    </xf>
    <xf numFmtId="0" fontId="28" fillId="2" borderId="8" xfId="0" applyFont="1" applyFill="1" applyBorder="1" applyAlignment="1">
      <alignment horizontal="center" vertical="center"/>
    </xf>
    <xf numFmtId="0" fontId="6" fillId="9" borderId="8" xfId="0" applyFont="1" applyFill="1" applyBorder="1" applyAlignment="1">
      <alignment horizontal="justify" vertical="center" wrapText="1"/>
    </xf>
    <xf numFmtId="0" fontId="21" fillId="8" borderId="8" xfId="0" applyFont="1" applyFill="1" applyBorder="1" applyAlignment="1">
      <alignment horizontal="center"/>
    </xf>
    <xf numFmtId="0" fontId="28" fillId="2" borderId="8" xfId="0" applyFont="1" applyFill="1" applyBorder="1" applyAlignment="1">
      <alignment horizontal="center" vertical="center" wrapText="1"/>
    </xf>
    <xf numFmtId="0" fontId="28" fillId="2" borderId="8" xfId="0" applyFont="1" applyFill="1" applyBorder="1" applyAlignment="1">
      <alignment horizontal="center" wrapText="1"/>
    </xf>
    <xf numFmtId="0" fontId="55" fillId="2" borderId="0" xfId="0" applyFont="1" applyFill="1" applyAlignment="1">
      <alignment horizontal="center" vertical="center" wrapText="1"/>
    </xf>
    <xf numFmtId="0" fontId="6" fillId="2" borderId="8" xfId="0" applyFont="1" applyFill="1" applyBorder="1" applyAlignment="1">
      <alignment horizontal="center" vertical="center" wrapText="1"/>
    </xf>
    <xf numFmtId="0" fontId="6" fillId="9" borderId="8" xfId="0" applyFont="1" applyFill="1" applyBorder="1" applyAlignment="1">
      <alignment horizontal="center" vertical="center" wrapText="1"/>
    </xf>
    <xf numFmtId="0" fontId="4" fillId="8" borderId="8" xfId="0" applyFont="1" applyFill="1" applyBorder="1" applyAlignment="1">
      <alignment horizontal="center" vertical="center"/>
    </xf>
    <xf numFmtId="0" fontId="6" fillId="2" borderId="8" xfId="0" applyFont="1" applyFill="1" applyBorder="1" applyAlignment="1">
      <alignment horizontal="justify" vertical="center" wrapText="1"/>
    </xf>
    <xf numFmtId="0" fontId="4" fillId="8" borderId="8" xfId="0" applyFont="1" applyFill="1" applyBorder="1" applyAlignment="1">
      <alignment horizontal="center" vertical="center" wrapText="1"/>
    </xf>
    <xf numFmtId="0" fontId="28" fillId="2" borderId="37" xfId="0" applyFont="1" applyFill="1" applyBorder="1" applyAlignment="1">
      <alignment horizontal="center" wrapText="1"/>
    </xf>
    <xf numFmtId="0" fontId="28" fillId="2" borderId="38" xfId="0" applyFont="1" applyFill="1" applyBorder="1" applyAlignment="1">
      <alignment horizontal="center" wrapText="1"/>
    </xf>
    <xf numFmtId="0" fontId="28" fillId="2" borderId="7" xfId="0" applyFont="1" applyFill="1" applyBorder="1" applyAlignment="1">
      <alignment horizontal="center" wrapText="1"/>
    </xf>
    <xf numFmtId="0" fontId="28" fillId="2" borderId="0" xfId="0" applyFont="1" applyFill="1" applyAlignment="1">
      <alignment horizontal="center" vertical="center" textRotation="90" wrapText="1"/>
    </xf>
    <xf numFmtId="0" fontId="28" fillId="2" borderId="0" xfId="0" applyFont="1" applyFill="1" applyAlignment="1">
      <alignment horizontal="center" vertical="center" textRotation="90"/>
    </xf>
    <xf numFmtId="0" fontId="4" fillId="11" borderId="37" xfId="0" applyFont="1" applyFill="1" applyBorder="1" applyAlignment="1">
      <alignment horizontal="center" vertical="center"/>
    </xf>
    <xf numFmtId="0" fontId="4" fillId="11" borderId="7" xfId="0" applyFont="1" applyFill="1" applyBorder="1" applyAlignment="1">
      <alignment horizontal="center" vertical="center"/>
    </xf>
    <xf numFmtId="0" fontId="28" fillId="2" borderId="0" xfId="0" applyFont="1" applyFill="1" applyAlignment="1">
      <alignment horizontal="center" vertical="center"/>
    </xf>
    <xf numFmtId="0" fontId="6" fillId="2" borderId="8" xfId="0" applyFont="1" applyFill="1" applyBorder="1" applyAlignment="1">
      <alignment horizontal="center" vertical="center"/>
    </xf>
    <xf numFmtId="0" fontId="6" fillId="2" borderId="36" xfId="0" applyFont="1" applyFill="1" applyBorder="1" applyAlignment="1">
      <alignment horizontal="center" vertical="center"/>
    </xf>
    <xf numFmtId="0" fontId="6" fillId="2" borderId="39" xfId="0" applyFont="1" applyFill="1" applyBorder="1" applyAlignment="1">
      <alignment horizontal="center" vertical="center"/>
    </xf>
    <xf numFmtId="0" fontId="6" fillId="2" borderId="33" xfId="0" applyFont="1" applyFill="1" applyBorder="1" applyAlignment="1">
      <alignment horizontal="center" vertical="center"/>
    </xf>
    <xf numFmtId="0" fontId="28" fillId="0" borderId="37" xfId="0" applyFont="1" applyBorder="1" applyAlignment="1">
      <alignment horizontal="center" vertical="center"/>
    </xf>
    <xf numFmtId="0" fontId="28" fillId="0" borderId="38" xfId="0" applyFont="1" applyBorder="1" applyAlignment="1">
      <alignment horizontal="center" vertical="center"/>
    </xf>
    <xf numFmtId="0" fontId="28" fillId="0" borderId="7" xfId="0" applyFont="1" applyBorder="1" applyAlignment="1">
      <alignment horizontal="center" vertical="center"/>
    </xf>
    <xf numFmtId="0" fontId="4" fillId="11" borderId="8" xfId="0" applyFont="1" applyFill="1" applyBorder="1" applyAlignment="1">
      <alignment horizontal="center" vertical="center" wrapText="1"/>
    </xf>
    <xf numFmtId="49" fontId="6" fillId="2" borderId="8" xfId="0" applyNumberFormat="1" applyFont="1" applyFill="1" applyBorder="1" applyAlignment="1">
      <alignment horizontal="justify" vertical="center" wrapText="1"/>
    </xf>
    <xf numFmtId="0" fontId="28" fillId="2" borderId="8" xfId="0" applyFont="1" applyFill="1" applyBorder="1" applyAlignment="1">
      <alignment horizontal="left" vertical="center"/>
    </xf>
    <xf numFmtId="0" fontId="4" fillId="11" borderId="38" xfId="0" applyFont="1" applyFill="1" applyBorder="1" applyAlignment="1">
      <alignment horizontal="center" vertical="center"/>
    </xf>
    <xf numFmtId="0" fontId="36" fillId="10" borderId="14" xfId="0" applyFont="1" applyFill="1" applyBorder="1" applyAlignment="1">
      <alignment horizontal="center" vertical="center"/>
    </xf>
    <xf numFmtId="0" fontId="36" fillId="10" borderId="9" xfId="0" applyFont="1" applyFill="1" applyBorder="1" applyAlignment="1">
      <alignment horizontal="center" vertical="center"/>
    </xf>
    <xf numFmtId="0" fontId="36" fillId="10" borderId="15" xfId="0" applyFont="1" applyFill="1" applyBorder="1" applyAlignment="1">
      <alignment horizontal="center" vertical="center"/>
    </xf>
    <xf numFmtId="0" fontId="36" fillId="10" borderId="16" xfId="0" applyFont="1" applyFill="1" applyBorder="1" applyAlignment="1">
      <alignment horizontal="center" vertical="center"/>
    </xf>
    <xf numFmtId="0" fontId="36" fillId="10" borderId="0" xfId="0" applyFont="1" applyFill="1" applyAlignment="1">
      <alignment horizontal="center" vertical="center"/>
    </xf>
    <xf numFmtId="0" fontId="36" fillId="10" borderId="17" xfId="0" applyFont="1" applyFill="1" applyBorder="1" applyAlignment="1">
      <alignment horizontal="center" vertical="center"/>
    </xf>
    <xf numFmtId="0" fontId="36" fillId="10" borderId="18" xfId="0" applyFont="1" applyFill="1" applyBorder="1" applyAlignment="1">
      <alignment horizontal="center" vertical="center"/>
    </xf>
    <xf numFmtId="0" fontId="36" fillId="10" borderId="19" xfId="0" applyFont="1" applyFill="1" applyBorder="1" applyAlignment="1">
      <alignment horizontal="center" vertical="center"/>
    </xf>
    <xf numFmtId="0" fontId="36" fillId="10" borderId="20" xfId="0" applyFont="1" applyFill="1" applyBorder="1" applyAlignment="1">
      <alignment horizontal="center" vertical="center"/>
    </xf>
    <xf numFmtId="0" fontId="25" fillId="0" borderId="65" xfId="0" applyFont="1" applyBorder="1" applyAlignment="1">
      <alignment horizontal="center" vertical="top" wrapText="1"/>
    </xf>
    <xf numFmtId="0" fontId="25" fillId="0" borderId="31" xfId="0" applyFont="1" applyBorder="1" applyAlignment="1">
      <alignment horizontal="center" vertical="top" wrapText="1"/>
    </xf>
    <xf numFmtId="0" fontId="25" fillId="0" borderId="63" xfId="0" applyFont="1" applyBorder="1" applyAlignment="1">
      <alignment horizontal="center" vertical="top" wrapText="1"/>
    </xf>
    <xf numFmtId="0" fontId="25" fillId="0" borderId="64" xfId="0" applyFont="1" applyBorder="1" applyAlignment="1">
      <alignment horizontal="center" vertical="top" wrapText="1"/>
    </xf>
    <xf numFmtId="0" fontId="25" fillId="0" borderId="0" xfId="0" applyFont="1" applyAlignment="1">
      <alignment vertical="top" wrapText="1"/>
    </xf>
    <xf numFmtId="0" fontId="62" fillId="0" borderId="0" xfId="0" applyFont="1" applyAlignment="1">
      <alignment horizontal="center" vertical="center" wrapText="1"/>
    </xf>
    <xf numFmtId="0" fontId="47" fillId="11" borderId="69" xfId="0" applyFont="1" applyFill="1" applyBorder="1" applyAlignment="1">
      <alignment horizontal="center" vertical="center" wrapText="1"/>
    </xf>
    <xf numFmtId="0" fontId="47" fillId="11" borderId="33" xfId="0" applyFont="1" applyFill="1" applyBorder="1" applyAlignment="1">
      <alignment horizontal="center" vertical="center" wrapText="1"/>
    </xf>
    <xf numFmtId="0" fontId="6" fillId="2" borderId="37" xfId="0" applyFont="1" applyFill="1" applyBorder="1" applyAlignment="1">
      <alignment horizontal="center"/>
    </xf>
    <xf numFmtId="0" fontId="4" fillId="11" borderId="29" xfId="0" applyFont="1" applyFill="1" applyBorder="1" applyAlignment="1">
      <alignment horizontal="center" vertical="center"/>
    </xf>
    <xf numFmtId="0" fontId="4" fillId="11" borderId="8" xfId="0" applyFont="1" applyFill="1" applyBorder="1" applyAlignment="1">
      <alignment horizontal="center" vertical="center"/>
    </xf>
    <xf numFmtId="9" fontId="4" fillId="11" borderId="29" xfId="2" applyFont="1" applyFill="1" applyBorder="1" applyAlignment="1">
      <alignment horizontal="center" vertical="center"/>
    </xf>
    <xf numFmtId="9" fontId="4" fillId="11" borderId="8" xfId="2" applyFont="1" applyFill="1" applyBorder="1" applyAlignment="1">
      <alignment horizontal="center" vertical="center"/>
    </xf>
    <xf numFmtId="0" fontId="28" fillId="12" borderId="30" xfId="0" applyFont="1" applyFill="1" applyBorder="1" applyAlignment="1">
      <alignment horizontal="center" vertical="center" wrapText="1"/>
    </xf>
    <xf numFmtId="0" fontId="28" fillId="12" borderId="24" xfId="0" applyFont="1" applyFill="1" applyBorder="1" applyAlignment="1">
      <alignment horizontal="center" vertical="center" wrapText="1"/>
    </xf>
    <xf numFmtId="0" fontId="28" fillId="12" borderId="27" xfId="0" applyFont="1" applyFill="1" applyBorder="1" applyAlignment="1">
      <alignment horizontal="center" vertical="center" wrapText="1"/>
    </xf>
    <xf numFmtId="0" fontId="28" fillId="12" borderId="28" xfId="0" applyFont="1" applyFill="1" applyBorder="1" applyAlignment="1">
      <alignment horizontal="center" vertical="center" wrapText="1"/>
    </xf>
    <xf numFmtId="0" fontId="28" fillId="12" borderId="29" xfId="0" applyFont="1" applyFill="1" applyBorder="1" applyAlignment="1">
      <alignment horizontal="center" vertical="center" wrapText="1"/>
    </xf>
    <xf numFmtId="0" fontId="28" fillId="12" borderId="23" xfId="0" applyFont="1" applyFill="1" applyBorder="1" applyAlignment="1">
      <alignment horizontal="center" vertical="center" wrapText="1"/>
    </xf>
    <xf numFmtId="0" fontId="28" fillId="12" borderId="8" xfId="0" applyFont="1" applyFill="1" applyBorder="1" applyAlignment="1">
      <alignment horizontal="center" vertical="center" wrapText="1"/>
    </xf>
    <xf numFmtId="0" fontId="4" fillId="11" borderId="29" xfId="0" applyFont="1" applyFill="1" applyBorder="1" applyAlignment="1">
      <alignment horizontal="center"/>
    </xf>
    <xf numFmtId="9" fontId="6" fillId="2" borderId="8" xfId="2" applyFont="1" applyFill="1" applyBorder="1" applyAlignment="1" applyProtection="1">
      <alignment horizontal="center" vertical="center" wrapText="1"/>
    </xf>
    <xf numFmtId="0" fontId="30" fillId="2" borderId="8" xfId="0" applyFont="1" applyFill="1" applyBorder="1" applyAlignment="1">
      <alignment horizontal="center" vertical="center" wrapText="1"/>
    </xf>
    <xf numFmtId="0" fontId="28" fillId="15" borderId="8" xfId="0" applyFont="1" applyFill="1" applyBorder="1" applyAlignment="1">
      <alignment horizontal="center" vertical="center" wrapText="1"/>
    </xf>
    <xf numFmtId="0" fontId="6" fillId="2" borderId="8" xfId="0" applyFont="1" applyFill="1" applyBorder="1" applyAlignment="1">
      <alignment horizontal="left" vertical="center" wrapText="1"/>
    </xf>
    <xf numFmtId="14" fontId="6" fillId="2" borderId="36" xfId="0" applyNumberFormat="1" applyFont="1" applyFill="1" applyBorder="1" applyAlignment="1">
      <alignment horizontal="center" vertical="center" wrapText="1"/>
    </xf>
    <xf numFmtId="14" fontId="6" fillId="2" borderId="39" xfId="0" applyNumberFormat="1" applyFont="1" applyFill="1" applyBorder="1" applyAlignment="1">
      <alignment horizontal="center" vertical="center" wrapText="1"/>
    </xf>
    <xf numFmtId="14" fontId="6" fillId="2" borderId="33" xfId="0" applyNumberFormat="1" applyFont="1" applyFill="1" applyBorder="1" applyAlignment="1">
      <alignment horizontal="center" vertical="center" wrapText="1"/>
    </xf>
    <xf numFmtId="0" fontId="6" fillId="2" borderId="36" xfId="0" applyFont="1" applyFill="1" applyBorder="1" applyAlignment="1">
      <alignment horizontal="justify" vertical="center" wrapText="1"/>
    </xf>
    <xf numFmtId="0" fontId="6" fillId="2" borderId="39" xfId="0" applyFont="1" applyFill="1" applyBorder="1" applyAlignment="1">
      <alignment horizontal="justify" vertical="center" wrapText="1"/>
    </xf>
    <xf numFmtId="0" fontId="6" fillId="2" borderId="33" xfId="0" applyFont="1" applyFill="1" applyBorder="1" applyAlignment="1">
      <alignment horizontal="justify" vertical="center" wrapText="1"/>
    </xf>
    <xf numFmtId="14" fontId="6" fillId="2" borderId="8" xfId="0" applyNumberFormat="1" applyFont="1" applyFill="1" applyBorder="1" applyAlignment="1">
      <alignment horizontal="center" vertical="center" wrapText="1"/>
    </xf>
    <xf numFmtId="0" fontId="33" fillId="2" borderId="36" xfId="0" applyFont="1" applyFill="1" applyBorder="1" applyAlignment="1">
      <alignment horizontal="center" vertical="center" wrapText="1"/>
    </xf>
    <xf numFmtId="0" fontId="33" fillId="2" borderId="33" xfId="0" applyFont="1" applyFill="1" applyBorder="1" applyAlignment="1">
      <alignment horizontal="center" vertical="center" wrapText="1"/>
    </xf>
    <xf numFmtId="0" fontId="6" fillId="2" borderId="36" xfId="0" applyFont="1" applyFill="1" applyBorder="1" applyAlignment="1">
      <alignment horizontal="center" vertical="center" wrapText="1"/>
    </xf>
    <xf numFmtId="0" fontId="6" fillId="2" borderId="39" xfId="0" applyFont="1" applyFill="1" applyBorder="1" applyAlignment="1">
      <alignment horizontal="center" vertical="center" wrapText="1"/>
    </xf>
    <xf numFmtId="9" fontId="6" fillId="2" borderId="36" xfId="2" applyFont="1" applyFill="1" applyBorder="1" applyAlignment="1" applyProtection="1">
      <alignment horizontal="center" vertical="center" wrapText="1"/>
    </xf>
    <xf numFmtId="9" fontId="6" fillId="2" borderId="39" xfId="2" applyFont="1" applyFill="1" applyBorder="1" applyAlignment="1" applyProtection="1">
      <alignment horizontal="center" vertical="center" wrapText="1"/>
    </xf>
    <xf numFmtId="0" fontId="30" fillId="2" borderId="36" xfId="0" applyFont="1" applyFill="1" applyBorder="1" applyAlignment="1">
      <alignment horizontal="center" vertical="center" wrapText="1"/>
    </xf>
    <xf numFmtId="0" fontId="30" fillId="2" borderId="39" xfId="0" applyFont="1" applyFill="1" applyBorder="1" applyAlignment="1">
      <alignment horizontal="center" vertical="center" wrapText="1"/>
    </xf>
    <xf numFmtId="0" fontId="6" fillId="2" borderId="33" xfId="0" applyFont="1" applyFill="1" applyBorder="1" applyAlignment="1">
      <alignment horizontal="center" vertical="center" wrapText="1"/>
    </xf>
    <xf numFmtId="0" fontId="21" fillId="11" borderId="1" xfId="0" applyFont="1" applyFill="1" applyBorder="1" applyAlignment="1">
      <alignment horizontal="center" vertical="center"/>
    </xf>
    <xf numFmtId="0" fontId="20" fillId="12" borderId="8" xfId="0" applyFont="1" applyFill="1" applyBorder="1" applyAlignment="1">
      <alignment horizontal="center" vertical="center" wrapText="1"/>
    </xf>
    <xf numFmtId="0" fontId="21" fillId="21" borderId="44" xfId="0" applyFont="1" applyFill="1" applyBorder="1" applyAlignment="1">
      <alignment horizontal="center" vertical="center"/>
    </xf>
    <xf numFmtId="0" fontId="21" fillId="21" borderId="5" xfId="0" applyFont="1" applyFill="1" applyBorder="1" applyAlignment="1">
      <alignment horizontal="center" vertical="center"/>
    </xf>
    <xf numFmtId="14" fontId="6" fillId="2" borderId="8" xfId="0" applyNumberFormat="1" applyFont="1" applyFill="1" applyBorder="1" applyAlignment="1">
      <alignment horizontal="center" vertical="center"/>
    </xf>
    <xf numFmtId="0" fontId="21" fillId="11" borderId="2" xfId="0" applyFont="1" applyFill="1" applyBorder="1" applyAlignment="1">
      <alignment horizontal="center" vertical="center"/>
    </xf>
    <xf numFmtId="0" fontId="21" fillId="11" borderId="5" xfId="0" applyFont="1" applyFill="1" applyBorder="1" applyAlignment="1">
      <alignment horizontal="center" vertical="center"/>
    </xf>
    <xf numFmtId="0" fontId="21" fillId="11" borderId="3" xfId="0" applyFont="1" applyFill="1" applyBorder="1" applyAlignment="1">
      <alignment horizontal="center" vertical="center"/>
    </xf>
    <xf numFmtId="0" fontId="21" fillId="21" borderId="2" xfId="0" applyFont="1" applyFill="1" applyBorder="1" applyAlignment="1">
      <alignment horizontal="center" vertical="center"/>
    </xf>
    <xf numFmtId="0" fontId="21" fillId="11" borderId="40" xfId="0" applyFont="1" applyFill="1" applyBorder="1" applyAlignment="1">
      <alignment horizontal="center" vertical="center" wrapText="1"/>
    </xf>
    <xf numFmtId="0" fontId="21" fillId="11" borderId="41" xfId="0" applyFont="1" applyFill="1" applyBorder="1" applyAlignment="1">
      <alignment horizontal="center" vertical="center" wrapText="1"/>
    </xf>
    <xf numFmtId="1" fontId="6" fillId="2" borderId="36" xfId="0" applyNumberFormat="1" applyFont="1" applyFill="1" applyBorder="1" applyAlignment="1">
      <alignment horizontal="center" vertical="center" wrapText="1"/>
    </xf>
    <xf numFmtId="1" fontId="6" fillId="2" borderId="39" xfId="0" applyNumberFormat="1" applyFont="1" applyFill="1" applyBorder="1" applyAlignment="1">
      <alignment horizontal="center" vertical="center" wrapText="1"/>
    </xf>
    <xf numFmtId="1" fontId="6" fillId="2" borderId="33" xfId="0" applyNumberFormat="1" applyFont="1" applyFill="1" applyBorder="1" applyAlignment="1">
      <alignment horizontal="center" vertical="center" wrapText="1"/>
    </xf>
    <xf numFmtId="0" fontId="21" fillId="11" borderId="2" xfId="0" applyFont="1" applyFill="1" applyBorder="1" applyAlignment="1">
      <alignment horizontal="center" vertical="center" wrapText="1"/>
    </xf>
    <xf numFmtId="0" fontId="21" fillId="11" borderId="3" xfId="0" applyFont="1" applyFill="1" applyBorder="1" applyAlignment="1">
      <alignment horizontal="center" vertical="center" wrapText="1"/>
    </xf>
    <xf numFmtId="0" fontId="6" fillId="2" borderId="54" xfId="0" applyFont="1" applyFill="1" applyBorder="1" applyAlignment="1">
      <alignment horizontal="center" vertical="center" wrapText="1"/>
    </xf>
    <xf numFmtId="0" fontId="6" fillId="2" borderId="55" xfId="0" applyFont="1" applyFill="1" applyBorder="1" applyAlignment="1">
      <alignment horizontal="center" vertical="center" wrapText="1"/>
    </xf>
    <xf numFmtId="0" fontId="6" fillId="2" borderId="56"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53" xfId="0" applyFont="1" applyFill="1" applyBorder="1" applyAlignment="1">
      <alignment horizontal="center" vertical="center" wrapText="1"/>
    </xf>
    <xf numFmtId="0" fontId="6" fillId="2" borderId="6" xfId="0" applyFont="1" applyFill="1" applyBorder="1" applyAlignment="1">
      <alignment horizontal="center" vertical="center" wrapText="1"/>
    </xf>
    <xf numFmtId="9" fontId="6" fillId="2" borderId="4" xfId="2" applyFont="1" applyFill="1" applyBorder="1" applyAlignment="1" applyProtection="1">
      <alignment horizontal="center" vertical="center" wrapText="1"/>
    </xf>
    <xf numFmtId="9" fontId="6" fillId="2" borderId="53" xfId="2" applyFont="1" applyFill="1" applyBorder="1" applyAlignment="1" applyProtection="1">
      <alignment horizontal="center" vertical="center" wrapText="1"/>
    </xf>
    <xf numFmtId="9" fontId="6" fillId="2" borderId="6" xfId="2" applyFont="1" applyFill="1" applyBorder="1" applyAlignment="1" applyProtection="1">
      <alignment horizontal="center" vertical="center" wrapText="1"/>
    </xf>
    <xf numFmtId="0" fontId="6" fillId="2" borderId="67" xfId="0" applyFont="1" applyFill="1" applyBorder="1" applyAlignment="1">
      <alignment horizontal="center" vertical="center" wrapText="1"/>
    </xf>
    <xf numFmtId="0" fontId="6" fillId="2" borderId="63" xfId="0" applyFont="1" applyFill="1" applyBorder="1" applyAlignment="1">
      <alignment horizontal="center" vertical="center" wrapText="1"/>
    </xf>
    <xf numFmtId="0" fontId="6" fillId="2" borderId="66" xfId="0" applyFont="1" applyFill="1" applyBorder="1" applyAlignment="1">
      <alignment horizontal="center" vertical="center" wrapText="1"/>
    </xf>
    <xf numFmtId="0" fontId="6" fillId="2" borderId="21" xfId="0" applyFont="1" applyFill="1" applyBorder="1" applyAlignment="1">
      <alignment horizontal="center" vertical="center" wrapText="1"/>
    </xf>
    <xf numFmtId="9" fontId="6" fillId="2" borderId="66" xfId="2" applyFont="1" applyFill="1" applyBorder="1" applyAlignment="1" applyProtection="1">
      <alignment horizontal="center" vertical="center" wrapText="1"/>
    </xf>
    <xf numFmtId="9" fontId="6" fillId="2" borderId="21" xfId="2" applyFont="1" applyFill="1" applyBorder="1" applyAlignment="1" applyProtection="1">
      <alignment horizontal="center" vertical="center" wrapText="1"/>
    </xf>
    <xf numFmtId="0" fontId="30" fillId="2" borderId="66" xfId="0" applyFont="1" applyFill="1" applyBorder="1" applyAlignment="1">
      <alignment horizontal="center" vertical="center" wrapText="1"/>
    </xf>
    <xf numFmtId="0" fontId="30" fillId="2" borderId="21" xfId="0" applyFont="1" applyFill="1" applyBorder="1" applyAlignment="1">
      <alignment horizontal="center" vertical="center" wrapText="1"/>
    </xf>
    <xf numFmtId="0" fontId="71" fillId="2" borderId="8" xfId="0" applyFont="1" applyFill="1" applyBorder="1" applyAlignment="1">
      <alignment horizontal="center" vertical="center" wrapText="1"/>
    </xf>
    <xf numFmtId="0" fontId="28" fillId="15" borderId="36" xfId="0" applyFont="1" applyFill="1" applyBorder="1" applyAlignment="1">
      <alignment horizontal="center" vertical="center" wrapText="1"/>
    </xf>
    <xf numFmtId="0" fontId="28" fillId="15" borderId="39" xfId="0" applyFont="1" applyFill="1" applyBorder="1" applyAlignment="1">
      <alignment horizontal="center" vertical="center" wrapText="1"/>
    </xf>
    <xf numFmtId="0" fontId="28" fillId="15" borderId="33" xfId="0" applyFont="1" applyFill="1" applyBorder="1" applyAlignment="1">
      <alignment horizontal="center" vertical="center" wrapText="1"/>
    </xf>
    <xf numFmtId="9" fontId="6" fillId="2" borderId="33" xfId="2" applyFont="1" applyFill="1" applyBorder="1" applyAlignment="1" applyProtection="1">
      <alignment horizontal="center" vertical="center" wrapText="1"/>
    </xf>
    <xf numFmtId="0" fontId="30" fillId="2" borderId="4" xfId="0" applyFont="1" applyFill="1" applyBorder="1" applyAlignment="1">
      <alignment horizontal="center" vertical="center" wrapText="1"/>
    </xf>
    <xf numFmtId="0" fontId="30" fillId="2" borderId="53" xfId="0" applyFont="1" applyFill="1" applyBorder="1" applyAlignment="1">
      <alignment horizontal="center" vertical="center" wrapText="1"/>
    </xf>
    <xf numFmtId="0" fontId="30" fillId="2" borderId="6" xfId="0" applyFont="1" applyFill="1" applyBorder="1" applyAlignment="1">
      <alignment horizontal="center" vertical="center" wrapText="1"/>
    </xf>
    <xf numFmtId="0" fontId="70" fillId="2" borderId="36" xfId="0" applyFont="1" applyFill="1" applyBorder="1" applyAlignment="1">
      <alignment horizontal="center" vertical="center" wrapText="1"/>
    </xf>
    <xf numFmtId="0" fontId="28" fillId="2" borderId="37" xfId="0" applyFont="1" applyFill="1" applyBorder="1" applyAlignment="1">
      <alignment horizontal="center" vertical="center" wrapText="1"/>
    </xf>
    <xf numFmtId="0" fontId="28" fillId="2" borderId="38" xfId="0" applyFont="1" applyFill="1" applyBorder="1" applyAlignment="1">
      <alignment horizontal="center" vertical="center" wrapText="1"/>
    </xf>
    <xf numFmtId="0" fontId="28" fillId="2" borderId="7" xfId="0" applyFont="1" applyFill="1" applyBorder="1" applyAlignment="1">
      <alignment horizontal="center" vertical="center" wrapText="1"/>
    </xf>
    <xf numFmtId="0" fontId="28" fillId="2" borderId="60" xfId="0" applyFont="1" applyFill="1" applyBorder="1" applyAlignment="1">
      <alignment horizontal="center" vertical="center" wrapText="1"/>
    </xf>
    <xf numFmtId="0" fontId="28" fillId="2" borderId="61" xfId="0" applyFont="1" applyFill="1" applyBorder="1" applyAlignment="1">
      <alignment horizontal="center" vertical="center" wrapText="1"/>
    </xf>
    <xf numFmtId="0" fontId="28" fillId="2" borderId="62" xfId="0" applyFont="1" applyFill="1" applyBorder="1" applyAlignment="1">
      <alignment horizontal="center" vertical="center" wrapText="1"/>
    </xf>
    <xf numFmtId="0" fontId="28" fillId="2" borderId="63" xfId="0" applyFont="1" applyFill="1" applyBorder="1" applyAlignment="1">
      <alignment horizontal="center" vertical="center" wrapText="1"/>
    </xf>
    <xf numFmtId="0" fontId="28" fillId="2" borderId="21" xfId="0" applyFont="1" applyFill="1" applyBorder="1" applyAlignment="1">
      <alignment horizontal="center" vertical="center" wrapText="1"/>
    </xf>
    <xf numFmtId="0" fontId="28" fillId="2" borderId="64" xfId="0" applyFont="1" applyFill="1" applyBorder="1" applyAlignment="1">
      <alignment horizontal="center" vertical="center" wrapText="1"/>
    </xf>
    <xf numFmtId="14" fontId="6" fillId="2" borderId="8" xfId="0" applyNumberFormat="1" applyFont="1" applyFill="1" applyBorder="1" applyAlignment="1" applyProtection="1">
      <alignment horizontal="center" vertical="center" wrapText="1"/>
      <protection locked="0"/>
    </xf>
    <xf numFmtId="0" fontId="6" fillId="2" borderId="8" xfId="0" applyFont="1" applyFill="1" applyBorder="1" applyAlignment="1" applyProtection="1">
      <alignment horizontal="justify" vertical="center" wrapText="1"/>
      <protection locked="0"/>
    </xf>
    <xf numFmtId="0" fontId="62" fillId="2" borderId="8" xfId="0" applyFont="1" applyFill="1" applyBorder="1" applyAlignment="1">
      <alignment horizontal="center" vertical="center" wrapText="1"/>
    </xf>
    <xf numFmtId="14" fontId="6" fillId="2" borderId="36" xfId="0" applyNumberFormat="1" applyFont="1" applyFill="1" applyBorder="1" applyAlignment="1" applyProtection="1">
      <alignment horizontal="center" vertical="center" wrapText="1"/>
      <protection locked="0"/>
    </xf>
    <xf numFmtId="14" fontId="6" fillId="2" borderId="39" xfId="0" applyNumberFormat="1" applyFont="1" applyFill="1" applyBorder="1" applyAlignment="1" applyProtection="1">
      <alignment horizontal="center" vertical="center" wrapText="1"/>
      <protection locked="0"/>
    </xf>
    <xf numFmtId="14" fontId="6" fillId="2" borderId="33" xfId="0" applyNumberFormat="1" applyFont="1" applyFill="1" applyBorder="1" applyAlignment="1" applyProtection="1">
      <alignment horizontal="center" vertical="center" wrapText="1"/>
      <protection locked="0"/>
    </xf>
    <xf numFmtId="0" fontId="6" fillId="2" borderId="36" xfId="0" applyFont="1" applyFill="1" applyBorder="1" applyAlignment="1" applyProtection="1">
      <alignment horizontal="justify" vertical="center" wrapText="1"/>
      <protection locked="0"/>
    </xf>
    <xf numFmtId="0" fontId="6" fillId="2" borderId="39" xfId="0" applyFont="1" applyFill="1" applyBorder="1" applyAlignment="1" applyProtection="1">
      <alignment horizontal="justify" vertical="center" wrapText="1"/>
      <protection locked="0"/>
    </xf>
    <xf numFmtId="0" fontId="6" fillId="2" borderId="33" xfId="0" applyFont="1" applyFill="1" applyBorder="1" applyAlignment="1" applyProtection="1">
      <alignment horizontal="justify" vertical="center" wrapText="1"/>
      <protection locked="0"/>
    </xf>
    <xf numFmtId="0" fontId="0" fillId="2" borderId="0" xfId="0" applyFill="1" applyAlignment="1">
      <alignment horizontal="center" vertical="center" wrapText="1"/>
    </xf>
    <xf numFmtId="0" fontId="0" fillId="2" borderId="0" xfId="0" applyFill="1" applyAlignment="1">
      <alignment horizontal="right" vertical="top" wrapText="1"/>
    </xf>
    <xf numFmtId="0" fontId="25" fillId="2" borderId="8" xfId="0" applyFont="1" applyFill="1" applyBorder="1" applyAlignment="1">
      <alignment horizontal="center" vertical="top" wrapText="1"/>
    </xf>
    <xf numFmtId="0" fontId="62" fillId="2" borderId="37" xfId="0" applyFont="1" applyFill="1" applyBorder="1" applyAlignment="1">
      <alignment horizontal="center" vertical="center" wrapText="1"/>
    </xf>
    <xf numFmtId="0" fontId="62" fillId="2" borderId="38" xfId="0" applyFont="1" applyFill="1" applyBorder="1" applyAlignment="1">
      <alignment horizontal="center" vertical="center" wrapText="1"/>
    </xf>
    <xf numFmtId="0" fontId="62" fillId="2" borderId="7" xfId="0" applyFont="1" applyFill="1" applyBorder="1" applyAlignment="1">
      <alignment horizontal="center" vertical="center" wrapText="1"/>
    </xf>
    <xf numFmtId="0" fontId="62" fillId="2" borderId="60" xfId="0" applyFont="1" applyFill="1" applyBorder="1" applyAlignment="1">
      <alignment horizontal="center" vertical="center" wrapText="1"/>
    </xf>
    <xf numFmtId="0" fontId="62" fillId="2" borderId="61" xfId="0" applyFont="1" applyFill="1" applyBorder="1" applyAlignment="1">
      <alignment horizontal="center" vertical="center" wrapText="1"/>
    </xf>
    <xf numFmtId="0" fontId="62" fillId="2" borderId="62" xfId="0" applyFont="1" applyFill="1" applyBorder="1" applyAlignment="1">
      <alignment horizontal="center" vertical="center" wrapText="1"/>
    </xf>
    <xf numFmtId="0" fontId="62" fillId="2" borderId="63" xfId="0" applyFont="1" applyFill="1" applyBorder="1" applyAlignment="1">
      <alignment horizontal="center" vertical="center" wrapText="1"/>
    </xf>
    <xf numFmtId="0" fontId="62" fillId="2" borderId="21" xfId="0" applyFont="1" applyFill="1" applyBorder="1" applyAlignment="1">
      <alignment horizontal="center" vertical="center" wrapText="1"/>
    </xf>
    <xf numFmtId="0" fontId="62" fillId="2" borderId="64" xfId="0" applyFont="1" applyFill="1" applyBorder="1" applyAlignment="1">
      <alignment horizontal="center" vertical="center" wrapText="1"/>
    </xf>
    <xf numFmtId="0" fontId="2" fillId="11" borderId="1" xfId="0" applyFont="1" applyFill="1" applyBorder="1" applyAlignment="1">
      <alignment vertical="center" wrapText="1"/>
    </xf>
    <xf numFmtId="0" fontId="10" fillId="20" borderId="2" xfId="0" applyFont="1" applyFill="1" applyBorder="1" applyAlignment="1">
      <alignment horizontal="center" vertical="center" wrapText="1"/>
    </xf>
    <xf numFmtId="0" fontId="10" fillId="20" borderId="3" xfId="0" applyFont="1" applyFill="1" applyBorder="1" applyAlignment="1">
      <alignment horizontal="center" vertical="center" wrapText="1"/>
    </xf>
    <xf numFmtId="1" fontId="10" fillId="0" borderId="1" xfId="0" applyNumberFormat="1" applyFont="1" applyBorder="1" applyAlignment="1">
      <alignment horizontal="center" vertical="center" wrapText="1"/>
    </xf>
    <xf numFmtId="0" fontId="10" fillId="0" borderId="1" xfId="0" applyFont="1" applyBorder="1" applyAlignment="1">
      <alignment horizontal="left" vertical="center" wrapText="1"/>
    </xf>
    <xf numFmtId="1" fontId="13" fillId="11" borderId="2" xfId="0" applyNumberFormat="1" applyFont="1" applyFill="1" applyBorder="1" applyAlignment="1">
      <alignment horizontal="center" vertical="center" wrapText="1"/>
    </xf>
    <xf numFmtId="1" fontId="13" fillId="11" borderId="3" xfId="0" applyNumberFormat="1" applyFont="1" applyFill="1" applyBorder="1" applyAlignment="1">
      <alignment horizontal="center" vertical="center" wrapText="1"/>
    </xf>
    <xf numFmtId="1" fontId="10" fillId="0" borderId="40" xfId="0" applyNumberFormat="1" applyFont="1" applyBorder="1" applyAlignment="1">
      <alignment horizontal="center" vertical="center" wrapText="1"/>
    </xf>
    <xf numFmtId="1" fontId="10" fillId="0" borderId="41" xfId="0" applyNumberFormat="1" applyFont="1" applyBorder="1" applyAlignment="1">
      <alignment horizontal="center" vertical="center" wrapText="1"/>
    </xf>
    <xf numFmtId="1" fontId="10" fillId="0" borderId="45" xfId="0" applyNumberFormat="1" applyFont="1" applyBorder="1" applyAlignment="1">
      <alignment horizontal="center" vertical="center" wrapText="1"/>
    </xf>
    <xf numFmtId="1" fontId="10" fillId="0" borderId="46" xfId="0" applyNumberFormat="1" applyFont="1" applyBorder="1" applyAlignment="1">
      <alignment horizontal="center" vertical="center" wrapText="1"/>
    </xf>
    <xf numFmtId="1" fontId="10" fillId="0" borderId="42" xfId="0" applyNumberFormat="1" applyFont="1" applyBorder="1" applyAlignment="1">
      <alignment horizontal="center" vertical="center" wrapText="1"/>
    </xf>
    <xf numFmtId="1" fontId="10" fillId="0" borderId="43" xfId="0" applyNumberFormat="1" applyFont="1" applyBorder="1" applyAlignment="1">
      <alignment horizontal="center" vertical="center" wrapText="1"/>
    </xf>
    <xf numFmtId="0" fontId="10" fillId="6" borderId="1" xfId="0" applyFont="1" applyFill="1" applyBorder="1" applyAlignment="1">
      <alignment horizontal="center" vertical="center" wrapText="1"/>
    </xf>
    <xf numFmtId="0" fontId="10" fillId="6" borderId="2" xfId="0" applyFont="1" applyFill="1" applyBorder="1" applyAlignment="1">
      <alignment horizontal="center" vertical="center" wrapText="1"/>
    </xf>
    <xf numFmtId="0" fontId="10" fillId="6" borderId="3" xfId="0" applyFont="1" applyFill="1" applyBorder="1" applyAlignment="1">
      <alignment horizontal="center" vertical="center" wrapText="1"/>
    </xf>
    <xf numFmtId="0" fontId="2" fillId="11" borderId="40" xfId="0" applyFont="1" applyFill="1" applyBorder="1" applyAlignment="1">
      <alignment horizontal="center" vertical="center" wrapText="1"/>
    </xf>
    <xf numFmtId="0" fontId="2" fillId="11" borderId="41" xfId="0" applyFont="1" applyFill="1" applyBorder="1" applyAlignment="1">
      <alignment horizontal="center" vertical="center" wrapText="1"/>
    </xf>
    <xf numFmtId="0" fontId="2" fillId="11" borderId="42" xfId="0" applyFont="1" applyFill="1" applyBorder="1" applyAlignment="1">
      <alignment horizontal="center" vertical="center" wrapText="1"/>
    </xf>
    <xf numFmtId="0" fontId="2" fillId="11" borderId="43" xfId="0" applyFont="1" applyFill="1" applyBorder="1" applyAlignment="1">
      <alignment horizontal="center" vertical="center" wrapText="1"/>
    </xf>
    <xf numFmtId="0" fontId="13" fillId="11" borderId="1" xfId="0" applyFont="1" applyFill="1" applyBorder="1" applyAlignment="1">
      <alignment horizontal="center" vertical="center" wrapText="1"/>
    </xf>
    <xf numFmtId="0" fontId="11" fillId="20" borderId="1" xfId="0" applyFont="1" applyFill="1" applyBorder="1" applyAlignment="1">
      <alignment horizontal="center" vertical="center" wrapText="1"/>
    </xf>
    <xf numFmtId="0" fontId="8" fillId="11" borderId="1" xfId="0" applyFont="1" applyFill="1" applyBorder="1" applyAlignment="1">
      <alignment horizontal="center"/>
    </xf>
    <xf numFmtId="0" fontId="9" fillId="11" borderId="4" xfId="0" applyFont="1" applyFill="1" applyBorder="1" applyAlignment="1">
      <alignment horizontal="right" vertical="center" wrapText="1"/>
    </xf>
    <xf numFmtId="0" fontId="9" fillId="11" borderId="6" xfId="0" applyFont="1" applyFill="1" applyBorder="1" applyAlignment="1">
      <alignment wrapText="1"/>
    </xf>
    <xf numFmtId="0" fontId="2" fillId="11" borderId="4" xfId="0" applyFont="1" applyFill="1" applyBorder="1" applyAlignment="1">
      <alignment horizontal="center" vertical="center" wrapText="1"/>
    </xf>
    <xf numFmtId="0" fontId="2" fillId="11" borderId="6" xfId="0" applyFont="1" applyFill="1" applyBorder="1" applyAlignment="1">
      <alignment horizontal="center" vertical="center" wrapText="1"/>
    </xf>
    <xf numFmtId="0" fontId="0" fillId="2" borderId="0" xfId="0" applyFill="1" applyAlignment="1">
      <alignment horizontal="center"/>
    </xf>
    <xf numFmtId="0" fontId="68" fillId="0" borderId="0" xfId="0" applyFont="1" applyAlignment="1">
      <alignment horizontal="right" vertical="top" wrapText="1"/>
    </xf>
    <xf numFmtId="0" fontId="20" fillId="10" borderId="1" xfId="0" applyFont="1" applyFill="1" applyBorder="1" applyAlignment="1">
      <alignment horizontal="center" vertical="center" wrapText="1"/>
    </xf>
    <xf numFmtId="0" fontId="0" fillId="2" borderId="8" xfId="0" applyFill="1" applyBorder="1" applyAlignment="1">
      <alignment horizontal="center" vertical="center"/>
    </xf>
    <xf numFmtId="0" fontId="21" fillId="21" borderId="1" xfId="0" applyFont="1" applyFill="1" applyBorder="1" applyAlignment="1">
      <alignment horizontal="center" vertical="center"/>
    </xf>
    <xf numFmtId="0" fontId="21" fillId="21" borderId="3" xfId="0" applyFont="1" applyFill="1" applyBorder="1" applyAlignment="1">
      <alignment horizontal="center" vertical="center"/>
    </xf>
    <xf numFmtId="0" fontId="15" fillId="20" borderId="1" xfId="0" applyFont="1" applyFill="1" applyBorder="1" applyAlignment="1">
      <alignment horizontal="center" vertical="center" wrapText="1"/>
    </xf>
    <xf numFmtId="0" fontId="15" fillId="3" borderId="1" xfId="0" applyFont="1" applyFill="1" applyBorder="1" applyAlignment="1">
      <alignment horizontal="center" vertical="center" wrapText="1"/>
    </xf>
    <xf numFmtId="0" fontId="15" fillId="5" borderId="1" xfId="0" applyFont="1" applyFill="1" applyBorder="1" applyAlignment="1">
      <alignment horizontal="center" vertical="center" wrapText="1"/>
    </xf>
    <xf numFmtId="0" fontId="6" fillId="2" borderId="0" xfId="0" applyFont="1" applyFill="1" applyAlignment="1">
      <alignment horizontal="center" vertical="center" wrapText="1"/>
    </xf>
    <xf numFmtId="0" fontId="6" fillId="2" borderId="0" xfId="0" applyFont="1" applyFill="1" applyAlignment="1">
      <alignment horizontal="right" vertical="top" wrapText="1"/>
    </xf>
    <xf numFmtId="0" fontId="49" fillId="0" borderId="8" xfId="0" applyFont="1" applyBorder="1" applyAlignment="1">
      <alignment horizontal="left" wrapText="1"/>
    </xf>
    <xf numFmtId="14" fontId="51" fillId="0" borderId="8" xfId="0" applyNumberFormat="1" applyFont="1" applyBorder="1" applyAlignment="1">
      <alignment horizontal="center" vertical="center"/>
    </xf>
    <xf numFmtId="0" fontId="51" fillId="2" borderId="8" xfId="0" applyFont="1" applyFill="1" applyBorder="1" applyAlignment="1">
      <alignment horizontal="center" vertical="center" wrapText="1"/>
    </xf>
    <xf numFmtId="0" fontId="6" fillId="2" borderId="8" xfId="0" applyFont="1" applyFill="1" applyBorder="1" applyAlignment="1">
      <alignment horizontal="left" vertical="top" wrapText="1"/>
    </xf>
    <xf numFmtId="0" fontId="62" fillId="2" borderId="2" xfId="0" applyFont="1" applyFill="1" applyBorder="1" applyAlignment="1">
      <alignment horizontal="center" vertical="center" wrapText="1"/>
    </xf>
    <xf numFmtId="0" fontId="62" fillId="2" borderId="3" xfId="0" applyFont="1" applyFill="1" applyBorder="1" applyAlignment="1">
      <alignment horizontal="center" vertical="center" wrapText="1"/>
    </xf>
    <xf numFmtId="0" fontId="62" fillId="2" borderId="40" xfId="0" applyFont="1" applyFill="1" applyBorder="1" applyAlignment="1">
      <alignment horizontal="center" vertical="center" wrapText="1"/>
    </xf>
    <xf numFmtId="0" fontId="62" fillId="2" borderId="41" xfId="0" applyFont="1" applyFill="1" applyBorder="1" applyAlignment="1">
      <alignment horizontal="center" vertical="center" wrapText="1"/>
    </xf>
    <xf numFmtId="0" fontId="62" fillId="2" borderId="42" xfId="0" applyFont="1" applyFill="1" applyBorder="1" applyAlignment="1">
      <alignment horizontal="center" vertical="center" wrapText="1"/>
    </xf>
    <xf numFmtId="0" fontId="62" fillId="2" borderId="43" xfId="0" applyFont="1" applyFill="1" applyBorder="1" applyAlignment="1">
      <alignment horizontal="center" vertical="center" wrapText="1"/>
    </xf>
    <xf numFmtId="0" fontId="25" fillId="2" borderId="4" xfId="0" applyFont="1" applyFill="1" applyBorder="1" applyAlignment="1">
      <alignment vertical="top" wrapText="1"/>
    </xf>
    <xf numFmtId="0" fontId="25" fillId="2" borderId="53" xfId="0" applyFont="1" applyFill="1" applyBorder="1" applyAlignment="1">
      <alignment vertical="top" wrapText="1"/>
    </xf>
    <xf numFmtId="0" fontId="25" fillId="2" borderId="6" xfId="0" applyFont="1" applyFill="1" applyBorder="1" applyAlignment="1">
      <alignment vertical="top" wrapText="1"/>
    </xf>
    <xf numFmtId="14" fontId="51" fillId="0" borderId="4" xfId="0" applyNumberFormat="1" applyFont="1" applyBorder="1" applyAlignment="1">
      <alignment horizontal="center" vertical="center"/>
    </xf>
    <xf numFmtId="14" fontId="51" fillId="0" borderId="53" xfId="0" applyNumberFormat="1" applyFont="1" applyBorder="1" applyAlignment="1">
      <alignment horizontal="center" vertical="center"/>
    </xf>
    <xf numFmtId="0" fontId="51" fillId="0" borderId="4" xfId="0" applyFont="1" applyBorder="1" applyAlignment="1">
      <alignment horizontal="center" vertical="center" wrapText="1"/>
    </xf>
    <xf numFmtId="0" fontId="51" fillId="0" borderId="53" xfId="0" applyFont="1" applyBorder="1" applyAlignment="1">
      <alignment horizontal="center" vertical="center" wrapText="1"/>
    </xf>
    <xf numFmtId="14" fontId="51" fillId="2" borderId="8" xfId="0" applyNumberFormat="1" applyFont="1" applyFill="1" applyBorder="1" applyAlignment="1">
      <alignment horizontal="center" vertical="center" wrapText="1"/>
    </xf>
    <xf numFmtId="0" fontId="51" fillId="2" borderId="8" xfId="0" applyFont="1" applyFill="1" applyBorder="1" applyAlignment="1">
      <alignment horizontal="justify" vertical="top" wrapText="1"/>
    </xf>
    <xf numFmtId="0" fontId="51" fillId="2" borderId="36" xfId="0" applyFont="1" applyFill="1" applyBorder="1" applyAlignment="1">
      <alignment horizontal="center" vertical="center" wrapText="1"/>
    </xf>
    <xf numFmtId="0" fontId="51" fillId="2" borderId="39" xfId="0" applyFont="1" applyFill="1" applyBorder="1" applyAlignment="1">
      <alignment horizontal="center" vertical="center" wrapText="1"/>
    </xf>
    <xf numFmtId="0" fontId="51" fillId="2" borderId="33" xfId="0" applyFont="1" applyFill="1" applyBorder="1" applyAlignment="1">
      <alignment horizontal="center" vertical="center" wrapText="1"/>
    </xf>
    <xf numFmtId="14" fontId="51" fillId="2" borderId="8" xfId="0" applyNumberFormat="1" applyFont="1" applyFill="1" applyBorder="1" applyAlignment="1">
      <alignment horizontal="center" vertical="center"/>
    </xf>
    <xf numFmtId="0" fontId="51" fillId="2" borderId="8" xfId="0" applyFont="1" applyFill="1" applyBorder="1" applyAlignment="1">
      <alignment horizontal="center" vertical="center"/>
    </xf>
    <xf numFmtId="0" fontId="53" fillId="2" borderId="31" xfId="0" applyFont="1" applyFill="1" applyBorder="1" applyAlignment="1">
      <alignment horizontal="center" vertical="center"/>
    </xf>
  </cellXfs>
  <cellStyles count="5">
    <cellStyle name="Hipervínculo" xfId="1" builtinId="8"/>
    <cellStyle name="Moneda" xfId="4" builtinId="4"/>
    <cellStyle name="Normal" xfId="0" builtinId="0"/>
    <cellStyle name="Normal 2 2" xfId="3" xr:uid="{00000000-0005-0000-0000-000003000000}"/>
    <cellStyle name="Porcentaje" xfId="2" builtinId="5"/>
  </cellStyles>
  <dxfs count="170">
    <dxf>
      <fill>
        <patternFill>
          <bgColor rgb="FF00B050"/>
        </patternFill>
      </fill>
    </dxf>
    <dxf>
      <fill>
        <patternFill>
          <bgColor rgb="FFFFFF00"/>
        </patternFill>
      </fill>
    </dxf>
    <dxf>
      <fill>
        <patternFill>
          <bgColor rgb="FFFF0000"/>
        </patternFill>
      </fill>
    </dxf>
    <dxf>
      <fill>
        <patternFill>
          <bgColor rgb="FFFF6600"/>
        </patternFill>
      </fill>
    </dxf>
    <dxf>
      <fill>
        <patternFill>
          <bgColor rgb="FF00B050"/>
        </patternFill>
      </fill>
    </dxf>
    <dxf>
      <fill>
        <patternFill>
          <bgColor rgb="FFFFFF00"/>
        </patternFill>
      </fill>
    </dxf>
    <dxf>
      <fill>
        <patternFill>
          <bgColor rgb="FFFF0000"/>
        </patternFill>
      </fill>
    </dxf>
    <dxf>
      <fill>
        <patternFill>
          <bgColor rgb="FFFF6600"/>
        </patternFill>
      </fill>
    </dxf>
    <dxf>
      <font>
        <color theme="0"/>
      </font>
    </dxf>
    <dxf>
      <font>
        <color theme="0"/>
      </font>
    </dxf>
    <dxf>
      <font>
        <color theme="0"/>
      </font>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ont>
        <color theme="0"/>
      </font>
    </dxf>
    <dxf>
      <font>
        <color theme="0"/>
      </font>
    </dxf>
    <dxf>
      <font>
        <color theme="0"/>
      </font>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FF66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ont>
        <color theme="1"/>
      </font>
      <fill>
        <patternFill patternType="none">
          <bgColor auto="1"/>
        </patternFill>
      </fill>
    </dxf>
    <dxf>
      <font>
        <color theme="0"/>
      </font>
    </dxf>
    <dxf>
      <font>
        <color theme="1"/>
      </font>
      <fill>
        <patternFill patternType="none">
          <bgColor auto="1"/>
        </patternFill>
      </fill>
    </dxf>
    <dxf>
      <font>
        <color theme="0"/>
      </font>
    </dxf>
    <dxf>
      <font>
        <color theme="1"/>
      </font>
      <fill>
        <patternFill patternType="none">
          <bgColor auto="1"/>
        </patternFill>
      </fill>
    </dxf>
    <dxf>
      <font>
        <color theme="0"/>
      </font>
    </dxf>
    <dxf>
      <font>
        <color theme="1"/>
      </font>
      <fill>
        <patternFill patternType="none">
          <bgColor auto="1"/>
        </patternFill>
      </fill>
    </dxf>
    <dxf>
      <font>
        <color theme="0"/>
      </font>
    </dxf>
    <dxf>
      <font>
        <color theme="1"/>
      </font>
      <fill>
        <patternFill patternType="none">
          <bgColor auto="1"/>
        </patternFill>
      </fill>
    </dxf>
    <dxf>
      <font>
        <color theme="0"/>
      </font>
    </dxf>
    <dxf>
      <font>
        <color theme="1"/>
      </font>
      <fill>
        <patternFill patternType="none">
          <bgColor auto="1"/>
        </patternFill>
      </fill>
    </dxf>
    <dxf>
      <font>
        <color theme="0"/>
      </font>
    </dxf>
    <dxf>
      <font>
        <color theme="1"/>
      </font>
      <fill>
        <patternFill patternType="none">
          <bgColor auto="1"/>
        </patternFill>
      </fill>
    </dxf>
    <dxf>
      <font>
        <color theme="0"/>
      </font>
    </dxf>
    <dxf>
      <font>
        <color theme="1"/>
      </font>
      <fill>
        <patternFill patternType="none">
          <bgColor auto="1"/>
        </patternFill>
      </fill>
    </dxf>
    <dxf>
      <font>
        <color theme="0"/>
      </font>
    </dxf>
    <dxf>
      <font>
        <color theme="1"/>
      </font>
      <fill>
        <patternFill patternType="none">
          <bgColor auto="1"/>
        </patternFill>
      </fill>
    </dxf>
    <dxf>
      <font>
        <color theme="0"/>
      </font>
    </dxf>
    <dxf>
      <font>
        <color theme="1"/>
      </font>
      <fill>
        <patternFill patternType="none">
          <bgColor auto="1"/>
        </patternFill>
      </fill>
    </dxf>
    <dxf>
      <font>
        <color theme="0"/>
      </font>
    </dxf>
    <dxf>
      <font>
        <color theme="1"/>
      </font>
      <fill>
        <patternFill patternType="none">
          <bgColor auto="1"/>
        </patternFill>
      </fill>
    </dxf>
    <dxf>
      <font>
        <color theme="0"/>
      </font>
    </dxf>
    <dxf>
      <font>
        <color theme="1"/>
      </font>
      <fill>
        <patternFill patternType="none">
          <bgColor auto="1"/>
        </patternFill>
      </fill>
    </dxf>
    <dxf>
      <font>
        <color theme="0"/>
      </font>
    </dxf>
    <dxf>
      <font>
        <color theme="1"/>
      </font>
      <fill>
        <patternFill patternType="none">
          <bgColor auto="1"/>
        </patternFill>
      </fill>
    </dxf>
    <dxf>
      <font>
        <color theme="0"/>
      </font>
    </dxf>
    <dxf>
      <font>
        <color theme="1"/>
      </font>
      <fill>
        <patternFill patternType="none">
          <bgColor auto="1"/>
        </patternFill>
      </fill>
    </dxf>
    <dxf>
      <font>
        <color theme="0"/>
      </font>
    </dxf>
    <dxf>
      <font>
        <color theme="1"/>
      </font>
      <fill>
        <patternFill patternType="none">
          <bgColor auto="1"/>
        </patternFill>
      </fill>
    </dxf>
    <dxf>
      <font>
        <color theme="0"/>
      </font>
    </dxf>
    <dxf>
      <font>
        <color theme="1"/>
      </font>
      <fill>
        <patternFill patternType="none">
          <bgColor auto="1"/>
        </patternFill>
      </fill>
    </dxf>
    <dxf>
      <font>
        <color theme="0"/>
      </font>
    </dxf>
    <dxf>
      <font>
        <color theme="1"/>
      </font>
      <fill>
        <patternFill patternType="none">
          <bgColor auto="1"/>
        </patternFill>
      </fill>
    </dxf>
    <dxf>
      <font>
        <color theme="0"/>
      </font>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00B05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00B050"/>
        </patternFill>
      </fill>
    </dxf>
    <dxf>
      <fill>
        <patternFill>
          <bgColor rgb="FF00B050"/>
        </patternFill>
      </fill>
    </dxf>
    <dxf>
      <fill>
        <patternFill>
          <bgColor rgb="FFFFFF00"/>
        </patternFill>
      </fill>
    </dxf>
    <dxf>
      <fill>
        <patternFill>
          <bgColor rgb="FFFF0000"/>
        </patternFill>
      </fill>
    </dxf>
  </dxfs>
  <tableStyles count="0" defaultTableStyle="TableStyleMedium2" defaultPivotStyle="PivotStyleLight16"/>
  <colors>
    <mruColors>
      <color rgb="FF00EA00"/>
      <color rgb="FFDAAA00"/>
      <color rgb="FFFC5D0A"/>
      <color rgb="FFFBE122"/>
      <color rgb="FF007B3E"/>
      <color rgb="FF00482B"/>
      <color rgb="FF4E4B48"/>
      <color rgb="FFFC5D04"/>
      <color rgb="FFFC5E2C"/>
      <color rgb="FF00F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externalLink" Target="externalLinks/externalLink5.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4.xml"/><Relationship Id="rId29" Type="http://schemas.microsoft.com/office/2006/relationships/vbaProject" Target="vbaProject.bin"/><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2.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8BD21D10-EC42-11CE-9E0D-00AA006002F3}" ax:persistence="persistStreamInit" r:id="rId1"/>
</file>

<file path=xl/activeX/activeX10.xml><?xml version="1.0" encoding="utf-8"?>
<ax:ocx xmlns:ax="http://schemas.microsoft.com/office/2006/activeX" xmlns:r="http://schemas.openxmlformats.org/officeDocument/2006/relationships" ax:classid="{D7053240-CE69-11CD-A777-00DD01143C57}" ax:persistence="persistStreamInit" r:id="rId1"/>
</file>

<file path=xl/activeX/activeX2.xml><?xml version="1.0" encoding="utf-8"?>
<ax:ocx xmlns:ax="http://schemas.microsoft.com/office/2006/activeX" xmlns:r="http://schemas.openxmlformats.org/officeDocument/2006/relationships" ax:classid="{D7053240-CE69-11CD-A777-00DD01143C57}" ax:persistence="persistStreamInit" r:id="rId1"/>
</file>

<file path=xl/activeX/activeX3.xml><?xml version="1.0" encoding="utf-8"?>
<ax:ocx xmlns:ax="http://schemas.microsoft.com/office/2006/activeX" xmlns:r="http://schemas.openxmlformats.org/officeDocument/2006/relationships" ax:classid="{D7053240-CE69-11CD-A777-00DD01143C57}" ax:persistence="persistStreamInit" r:id="rId1"/>
</file>

<file path=xl/activeX/activeX4.xml><?xml version="1.0" encoding="utf-8"?>
<ax:ocx xmlns:ax="http://schemas.microsoft.com/office/2006/activeX" xmlns:r="http://schemas.openxmlformats.org/officeDocument/2006/relationships" ax:classid="{D7053240-CE69-11CD-A777-00DD01143C57}" ax:persistence="persistStreamInit" r:id="rId1"/>
</file>

<file path=xl/activeX/activeX5.xml><?xml version="1.0" encoding="utf-8"?>
<ax:ocx xmlns:ax="http://schemas.microsoft.com/office/2006/activeX" xmlns:r="http://schemas.openxmlformats.org/officeDocument/2006/relationships" ax:classid="{D7053240-CE69-11CD-A777-00DD01143C57}" ax:persistence="persistStreamInit" r:id="rId1"/>
</file>

<file path=xl/activeX/activeX6.xml><?xml version="1.0" encoding="utf-8"?>
<ax:ocx xmlns:ax="http://schemas.microsoft.com/office/2006/activeX" xmlns:r="http://schemas.openxmlformats.org/officeDocument/2006/relationships" ax:classid="{D7053240-CE69-11CD-A777-00DD01143C57}" ax:persistence="persistStreamInit" r:id="rId1"/>
</file>

<file path=xl/activeX/activeX7.xml><?xml version="1.0" encoding="utf-8"?>
<ax:ocx xmlns:ax="http://schemas.microsoft.com/office/2006/activeX" xmlns:r="http://schemas.openxmlformats.org/officeDocument/2006/relationships" ax:classid="{D7053240-CE69-11CD-A777-00DD01143C57}" ax:persistence="persistStreamInit" r:id="rId1"/>
</file>

<file path=xl/activeX/activeX8.xml><?xml version="1.0" encoding="utf-8"?>
<ax:ocx xmlns:ax="http://schemas.microsoft.com/office/2006/activeX" xmlns:r="http://schemas.openxmlformats.org/officeDocument/2006/relationships" ax:classid="{D7053240-CE69-11CD-A777-00DD01143C57}" ax:persistence="persistStreamInit" r:id="rId1"/>
</file>

<file path=xl/activeX/activeX9.xml><?xml version="1.0" encoding="utf-8"?>
<ax:ocx xmlns:ax="http://schemas.microsoft.com/office/2006/activeX" xmlns:r="http://schemas.openxmlformats.org/officeDocument/2006/relationships" ax:classid="{D7053240-CE69-11CD-A777-00DD01143C57}" ax:persistence="persistStreamInit" r:id="rId1"/>
</file>

<file path=xl/drawings/_rels/drawing1.xml.rels><?xml version="1.0" encoding="UTF-8" standalone="yes"?>
<Relationships xmlns="http://schemas.openxmlformats.org/package/2006/relationships"><Relationship Id="rId8" Type="http://schemas.openxmlformats.org/officeDocument/2006/relationships/hyperlink" Target="#'INICIO (2)'!A1"/><Relationship Id="rId13" Type="http://schemas.openxmlformats.org/officeDocument/2006/relationships/image" Target="../media/image6.png"/><Relationship Id="rId3" Type="http://schemas.microsoft.com/office/2007/relationships/hdphoto" Target="../media/hdphoto1.wdp"/><Relationship Id="rId7" Type="http://schemas.openxmlformats.org/officeDocument/2006/relationships/image" Target="../media/image3.png"/><Relationship Id="rId12" Type="http://schemas.openxmlformats.org/officeDocument/2006/relationships/image" Target="../media/image5.png"/><Relationship Id="rId2" Type="http://schemas.openxmlformats.org/officeDocument/2006/relationships/image" Target="../media/image1.png"/><Relationship Id="rId1" Type="http://schemas.openxmlformats.org/officeDocument/2006/relationships/hyperlink" Target="#ESTRAT&#201;GICOS!A1"/><Relationship Id="rId6" Type="http://schemas.openxmlformats.org/officeDocument/2006/relationships/hyperlink" Target="#'MATRIZ SGSI'!A1"/><Relationship Id="rId11" Type="http://schemas.openxmlformats.org/officeDocument/2006/relationships/hyperlink" Target="#ACTUALIZACIONES!A1"/><Relationship Id="rId5" Type="http://schemas.openxmlformats.org/officeDocument/2006/relationships/image" Target="../media/image2.png"/><Relationship Id="rId10" Type="http://schemas.microsoft.com/office/2007/relationships/hdphoto" Target="../media/hdphoto2.wdp"/><Relationship Id="rId4" Type="http://schemas.openxmlformats.org/officeDocument/2006/relationships/hyperlink" Target="#CORRUPCI&#211;N!A1"/><Relationship Id="rId9" Type="http://schemas.openxmlformats.org/officeDocument/2006/relationships/image" Target="../media/image4.png"/></Relationships>
</file>

<file path=xl/drawings/_rels/drawing10.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INICIO (2)'!A1"/></Relationships>
</file>

<file path=xl/drawings/_rels/drawing11.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INICIO (2)'!A1"/></Relationships>
</file>

<file path=xl/drawings/_rels/drawing12.xml.rels><?xml version="1.0" encoding="UTF-8" standalone="yes"?>
<Relationships xmlns="http://schemas.openxmlformats.org/package/2006/relationships"><Relationship Id="rId2" Type="http://schemas.openxmlformats.org/officeDocument/2006/relationships/image" Target="../media/image23.png"/><Relationship Id="rId1" Type="http://schemas.openxmlformats.org/officeDocument/2006/relationships/hyperlink" Target="#'INICIO (2)'!A1"/></Relationships>
</file>

<file path=xl/drawings/_rels/drawing13.xml.rels><?xml version="1.0" encoding="UTF-8" standalone="yes"?>
<Relationships xmlns="http://schemas.openxmlformats.org/package/2006/relationships"><Relationship Id="rId3" Type="http://schemas.openxmlformats.org/officeDocument/2006/relationships/image" Target="../media/image24.png"/><Relationship Id="rId2" Type="http://schemas.openxmlformats.org/officeDocument/2006/relationships/image" Target="../media/image13.png"/><Relationship Id="rId1" Type="http://schemas.openxmlformats.org/officeDocument/2006/relationships/hyperlink" Target="#INICIO!A1"/></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INICIO!A1"/></Relationships>
</file>

<file path=xl/drawings/_rels/drawing3.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INICIO!A1"/></Relationships>
</file>

<file path=xl/drawings/_rels/drawing4.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INICIO!A1"/></Relationships>
</file>

<file path=xl/drawings/_rels/drawing5.xml.rels><?xml version="1.0" encoding="UTF-8" standalone="yes"?>
<Relationships xmlns="http://schemas.openxmlformats.org/package/2006/relationships"><Relationship Id="rId3" Type="http://schemas.openxmlformats.org/officeDocument/2006/relationships/image" Target="../media/image9.emf"/><Relationship Id="rId2" Type="http://schemas.openxmlformats.org/officeDocument/2006/relationships/image" Target="../media/image8.emf"/><Relationship Id="rId1" Type="http://schemas.openxmlformats.org/officeDocument/2006/relationships/image" Target="../media/image7.emf"/><Relationship Id="rId4" Type="http://schemas.openxmlformats.org/officeDocument/2006/relationships/image" Target="../media/image10.png"/></Relationships>
</file>

<file path=xl/drawings/_rels/drawing7.xml.rels><?xml version="1.0" encoding="UTF-8" standalone="yes"?>
<Relationships xmlns="http://schemas.openxmlformats.org/package/2006/relationships"><Relationship Id="rId8" Type="http://schemas.openxmlformats.org/officeDocument/2006/relationships/image" Target="../media/image5.png"/><Relationship Id="rId3" Type="http://schemas.openxmlformats.org/officeDocument/2006/relationships/hyperlink" Target="#'MAPA RIESGOS'!A1"/><Relationship Id="rId7" Type="http://schemas.openxmlformats.org/officeDocument/2006/relationships/image" Target="../media/image13.png"/><Relationship Id="rId2" Type="http://schemas.openxmlformats.org/officeDocument/2006/relationships/hyperlink" Target="#'CRUCE RIESGOS'!A1"/><Relationship Id="rId1" Type="http://schemas.openxmlformats.org/officeDocument/2006/relationships/hyperlink" Target="#'IDENTIFICACI&#211;N DOFA'!A1"/><Relationship Id="rId6" Type="http://schemas.openxmlformats.org/officeDocument/2006/relationships/hyperlink" Target="#INICIO!A1"/><Relationship Id="rId5" Type="http://schemas.openxmlformats.org/officeDocument/2006/relationships/hyperlink" Target="#'MAPA OPORTUNIDADES'!A1"/><Relationship Id="rId4" Type="http://schemas.openxmlformats.org/officeDocument/2006/relationships/hyperlink" Target="#'CRUCE OPORTUNIDADES'!A1"/><Relationship Id="rId9" Type="http://schemas.openxmlformats.org/officeDocument/2006/relationships/image" Target="../media/image14.png"/></Relationships>
</file>

<file path=xl/drawings/_rels/drawing8.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INICIO (2)'!A1"/></Relationships>
</file>

<file path=xl/drawings/_rels/drawing9.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INICIO (2)'!A1"/></Relationships>
</file>

<file path=xl/drawings/_rels/vmlDrawing1.vml.rels><?xml version="1.0" encoding="UTF-8" standalone="yes"?>
<Relationships xmlns="http://schemas.openxmlformats.org/package/2006/relationships"><Relationship Id="rId2" Type="http://schemas.openxmlformats.org/officeDocument/2006/relationships/image" Target="../media/image12.emf"/><Relationship Id="rId1" Type="http://schemas.openxmlformats.org/officeDocument/2006/relationships/image" Target="../media/image11.emf"/></Relationships>
</file>

<file path=xl/drawings/_rels/vmlDrawing2.vml.rels><?xml version="1.0" encoding="UTF-8" standalone="yes"?>
<Relationships xmlns="http://schemas.openxmlformats.org/package/2006/relationships"><Relationship Id="rId8" Type="http://schemas.openxmlformats.org/officeDocument/2006/relationships/image" Target="../media/image22.emf"/><Relationship Id="rId3" Type="http://schemas.openxmlformats.org/officeDocument/2006/relationships/image" Target="../media/image17.emf"/><Relationship Id="rId7" Type="http://schemas.openxmlformats.org/officeDocument/2006/relationships/image" Target="../media/image21.emf"/><Relationship Id="rId2" Type="http://schemas.openxmlformats.org/officeDocument/2006/relationships/image" Target="../media/image16.emf"/><Relationship Id="rId1" Type="http://schemas.openxmlformats.org/officeDocument/2006/relationships/image" Target="../media/image15.emf"/><Relationship Id="rId6" Type="http://schemas.openxmlformats.org/officeDocument/2006/relationships/image" Target="../media/image20.emf"/><Relationship Id="rId5" Type="http://schemas.openxmlformats.org/officeDocument/2006/relationships/image" Target="../media/image19.emf"/><Relationship Id="rId4" Type="http://schemas.openxmlformats.org/officeDocument/2006/relationships/image" Target="../media/image18.emf"/></Relationships>
</file>

<file path=xl/drawings/drawing1.xml><?xml version="1.0" encoding="utf-8"?>
<xdr:wsDr xmlns:xdr="http://schemas.openxmlformats.org/drawingml/2006/spreadsheetDrawing" xmlns:a="http://schemas.openxmlformats.org/drawingml/2006/main">
  <xdr:twoCellAnchor editAs="oneCell">
    <xdr:from>
      <xdr:col>4</xdr:col>
      <xdr:colOff>679844</xdr:colOff>
      <xdr:row>14</xdr:row>
      <xdr:rowOff>38100</xdr:rowOff>
    </xdr:from>
    <xdr:to>
      <xdr:col>6</xdr:col>
      <xdr:colOff>55844</xdr:colOff>
      <xdr:row>18</xdr:row>
      <xdr:rowOff>176100</xdr:rowOff>
    </xdr:to>
    <xdr:pic>
      <xdr:nvPicPr>
        <xdr:cNvPr id="5" name="Imagen 4">
          <a:hlinkClick xmlns:r="http://schemas.openxmlformats.org/officeDocument/2006/relationships" r:id="rId1"/>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2" cstate="print">
          <a:duotone>
            <a:prstClr val="black"/>
            <a:schemeClr val="bg1">
              <a:tint val="45000"/>
              <a:satMod val="400000"/>
            </a:schemeClr>
          </a:duotone>
          <a:extLst>
            <a:ext uri="{BEBA8EAE-BF5A-486C-A8C5-ECC9F3942E4B}">
              <a14:imgProps xmlns:a14="http://schemas.microsoft.com/office/drawing/2010/main">
                <a14:imgLayer r:embed="rId3">
                  <a14:imgEffect>
                    <a14:sharpenSoften amount="50000"/>
                  </a14:imgEffect>
                  <a14:imgEffect>
                    <a14:saturation sat="400000"/>
                  </a14:imgEffect>
                </a14:imgLayer>
              </a14:imgProps>
            </a:ext>
            <a:ext uri="{28A0092B-C50C-407E-A947-70E740481C1C}">
              <a14:useLocalDpi xmlns:a14="http://schemas.microsoft.com/office/drawing/2010/main" val="0"/>
            </a:ext>
          </a:extLst>
        </a:blip>
        <a:stretch>
          <a:fillRect/>
        </a:stretch>
      </xdr:blipFill>
      <xdr:spPr>
        <a:xfrm>
          <a:off x="3127769" y="1590675"/>
          <a:ext cx="900000" cy="900000"/>
        </a:xfrm>
        <a:prstGeom prst="rect">
          <a:avLst/>
        </a:prstGeom>
      </xdr:spPr>
    </xdr:pic>
    <xdr:clientData/>
  </xdr:twoCellAnchor>
  <xdr:twoCellAnchor editAs="oneCell">
    <xdr:from>
      <xdr:col>11</xdr:col>
      <xdr:colOff>333375</xdr:colOff>
      <xdr:row>14</xdr:row>
      <xdr:rowOff>57150</xdr:rowOff>
    </xdr:from>
    <xdr:to>
      <xdr:col>13</xdr:col>
      <xdr:colOff>396732</xdr:colOff>
      <xdr:row>18</xdr:row>
      <xdr:rowOff>123150</xdr:rowOff>
    </xdr:to>
    <xdr:pic>
      <xdr:nvPicPr>
        <xdr:cNvPr id="17" name="Imagen 16">
          <a:hlinkClick xmlns:r="http://schemas.openxmlformats.org/officeDocument/2006/relationships" r:id="rId4"/>
          <a:extLst>
            <a:ext uri="{FF2B5EF4-FFF2-40B4-BE49-F238E27FC236}">
              <a16:creationId xmlns:a16="http://schemas.microsoft.com/office/drawing/2014/main" id="{00000000-0008-0000-0100-000011000000}"/>
            </a:ext>
          </a:extLst>
        </xdr:cNvPr>
        <xdr:cNvPicPr>
          <a:picLocks noChangeAspect="1"/>
        </xdr:cNvPicPr>
      </xdr:nvPicPr>
      <xdr:blipFill>
        <a:blip xmlns:r="http://schemas.openxmlformats.org/officeDocument/2006/relationships" r:embed="rId5">
          <a:lum bright="70000" contrast="-70000"/>
          <a:extLst>
            <a:ext uri="{28A0092B-C50C-407E-A947-70E740481C1C}">
              <a14:useLocalDpi xmlns:a14="http://schemas.microsoft.com/office/drawing/2010/main" val="0"/>
            </a:ext>
          </a:extLst>
        </a:blip>
        <a:stretch>
          <a:fillRect/>
        </a:stretch>
      </xdr:blipFill>
      <xdr:spPr>
        <a:xfrm>
          <a:off x="8115300" y="1609725"/>
          <a:ext cx="1587357" cy="828000"/>
        </a:xfrm>
        <a:prstGeom prst="rect">
          <a:avLst/>
        </a:prstGeom>
      </xdr:spPr>
    </xdr:pic>
    <xdr:clientData/>
  </xdr:twoCellAnchor>
  <xdr:twoCellAnchor editAs="oneCell">
    <xdr:from>
      <xdr:col>4</xdr:col>
      <xdr:colOff>600077</xdr:colOff>
      <xdr:row>22</xdr:row>
      <xdr:rowOff>140621</xdr:rowOff>
    </xdr:from>
    <xdr:to>
      <xdr:col>6</xdr:col>
      <xdr:colOff>204996</xdr:colOff>
      <xdr:row>28</xdr:row>
      <xdr:rowOff>68096</xdr:rowOff>
    </xdr:to>
    <xdr:pic>
      <xdr:nvPicPr>
        <xdr:cNvPr id="21" name="Imagen 20">
          <a:hlinkClick xmlns:r="http://schemas.openxmlformats.org/officeDocument/2006/relationships" r:id="rId6"/>
          <a:extLst>
            <a:ext uri="{FF2B5EF4-FFF2-40B4-BE49-F238E27FC236}">
              <a16:creationId xmlns:a16="http://schemas.microsoft.com/office/drawing/2014/main" id="{00000000-0008-0000-0100-000015000000}"/>
            </a:ext>
          </a:extLst>
        </xdr:cNvPr>
        <xdr:cNvPicPr>
          <a:picLocks noChangeAspect="1"/>
        </xdr:cNvPicPr>
      </xdr:nvPicPr>
      <xdr:blipFill>
        <a:blip xmlns:r="http://schemas.openxmlformats.org/officeDocument/2006/relationships" r:embed="rId7" cstate="print">
          <a:duotone>
            <a:schemeClr val="bg2">
              <a:shade val="45000"/>
              <a:satMod val="135000"/>
            </a:schemeClr>
            <a:prstClr val="white"/>
          </a:duotone>
          <a:extLst>
            <a:ext uri="{28A0092B-C50C-407E-A947-70E740481C1C}">
              <a14:useLocalDpi xmlns:a14="http://schemas.microsoft.com/office/drawing/2010/main" val="0"/>
            </a:ext>
          </a:extLst>
        </a:blip>
        <a:stretch>
          <a:fillRect/>
        </a:stretch>
      </xdr:blipFill>
      <xdr:spPr>
        <a:xfrm>
          <a:off x="3048002" y="3236246"/>
          <a:ext cx="1128919" cy="1080000"/>
        </a:xfrm>
        <a:prstGeom prst="rect">
          <a:avLst/>
        </a:prstGeom>
      </xdr:spPr>
    </xdr:pic>
    <xdr:clientData/>
  </xdr:twoCellAnchor>
  <xdr:twoCellAnchor editAs="oneCell">
    <xdr:from>
      <xdr:col>11</xdr:col>
      <xdr:colOff>381000</xdr:colOff>
      <xdr:row>23</xdr:row>
      <xdr:rowOff>66674</xdr:rowOff>
    </xdr:from>
    <xdr:to>
      <xdr:col>13</xdr:col>
      <xdr:colOff>441659</xdr:colOff>
      <xdr:row>27</xdr:row>
      <xdr:rowOff>133349</xdr:rowOff>
    </xdr:to>
    <xdr:pic>
      <xdr:nvPicPr>
        <xdr:cNvPr id="22" name="Imagen 21">
          <a:hlinkClick xmlns:r="http://schemas.openxmlformats.org/officeDocument/2006/relationships" r:id="rId8"/>
          <a:extLst>
            <a:ext uri="{FF2B5EF4-FFF2-40B4-BE49-F238E27FC236}">
              <a16:creationId xmlns:a16="http://schemas.microsoft.com/office/drawing/2014/main" id="{00000000-0008-0000-0100-000016000000}"/>
            </a:ext>
          </a:extLst>
        </xdr:cNvPr>
        <xdr:cNvPicPr>
          <a:picLocks noChangeAspect="1"/>
        </xdr:cNvPicPr>
      </xdr:nvPicPr>
      <xdr:blipFill rotWithShape="1">
        <a:blip xmlns:r="http://schemas.openxmlformats.org/officeDocument/2006/relationships" r:embed="rId9" cstate="print">
          <a:duotone>
            <a:prstClr val="black"/>
            <a:schemeClr val="bg1">
              <a:tint val="45000"/>
              <a:satMod val="400000"/>
            </a:schemeClr>
          </a:duotone>
          <a:extLst>
            <a:ext uri="{BEBA8EAE-BF5A-486C-A8C5-ECC9F3942E4B}">
              <a14:imgProps xmlns:a14="http://schemas.microsoft.com/office/drawing/2010/main">
                <a14:imgLayer r:embed="rId10">
                  <a14:imgEffect>
                    <a14:sharpenSoften amount="50000"/>
                  </a14:imgEffect>
                </a14:imgLayer>
              </a14:imgProps>
            </a:ext>
            <a:ext uri="{28A0092B-C50C-407E-A947-70E740481C1C}">
              <a14:useLocalDpi xmlns:a14="http://schemas.microsoft.com/office/drawing/2010/main" val="0"/>
            </a:ext>
          </a:extLst>
        </a:blip>
        <a:srcRect l="8521" t="14040" r="7046" b="12497"/>
        <a:stretch/>
      </xdr:blipFill>
      <xdr:spPr>
        <a:xfrm>
          <a:off x="8162925" y="3352799"/>
          <a:ext cx="1584659" cy="828675"/>
        </a:xfrm>
        <a:prstGeom prst="roundRect">
          <a:avLst/>
        </a:prstGeom>
      </xdr:spPr>
    </xdr:pic>
    <xdr:clientData/>
  </xdr:twoCellAnchor>
  <xdr:twoCellAnchor>
    <xdr:from>
      <xdr:col>15</xdr:col>
      <xdr:colOff>619125</xdr:colOff>
      <xdr:row>26</xdr:row>
      <xdr:rowOff>28575</xdr:rowOff>
    </xdr:from>
    <xdr:to>
      <xdr:col>16</xdr:col>
      <xdr:colOff>247650</xdr:colOff>
      <xdr:row>28</xdr:row>
      <xdr:rowOff>171450</xdr:rowOff>
    </xdr:to>
    <xdr:sp macro="" textlink="">
      <xdr:nvSpPr>
        <xdr:cNvPr id="3" name="Multidocumento 2">
          <a:hlinkClick xmlns:r="http://schemas.openxmlformats.org/officeDocument/2006/relationships" r:id="rId11"/>
          <a:extLst>
            <a:ext uri="{FF2B5EF4-FFF2-40B4-BE49-F238E27FC236}">
              <a16:creationId xmlns:a16="http://schemas.microsoft.com/office/drawing/2014/main" id="{00000000-0008-0000-0100-000003000000}"/>
            </a:ext>
          </a:extLst>
        </xdr:cNvPr>
        <xdr:cNvSpPr/>
      </xdr:nvSpPr>
      <xdr:spPr>
        <a:xfrm>
          <a:off x="11449050" y="3886200"/>
          <a:ext cx="390525" cy="533400"/>
        </a:xfrm>
        <a:prstGeom prst="flowChartMultidocument">
          <a:avLst/>
        </a:prstGeom>
        <a:noFill/>
        <a:ln w="28575">
          <a:solidFill>
            <a:srgbClr val="DAAA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editAs="oneCell">
    <xdr:from>
      <xdr:col>1</xdr:col>
      <xdr:colOff>276225</xdr:colOff>
      <xdr:row>1</xdr:row>
      <xdr:rowOff>66675</xdr:rowOff>
    </xdr:from>
    <xdr:to>
      <xdr:col>1</xdr:col>
      <xdr:colOff>781050</xdr:colOff>
      <xdr:row>4</xdr:row>
      <xdr:rowOff>133350</xdr:rowOff>
    </xdr:to>
    <xdr:pic>
      <xdr:nvPicPr>
        <xdr:cNvPr id="2" name="Imagen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438150" y="257175"/>
          <a:ext cx="504825" cy="752475"/>
        </a:xfrm>
        <a:prstGeom prst="rect">
          <a:avLst/>
        </a:prstGeom>
      </xdr:spPr>
    </xdr:pic>
    <xdr:clientData/>
  </xdr:twoCellAnchor>
  <xdr:twoCellAnchor editAs="oneCell">
    <xdr:from>
      <xdr:col>2</xdr:col>
      <xdr:colOff>114300</xdr:colOff>
      <xdr:row>7</xdr:row>
      <xdr:rowOff>38100</xdr:rowOff>
    </xdr:from>
    <xdr:to>
      <xdr:col>2</xdr:col>
      <xdr:colOff>610673</xdr:colOff>
      <xdr:row>10</xdr:row>
      <xdr:rowOff>172255</xdr:rowOff>
    </xdr:to>
    <xdr:pic>
      <xdr:nvPicPr>
        <xdr:cNvPr id="4" name="Imagen 3">
          <a:extLst>
            <a:ext uri="{FF2B5EF4-FFF2-40B4-BE49-F238E27FC236}">
              <a16:creationId xmlns:a16="http://schemas.microsoft.com/office/drawing/2014/main" id="{00000000-0008-0000-0100-000004000000}"/>
            </a:ext>
          </a:extLst>
        </xdr:cNvPr>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1343025" y="1495425"/>
          <a:ext cx="496373" cy="70565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752475</xdr:colOff>
      <xdr:row>8</xdr:row>
      <xdr:rowOff>0</xdr:rowOff>
    </xdr:from>
    <xdr:to>
      <xdr:col>3</xdr:col>
      <xdr:colOff>0</xdr:colOff>
      <xdr:row>9</xdr:row>
      <xdr:rowOff>561975</xdr:rowOff>
    </xdr:to>
    <xdr:cxnSp macro="">
      <xdr:nvCxnSpPr>
        <xdr:cNvPr id="3" name="Conector recto 2">
          <a:extLst>
            <a:ext uri="{FF2B5EF4-FFF2-40B4-BE49-F238E27FC236}">
              <a16:creationId xmlns:a16="http://schemas.microsoft.com/office/drawing/2014/main" id="{00000000-0008-0000-0B00-000003000000}"/>
            </a:ext>
          </a:extLst>
        </xdr:cNvPr>
        <xdr:cNvCxnSpPr/>
      </xdr:nvCxnSpPr>
      <xdr:spPr>
        <a:xfrm>
          <a:off x="752475" y="581025"/>
          <a:ext cx="2038350" cy="752475"/>
        </a:xfrm>
        <a:prstGeom prst="line">
          <a:avLst/>
        </a:prstGeom>
        <a:ln w="28575">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180975</xdr:colOff>
      <xdr:row>6</xdr:row>
      <xdr:rowOff>180975</xdr:rowOff>
    </xdr:from>
    <xdr:to>
      <xdr:col>0</xdr:col>
      <xdr:colOff>583141</xdr:colOff>
      <xdr:row>8</xdr:row>
      <xdr:rowOff>106891</xdr:rowOff>
    </xdr:to>
    <xdr:sp macro="" textlink="">
      <xdr:nvSpPr>
        <xdr:cNvPr id="4" name="Flecha izquierda 3">
          <a:hlinkClick xmlns:r="http://schemas.openxmlformats.org/officeDocument/2006/relationships" r:id="rId1"/>
          <a:extLst>
            <a:ext uri="{FF2B5EF4-FFF2-40B4-BE49-F238E27FC236}">
              <a16:creationId xmlns:a16="http://schemas.microsoft.com/office/drawing/2014/main" id="{00000000-0008-0000-0B00-000004000000}"/>
            </a:ext>
          </a:extLst>
        </xdr:cNvPr>
        <xdr:cNvSpPr/>
      </xdr:nvSpPr>
      <xdr:spPr>
        <a:xfrm>
          <a:off x="180975" y="371475"/>
          <a:ext cx="402166" cy="306916"/>
        </a:xfrm>
        <a:prstGeom prst="leftArrow">
          <a:avLst/>
        </a:prstGeom>
        <a:solidFill>
          <a:srgbClr val="FBE122"/>
        </a:solidFill>
        <a:ln>
          <a:solidFill>
            <a:srgbClr val="00482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editAs="oneCell">
    <xdr:from>
      <xdr:col>2</xdr:col>
      <xdr:colOff>47625</xdr:colOff>
      <xdr:row>1</xdr:row>
      <xdr:rowOff>47625</xdr:rowOff>
    </xdr:from>
    <xdr:to>
      <xdr:col>2</xdr:col>
      <xdr:colOff>561975</xdr:colOff>
      <xdr:row>4</xdr:row>
      <xdr:rowOff>152400</xdr:rowOff>
    </xdr:to>
    <xdr:pic>
      <xdr:nvPicPr>
        <xdr:cNvPr id="2" name="Imagen 1">
          <a:extLst>
            <a:ext uri="{FF2B5EF4-FFF2-40B4-BE49-F238E27FC236}">
              <a16:creationId xmlns:a16="http://schemas.microsoft.com/office/drawing/2014/main" id="{00000000-0008-0000-0B00-000002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771650" y="238125"/>
          <a:ext cx="514350" cy="75247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4</xdr:col>
      <xdr:colOff>141178</xdr:colOff>
      <xdr:row>5</xdr:row>
      <xdr:rowOff>13607</xdr:rowOff>
    </xdr:from>
    <xdr:to>
      <xdr:col>4</xdr:col>
      <xdr:colOff>543344</xdr:colOff>
      <xdr:row>6</xdr:row>
      <xdr:rowOff>130023</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C00-000003000000}"/>
            </a:ext>
          </a:extLst>
        </xdr:cNvPr>
        <xdr:cNvSpPr/>
      </xdr:nvSpPr>
      <xdr:spPr>
        <a:xfrm>
          <a:off x="498366" y="204107"/>
          <a:ext cx="402166" cy="306916"/>
        </a:xfrm>
        <a:prstGeom prst="leftArrow">
          <a:avLst/>
        </a:prstGeom>
        <a:solidFill>
          <a:srgbClr val="FBE122"/>
        </a:solidFill>
        <a:ln>
          <a:solidFill>
            <a:srgbClr val="00482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editAs="oneCell">
    <xdr:from>
      <xdr:col>4</xdr:col>
      <xdr:colOff>1428751</xdr:colOff>
      <xdr:row>0</xdr:row>
      <xdr:rowOff>68035</xdr:rowOff>
    </xdr:from>
    <xdr:to>
      <xdr:col>4</xdr:col>
      <xdr:colOff>2005617</xdr:colOff>
      <xdr:row>3</xdr:row>
      <xdr:rowOff>151594</xdr:rowOff>
    </xdr:to>
    <xdr:pic>
      <xdr:nvPicPr>
        <xdr:cNvPr id="2" name="Imagen 1">
          <a:extLst>
            <a:ext uri="{FF2B5EF4-FFF2-40B4-BE49-F238E27FC236}">
              <a16:creationId xmlns:a16="http://schemas.microsoft.com/office/drawing/2014/main" id="{00000000-0008-0000-0C00-000002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782537" y="68035"/>
          <a:ext cx="576866" cy="81834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752475</xdr:colOff>
      <xdr:row>7</xdr:row>
      <xdr:rowOff>0</xdr:rowOff>
    </xdr:from>
    <xdr:to>
      <xdr:col>3</xdr:col>
      <xdr:colOff>0</xdr:colOff>
      <xdr:row>8</xdr:row>
      <xdr:rowOff>561975</xdr:rowOff>
    </xdr:to>
    <xdr:cxnSp macro="">
      <xdr:nvCxnSpPr>
        <xdr:cNvPr id="2" name="Conector recto 1">
          <a:extLst>
            <a:ext uri="{FF2B5EF4-FFF2-40B4-BE49-F238E27FC236}">
              <a16:creationId xmlns:a16="http://schemas.microsoft.com/office/drawing/2014/main" id="{00000000-0008-0000-0D00-000002000000}"/>
            </a:ext>
          </a:extLst>
        </xdr:cNvPr>
        <xdr:cNvCxnSpPr/>
      </xdr:nvCxnSpPr>
      <xdr:spPr>
        <a:xfrm>
          <a:off x="752475" y="581025"/>
          <a:ext cx="2038350" cy="542925"/>
        </a:xfrm>
        <a:prstGeom prst="line">
          <a:avLst/>
        </a:prstGeom>
        <a:ln w="285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752475</xdr:colOff>
      <xdr:row>7</xdr:row>
      <xdr:rowOff>0</xdr:rowOff>
    </xdr:from>
    <xdr:to>
      <xdr:col>3</xdr:col>
      <xdr:colOff>0</xdr:colOff>
      <xdr:row>8</xdr:row>
      <xdr:rowOff>561975</xdr:rowOff>
    </xdr:to>
    <xdr:cxnSp macro="">
      <xdr:nvCxnSpPr>
        <xdr:cNvPr id="4" name="Conector recto 3">
          <a:extLst>
            <a:ext uri="{FF2B5EF4-FFF2-40B4-BE49-F238E27FC236}">
              <a16:creationId xmlns:a16="http://schemas.microsoft.com/office/drawing/2014/main" id="{00000000-0008-0000-0D00-000004000000}"/>
            </a:ext>
          </a:extLst>
        </xdr:cNvPr>
        <xdr:cNvCxnSpPr/>
      </xdr:nvCxnSpPr>
      <xdr:spPr>
        <a:xfrm>
          <a:off x="752475" y="590550"/>
          <a:ext cx="2143125" cy="542925"/>
        </a:xfrm>
        <a:prstGeom prst="line">
          <a:avLst/>
        </a:prstGeom>
        <a:ln w="28575">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171450</xdr:colOff>
      <xdr:row>6</xdr:row>
      <xdr:rowOff>0</xdr:rowOff>
    </xdr:from>
    <xdr:to>
      <xdr:col>0</xdr:col>
      <xdr:colOff>573616</xdr:colOff>
      <xdr:row>7</xdr:row>
      <xdr:rowOff>106891</xdr:rowOff>
    </xdr:to>
    <xdr:sp macro="" textlink="">
      <xdr:nvSpPr>
        <xdr:cNvPr id="5" name="Flecha izquierda 4">
          <a:hlinkClick xmlns:r="http://schemas.openxmlformats.org/officeDocument/2006/relationships" r:id="rId1"/>
          <a:extLst>
            <a:ext uri="{FF2B5EF4-FFF2-40B4-BE49-F238E27FC236}">
              <a16:creationId xmlns:a16="http://schemas.microsoft.com/office/drawing/2014/main" id="{00000000-0008-0000-0D00-000005000000}"/>
            </a:ext>
          </a:extLst>
        </xdr:cNvPr>
        <xdr:cNvSpPr/>
      </xdr:nvSpPr>
      <xdr:spPr>
        <a:xfrm>
          <a:off x="171450" y="381000"/>
          <a:ext cx="402166" cy="306916"/>
        </a:xfrm>
        <a:prstGeom prst="leftArrow">
          <a:avLst/>
        </a:prstGeom>
        <a:solidFill>
          <a:srgbClr val="FBE122"/>
        </a:solidFill>
        <a:ln>
          <a:solidFill>
            <a:srgbClr val="00482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editAs="oneCell">
    <xdr:from>
      <xdr:col>1</xdr:col>
      <xdr:colOff>971550</xdr:colOff>
      <xdr:row>0</xdr:row>
      <xdr:rowOff>66675</xdr:rowOff>
    </xdr:from>
    <xdr:to>
      <xdr:col>2</xdr:col>
      <xdr:colOff>514350</xdr:colOff>
      <xdr:row>3</xdr:row>
      <xdr:rowOff>123825</xdr:rowOff>
    </xdr:to>
    <xdr:pic>
      <xdr:nvPicPr>
        <xdr:cNvPr id="3" name="Imagen 2">
          <a:extLst>
            <a:ext uri="{FF2B5EF4-FFF2-40B4-BE49-F238E27FC236}">
              <a16:creationId xmlns:a16="http://schemas.microsoft.com/office/drawing/2014/main" id="{00000000-0008-0000-0D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733550" y="66675"/>
          <a:ext cx="523875" cy="74295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31750</xdr:colOff>
      <xdr:row>0</xdr:row>
      <xdr:rowOff>127000</xdr:rowOff>
    </xdr:from>
    <xdr:to>
      <xdr:col>0</xdr:col>
      <xdr:colOff>463750</xdr:colOff>
      <xdr:row>2</xdr:row>
      <xdr:rowOff>172615</xdr:rowOff>
    </xdr:to>
    <xdr:pic>
      <xdr:nvPicPr>
        <xdr:cNvPr id="7" name="Imagen 6">
          <a:hlinkClick xmlns:r="http://schemas.openxmlformats.org/officeDocument/2006/relationships" r:id="rId1"/>
          <a:extLst>
            <a:ext uri="{FF2B5EF4-FFF2-40B4-BE49-F238E27FC236}">
              <a16:creationId xmlns:a16="http://schemas.microsoft.com/office/drawing/2014/main" id="{00000000-0008-0000-0E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1750" y="127000"/>
          <a:ext cx="432000" cy="427238"/>
        </a:xfrm>
        <a:prstGeom prst="rect">
          <a:avLst/>
        </a:prstGeom>
      </xdr:spPr>
    </xdr:pic>
    <xdr:clientData/>
  </xdr:twoCellAnchor>
  <xdr:twoCellAnchor editAs="oneCell">
    <xdr:from>
      <xdr:col>1</xdr:col>
      <xdr:colOff>333375</xdr:colOff>
      <xdr:row>1</xdr:row>
      <xdr:rowOff>57150</xdr:rowOff>
    </xdr:from>
    <xdr:to>
      <xdr:col>1</xdr:col>
      <xdr:colOff>841375</xdr:colOff>
      <xdr:row>4</xdr:row>
      <xdr:rowOff>152400</xdr:rowOff>
    </xdr:to>
    <xdr:pic>
      <xdr:nvPicPr>
        <xdr:cNvPr id="2" name="Imagen 1">
          <a:extLst>
            <a:ext uri="{FF2B5EF4-FFF2-40B4-BE49-F238E27FC236}">
              <a16:creationId xmlns:a16="http://schemas.microsoft.com/office/drawing/2014/main" id="{00000000-0008-0000-0E00-000002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09625" y="247650"/>
          <a:ext cx="508000" cy="7048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733425</xdr:colOff>
      <xdr:row>5</xdr:row>
      <xdr:rowOff>27214</xdr:rowOff>
    </xdr:from>
    <xdr:to>
      <xdr:col>2</xdr:col>
      <xdr:colOff>1135591</xdr:colOff>
      <xdr:row>6</xdr:row>
      <xdr:rowOff>124714</xdr:rowOff>
    </xdr:to>
    <xdr:sp macro="" textlink="">
      <xdr:nvSpPr>
        <xdr:cNvPr id="2" name="Flecha izquierda 1">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1171575" y="27214"/>
          <a:ext cx="402166" cy="288000"/>
        </a:xfrm>
        <a:prstGeom prst="leftArrow">
          <a:avLst/>
        </a:prstGeom>
        <a:solidFill>
          <a:srgbClr val="FBE122"/>
        </a:solidFill>
        <a:ln>
          <a:solidFill>
            <a:srgbClr val="00482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editAs="oneCell">
    <xdr:from>
      <xdr:col>2</xdr:col>
      <xdr:colOff>1114425</xdr:colOff>
      <xdr:row>1</xdr:row>
      <xdr:rowOff>47626</xdr:rowOff>
    </xdr:from>
    <xdr:to>
      <xdr:col>2</xdr:col>
      <xdr:colOff>1628775</xdr:colOff>
      <xdr:row>4</xdr:row>
      <xdr:rowOff>171451</xdr:rowOff>
    </xdr:to>
    <xdr:pic>
      <xdr:nvPicPr>
        <xdr:cNvPr id="4" name="Imagen 3">
          <a:extLst>
            <a:ext uri="{FF2B5EF4-FFF2-40B4-BE49-F238E27FC236}">
              <a16:creationId xmlns:a16="http://schemas.microsoft.com/office/drawing/2014/main" id="{00000000-0008-0000-0200-000004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52575" y="238126"/>
          <a:ext cx="514350" cy="7048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381000</xdr:colOff>
      <xdr:row>5</xdr:row>
      <xdr:rowOff>27214</xdr:rowOff>
    </xdr:from>
    <xdr:to>
      <xdr:col>2</xdr:col>
      <xdr:colOff>783166</xdr:colOff>
      <xdr:row>6</xdr:row>
      <xdr:rowOff>143630</xdr:rowOff>
    </xdr:to>
    <xdr:sp macro="" textlink="">
      <xdr:nvSpPr>
        <xdr:cNvPr id="2" name="Flecha izquierda 1">
          <a:hlinkClick xmlns:r="http://schemas.openxmlformats.org/officeDocument/2006/relationships" r:id="rId1"/>
          <a:extLst>
            <a:ext uri="{FF2B5EF4-FFF2-40B4-BE49-F238E27FC236}">
              <a16:creationId xmlns:a16="http://schemas.microsoft.com/office/drawing/2014/main" id="{00000000-0008-0000-0300-000002000000}"/>
            </a:ext>
          </a:extLst>
        </xdr:cNvPr>
        <xdr:cNvSpPr/>
      </xdr:nvSpPr>
      <xdr:spPr>
        <a:xfrm>
          <a:off x="952500" y="27214"/>
          <a:ext cx="402166" cy="306916"/>
        </a:xfrm>
        <a:prstGeom prst="leftArrow">
          <a:avLst/>
        </a:prstGeom>
        <a:solidFill>
          <a:srgbClr val="FBE122"/>
        </a:solidFill>
        <a:ln>
          <a:solidFill>
            <a:srgbClr val="00482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editAs="oneCell">
    <xdr:from>
      <xdr:col>2</xdr:col>
      <xdr:colOff>247650</xdr:colOff>
      <xdr:row>1</xdr:row>
      <xdr:rowOff>38101</xdr:rowOff>
    </xdr:from>
    <xdr:to>
      <xdr:col>2</xdr:col>
      <xdr:colOff>742950</xdr:colOff>
      <xdr:row>4</xdr:row>
      <xdr:rowOff>180976</xdr:rowOff>
    </xdr:to>
    <xdr:pic>
      <xdr:nvPicPr>
        <xdr:cNvPr id="4" name="Imagen 3">
          <a:extLst>
            <a:ext uri="{FF2B5EF4-FFF2-40B4-BE49-F238E27FC236}">
              <a16:creationId xmlns:a16="http://schemas.microsoft.com/office/drawing/2014/main" id="{00000000-0008-0000-0300-000004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28675" y="228601"/>
          <a:ext cx="495300" cy="7239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2</xdr:col>
      <xdr:colOff>27217</xdr:colOff>
      <xdr:row>6</xdr:row>
      <xdr:rowOff>122464</xdr:rowOff>
    </xdr:from>
    <xdr:to>
      <xdr:col>2</xdr:col>
      <xdr:colOff>429383</xdr:colOff>
      <xdr:row>8</xdr:row>
      <xdr:rowOff>0</xdr:rowOff>
    </xdr:to>
    <xdr:sp macro="" textlink="">
      <xdr:nvSpPr>
        <xdr:cNvPr id="2" name="Flecha izquierda 1">
          <a:hlinkClick xmlns:r="http://schemas.openxmlformats.org/officeDocument/2006/relationships" r:id="rId1"/>
          <a:extLst>
            <a:ext uri="{FF2B5EF4-FFF2-40B4-BE49-F238E27FC236}">
              <a16:creationId xmlns:a16="http://schemas.microsoft.com/office/drawing/2014/main" id="{00000000-0008-0000-0400-000002000000}"/>
            </a:ext>
          </a:extLst>
        </xdr:cNvPr>
        <xdr:cNvSpPr/>
      </xdr:nvSpPr>
      <xdr:spPr>
        <a:xfrm>
          <a:off x="1197431" y="122464"/>
          <a:ext cx="402166" cy="306916"/>
        </a:xfrm>
        <a:prstGeom prst="leftArrow">
          <a:avLst/>
        </a:prstGeom>
        <a:solidFill>
          <a:srgbClr val="FBE122"/>
        </a:solidFill>
        <a:ln>
          <a:solidFill>
            <a:srgbClr val="00482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1170216</xdr:colOff>
      <xdr:row>6</xdr:row>
      <xdr:rowOff>65314</xdr:rowOff>
    </xdr:from>
    <xdr:to>
      <xdr:col>2</xdr:col>
      <xdr:colOff>485774</xdr:colOff>
      <xdr:row>8</xdr:row>
      <xdr:rowOff>76200</xdr:rowOff>
    </xdr:to>
    <xdr:sp macro="" textlink="">
      <xdr:nvSpPr>
        <xdr:cNvPr id="5" name="Flecha izquierda 1">
          <a:hlinkClick xmlns:r="http://schemas.openxmlformats.org/officeDocument/2006/relationships" r:id="rId1"/>
          <a:extLst>
            <a:ext uri="{FF2B5EF4-FFF2-40B4-BE49-F238E27FC236}">
              <a16:creationId xmlns:a16="http://schemas.microsoft.com/office/drawing/2014/main" id="{00000000-0008-0000-0400-000005000000}"/>
            </a:ext>
          </a:extLst>
        </xdr:cNvPr>
        <xdr:cNvSpPr/>
      </xdr:nvSpPr>
      <xdr:spPr>
        <a:xfrm>
          <a:off x="1332141" y="65314"/>
          <a:ext cx="487133" cy="391886"/>
        </a:xfrm>
        <a:prstGeom prst="leftArrow">
          <a:avLst/>
        </a:prstGeom>
        <a:solidFill>
          <a:srgbClr val="FBE122"/>
        </a:solidFill>
        <a:ln>
          <a:solidFill>
            <a:srgbClr val="00482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editAs="oneCell">
    <xdr:from>
      <xdr:col>1</xdr:col>
      <xdr:colOff>923925</xdr:colOff>
      <xdr:row>1</xdr:row>
      <xdr:rowOff>114301</xdr:rowOff>
    </xdr:from>
    <xdr:to>
      <xdr:col>2</xdr:col>
      <xdr:colOff>257175</xdr:colOff>
      <xdr:row>4</xdr:row>
      <xdr:rowOff>123826</xdr:rowOff>
    </xdr:to>
    <xdr:pic>
      <xdr:nvPicPr>
        <xdr:cNvPr id="3" name="Imagen 2">
          <a:extLst>
            <a:ext uri="{FF2B5EF4-FFF2-40B4-BE49-F238E27FC236}">
              <a16:creationId xmlns:a16="http://schemas.microsoft.com/office/drawing/2014/main" id="{00000000-0008-0000-04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5850" y="304801"/>
          <a:ext cx="504825" cy="7048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427224</xdr:colOff>
      <xdr:row>20</xdr:row>
      <xdr:rowOff>70015</xdr:rowOff>
    </xdr:from>
    <xdr:to>
      <xdr:col>13</xdr:col>
      <xdr:colOff>571006</xdr:colOff>
      <xdr:row>29</xdr:row>
      <xdr:rowOff>45150</xdr:rowOff>
    </xdr:to>
    <xdr:pic>
      <xdr:nvPicPr>
        <xdr:cNvPr id="4" name="Imagen 3">
          <a:extLst>
            <a:ext uri="{FF2B5EF4-FFF2-40B4-BE49-F238E27FC236}">
              <a16:creationId xmlns:a16="http://schemas.microsoft.com/office/drawing/2014/main" id="{00000000-0008-0000-05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44974" y="7721765"/>
          <a:ext cx="6311447" cy="28866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314325</xdr:colOff>
      <xdr:row>21</xdr:row>
      <xdr:rowOff>28575</xdr:rowOff>
    </xdr:from>
    <xdr:to>
      <xdr:col>13</xdr:col>
      <xdr:colOff>449035</xdr:colOff>
      <xdr:row>30</xdr:row>
      <xdr:rowOff>13606</xdr:rowOff>
    </xdr:to>
    <xdr:sp macro="" textlink="">
      <xdr:nvSpPr>
        <xdr:cNvPr id="9220" name="AutoShape 4">
          <a:extLst>
            <a:ext uri="{FF2B5EF4-FFF2-40B4-BE49-F238E27FC236}">
              <a16:creationId xmlns:a16="http://schemas.microsoft.com/office/drawing/2014/main" id="{00000000-0008-0000-0500-000004240000}"/>
            </a:ext>
          </a:extLst>
        </xdr:cNvPr>
        <xdr:cNvSpPr>
          <a:spLocks noChangeAspect="1" noChangeArrowheads="1"/>
        </xdr:cNvSpPr>
      </xdr:nvSpPr>
      <xdr:spPr bwMode="auto">
        <a:xfrm>
          <a:off x="6610350" y="21069300"/>
          <a:ext cx="6305550" cy="28860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1684199</xdr:colOff>
      <xdr:row>34</xdr:row>
      <xdr:rowOff>1365250</xdr:rowOff>
    </xdr:from>
    <xdr:to>
      <xdr:col>16</xdr:col>
      <xdr:colOff>544735</xdr:colOff>
      <xdr:row>38</xdr:row>
      <xdr:rowOff>1358900</xdr:rowOff>
    </xdr:to>
    <xdr:pic>
      <xdr:nvPicPr>
        <xdr:cNvPr id="10" name="Imagen 9">
          <a:extLst>
            <a:ext uri="{FF2B5EF4-FFF2-40B4-BE49-F238E27FC236}">
              <a16:creationId xmlns:a16="http://schemas.microsoft.com/office/drawing/2014/main" id="{00000000-0008-0000-0500-00000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47699" y="14160500"/>
          <a:ext cx="9641023" cy="57721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xdr:colOff>
      <xdr:row>123</xdr:row>
      <xdr:rowOff>1</xdr:rowOff>
    </xdr:from>
    <xdr:to>
      <xdr:col>4</xdr:col>
      <xdr:colOff>497115</xdr:colOff>
      <xdr:row>141</xdr:row>
      <xdr:rowOff>62121</xdr:rowOff>
    </xdr:to>
    <xdr:pic>
      <xdr:nvPicPr>
        <xdr:cNvPr id="5" name="Imagen 4">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3">
          <a:lum bright="-20000" contrast="40000"/>
          <a:extLst>
            <a:ext uri="{28A0092B-C50C-407E-A947-70E740481C1C}">
              <a14:useLocalDpi xmlns:a14="http://schemas.microsoft.com/office/drawing/2010/main" val="0"/>
            </a:ext>
          </a:extLst>
        </a:blip>
        <a:srcRect/>
        <a:stretch>
          <a:fillRect/>
        </a:stretch>
      </xdr:blipFill>
      <xdr:spPr bwMode="auto">
        <a:xfrm>
          <a:off x="762001" y="40767001"/>
          <a:ext cx="9715500" cy="32461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47625</xdr:colOff>
      <xdr:row>148</xdr:row>
      <xdr:rowOff>444500</xdr:rowOff>
    </xdr:from>
    <xdr:to>
      <xdr:col>2</xdr:col>
      <xdr:colOff>3254375</xdr:colOff>
      <xdr:row>148</xdr:row>
      <xdr:rowOff>444500</xdr:rowOff>
    </xdr:to>
    <xdr:cxnSp macro="">
      <xdr:nvCxnSpPr>
        <xdr:cNvPr id="3" name="Conector recto de flecha 2">
          <a:extLst>
            <a:ext uri="{FF2B5EF4-FFF2-40B4-BE49-F238E27FC236}">
              <a16:creationId xmlns:a16="http://schemas.microsoft.com/office/drawing/2014/main" id="{00000000-0008-0000-0500-000003000000}"/>
            </a:ext>
          </a:extLst>
        </xdr:cNvPr>
        <xdr:cNvCxnSpPr/>
      </xdr:nvCxnSpPr>
      <xdr:spPr>
        <a:xfrm>
          <a:off x="4587875" y="50688875"/>
          <a:ext cx="3206750" cy="0"/>
        </a:xfrm>
        <a:prstGeom prst="straightConnector1">
          <a:avLst/>
        </a:prstGeom>
        <a:ln w="57150">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2</xdr:col>
      <xdr:colOff>41275</xdr:colOff>
      <xdr:row>149</xdr:row>
      <xdr:rowOff>263525</xdr:rowOff>
    </xdr:from>
    <xdr:to>
      <xdr:col>2</xdr:col>
      <xdr:colOff>3248025</xdr:colOff>
      <xdr:row>149</xdr:row>
      <xdr:rowOff>263525</xdr:rowOff>
    </xdr:to>
    <xdr:cxnSp macro="">
      <xdr:nvCxnSpPr>
        <xdr:cNvPr id="8" name="Conector recto de flecha 7">
          <a:extLst>
            <a:ext uri="{FF2B5EF4-FFF2-40B4-BE49-F238E27FC236}">
              <a16:creationId xmlns:a16="http://schemas.microsoft.com/office/drawing/2014/main" id="{00000000-0008-0000-0500-000008000000}"/>
            </a:ext>
          </a:extLst>
        </xdr:cNvPr>
        <xdr:cNvCxnSpPr/>
      </xdr:nvCxnSpPr>
      <xdr:spPr>
        <a:xfrm>
          <a:off x="4581525" y="51523900"/>
          <a:ext cx="3206750" cy="0"/>
        </a:xfrm>
        <a:prstGeom prst="straightConnector1">
          <a:avLst/>
        </a:prstGeom>
        <a:ln w="57150">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2</xdr:col>
      <xdr:colOff>50800</xdr:colOff>
      <xdr:row>150</xdr:row>
      <xdr:rowOff>781050</xdr:rowOff>
    </xdr:from>
    <xdr:to>
      <xdr:col>2</xdr:col>
      <xdr:colOff>3257550</xdr:colOff>
      <xdr:row>150</xdr:row>
      <xdr:rowOff>781050</xdr:rowOff>
    </xdr:to>
    <xdr:cxnSp macro="">
      <xdr:nvCxnSpPr>
        <xdr:cNvPr id="9" name="Conector recto de flecha 8">
          <a:extLst>
            <a:ext uri="{FF2B5EF4-FFF2-40B4-BE49-F238E27FC236}">
              <a16:creationId xmlns:a16="http://schemas.microsoft.com/office/drawing/2014/main" id="{00000000-0008-0000-0500-000009000000}"/>
            </a:ext>
          </a:extLst>
        </xdr:cNvPr>
        <xdr:cNvCxnSpPr/>
      </xdr:nvCxnSpPr>
      <xdr:spPr>
        <a:xfrm>
          <a:off x="4591050" y="52597050"/>
          <a:ext cx="3206750" cy="0"/>
        </a:xfrm>
        <a:prstGeom prst="straightConnector1">
          <a:avLst/>
        </a:prstGeom>
        <a:ln w="57150">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2</xdr:col>
      <xdr:colOff>44450</xdr:colOff>
      <xdr:row>151</xdr:row>
      <xdr:rowOff>314325</xdr:rowOff>
    </xdr:from>
    <xdr:to>
      <xdr:col>2</xdr:col>
      <xdr:colOff>3251200</xdr:colOff>
      <xdr:row>151</xdr:row>
      <xdr:rowOff>314325</xdr:rowOff>
    </xdr:to>
    <xdr:cxnSp macro="">
      <xdr:nvCxnSpPr>
        <xdr:cNvPr id="11" name="Conector recto de flecha 10">
          <a:extLst>
            <a:ext uri="{FF2B5EF4-FFF2-40B4-BE49-F238E27FC236}">
              <a16:creationId xmlns:a16="http://schemas.microsoft.com/office/drawing/2014/main" id="{00000000-0008-0000-0500-00000B000000}"/>
            </a:ext>
          </a:extLst>
        </xdr:cNvPr>
        <xdr:cNvCxnSpPr/>
      </xdr:nvCxnSpPr>
      <xdr:spPr>
        <a:xfrm>
          <a:off x="4584700" y="53876575"/>
          <a:ext cx="3206750" cy="0"/>
        </a:xfrm>
        <a:prstGeom prst="straightConnector1">
          <a:avLst/>
        </a:prstGeom>
        <a:ln w="57150">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2</xdr:col>
      <xdr:colOff>53975</xdr:colOff>
      <xdr:row>152</xdr:row>
      <xdr:rowOff>339725</xdr:rowOff>
    </xdr:from>
    <xdr:to>
      <xdr:col>2</xdr:col>
      <xdr:colOff>3260725</xdr:colOff>
      <xdr:row>152</xdr:row>
      <xdr:rowOff>339725</xdr:rowOff>
    </xdr:to>
    <xdr:cxnSp macro="">
      <xdr:nvCxnSpPr>
        <xdr:cNvPr id="12" name="Conector recto de flecha 11">
          <a:extLst>
            <a:ext uri="{FF2B5EF4-FFF2-40B4-BE49-F238E27FC236}">
              <a16:creationId xmlns:a16="http://schemas.microsoft.com/office/drawing/2014/main" id="{00000000-0008-0000-0500-00000C000000}"/>
            </a:ext>
          </a:extLst>
        </xdr:cNvPr>
        <xdr:cNvCxnSpPr/>
      </xdr:nvCxnSpPr>
      <xdr:spPr>
        <a:xfrm>
          <a:off x="4594225" y="54632225"/>
          <a:ext cx="3206750" cy="0"/>
        </a:xfrm>
        <a:prstGeom prst="straightConnector1">
          <a:avLst/>
        </a:prstGeom>
        <a:ln w="57150">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2</xdr:col>
      <xdr:colOff>47625</xdr:colOff>
      <xdr:row>149</xdr:row>
      <xdr:rowOff>428625</xdr:rowOff>
    </xdr:from>
    <xdr:to>
      <xdr:col>2</xdr:col>
      <xdr:colOff>3270250</xdr:colOff>
      <xdr:row>152</xdr:row>
      <xdr:rowOff>238125</xdr:rowOff>
    </xdr:to>
    <xdr:cxnSp macro="">
      <xdr:nvCxnSpPr>
        <xdr:cNvPr id="13" name="Conector recto de flecha 12">
          <a:extLst>
            <a:ext uri="{FF2B5EF4-FFF2-40B4-BE49-F238E27FC236}">
              <a16:creationId xmlns:a16="http://schemas.microsoft.com/office/drawing/2014/main" id="{00000000-0008-0000-0500-00000D000000}"/>
            </a:ext>
          </a:extLst>
        </xdr:cNvPr>
        <xdr:cNvCxnSpPr/>
      </xdr:nvCxnSpPr>
      <xdr:spPr>
        <a:xfrm flipV="1">
          <a:off x="4587875" y="51689000"/>
          <a:ext cx="3222625" cy="2841625"/>
        </a:xfrm>
        <a:prstGeom prst="straightConnector1">
          <a:avLst/>
        </a:prstGeom>
        <a:ln w="57150">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2</xdr:col>
      <xdr:colOff>0</xdr:colOff>
      <xdr:row>153</xdr:row>
      <xdr:rowOff>349250</xdr:rowOff>
    </xdr:from>
    <xdr:to>
      <xdr:col>2</xdr:col>
      <xdr:colOff>3222625</xdr:colOff>
      <xdr:row>153</xdr:row>
      <xdr:rowOff>619125</xdr:rowOff>
    </xdr:to>
    <xdr:cxnSp macro="">
      <xdr:nvCxnSpPr>
        <xdr:cNvPr id="14" name="Conector recto de flecha 13">
          <a:extLst>
            <a:ext uri="{FF2B5EF4-FFF2-40B4-BE49-F238E27FC236}">
              <a16:creationId xmlns:a16="http://schemas.microsoft.com/office/drawing/2014/main" id="{00000000-0008-0000-0500-00000E000000}"/>
            </a:ext>
          </a:extLst>
        </xdr:cNvPr>
        <xdr:cNvCxnSpPr/>
      </xdr:nvCxnSpPr>
      <xdr:spPr>
        <a:xfrm>
          <a:off x="5032375" y="55022750"/>
          <a:ext cx="3222625" cy="269875"/>
        </a:xfrm>
        <a:prstGeom prst="straightConnector1">
          <a:avLst/>
        </a:prstGeom>
        <a:ln w="57150">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2</xdr:col>
      <xdr:colOff>15875</xdr:colOff>
      <xdr:row>154</xdr:row>
      <xdr:rowOff>15875</xdr:rowOff>
    </xdr:from>
    <xdr:to>
      <xdr:col>3</xdr:col>
      <xdr:colOff>31750</xdr:colOff>
      <xdr:row>154</xdr:row>
      <xdr:rowOff>396875</xdr:rowOff>
    </xdr:to>
    <xdr:cxnSp macro="">
      <xdr:nvCxnSpPr>
        <xdr:cNvPr id="16" name="Conector recto de flecha 15">
          <a:extLst>
            <a:ext uri="{FF2B5EF4-FFF2-40B4-BE49-F238E27FC236}">
              <a16:creationId xmlns:a16="http://schemas.microsoft.com/office/drawing/2014/main" id="{00000000-0008-0000-0500-000010000000}"/>
            </a:ext>
          </a:extLst>
        </xdr:cNvPr>
        <xdr:cNvCxnSpPr/>
      </xdr:nvCxnSpPr>
      <xdr:spPr>
        <a:xfrm flipV="1">
          <a:off x="4556125" y="55768875"/>
          <a:ext cx="3302000" cy="381000"/>
        </a:xfrm>
        <a:prstGeom prst="straightConnector1">
          <a:avLst/>
        </a:prstGeom>
        <a:ln w="57150">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editAs="oneCell">
    <xdr:from>
      <xdr:col>1</xdr:col>
      <xdr:colOff>2106204</xdr:colOff>
      <xdr:row>1</xdr:row>
      <xdr:rowOff>42171</xdr:rowOff>
    </xdr:from>
    <xdr:to>
      <xdr:col>1</xdr:col>
      <xdr:colOff>2667000</xdr:colOff>
      <xdr:row>4</xdr:row>
      <xdr:rowOff>227362</xdr:rowOff>
    </xdr:to>
    <xdr:pic>
      <xdr:nvPicPr>
        <xdr:cNvPr id="15" name="Imagen 14">
          <a:extLst>
            <a:ext uri="{FF2B5EF4-FFF2-40B4-BE49-F238E27FC236}">
              <a16:creationId xmlns:a16="http://schemas.microsoft.com/office/drawing/2014/main" id="{00000000-0008-0000-0500-00000F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bwMode="auto">
        <a:xfrm>
          <a:off x="2555240" y="219064"/>
          <a:ext cx="560796" cy="1028834"/>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19</xdr:row>
      <xdr:rowOff>28575</xdr:rowOff>
    </xdr:from>
    <xdr:to>
      <xdr:col>8</xdr:col>
      <xdr:colOff>656167</xdr:colOff>
      <xdr:row>39</xdr:row>
      <xdr:rowOff>134408</xdr:rowOff>
    </xdr:to>
    <xdr:sp macro="" textlink="">
      <xdr:nvSpPr>
        <xdr:cNvPr id="2" name="CuadroTexto">
          <a:extLst>
            <a:ext uri="{FF2B5EF4-FFF2-40B4-BE49-F238E27FC236}">
              <a16:creationId xmlns:a16="http://schemas.microsoft.com/office/drawing/2014/main" id="{00000000-0008-0000-0600-000002000000}"/>
            </a:ext>
          </a:extLst>
        </xdr:cNvPr>
        <xdr:cNvSpPr txBox="1"/>
      </xdr:nvSpPr>
      <xdr:spPr>
        <a:xfrm>
          <a:off x="0" y="3648075"/>
          <a:ext cx="6752167" cy="391583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100" b="1" i="0" u="none" strike="noStrike">
              <a:solidFill>
                <a:schemeClr val="dk1"/>
              </a:solidFill>
              <a:effectLst/>
              <a:latin typeface="+mn-lt"/>
              <a:ea typeface="+mn-ea"/>
              <a:cs typeface="+mn-cs"/>
            </a:rPr>
            <a:t>CRITERIOS PARA CALIFICAR LA PROBABILIDAD </a:t>
          </a:r>
        </a:p>
        <a:p>
          <a:pPr algn="ctr"/>
          <a:endParaRPr lang="es-CO" sz="1100" b="1" i="0" u="none" strike="noStrike">
            <a:solidFill>
              <a:schemeClr val="dk1"/>
            </a:solidFill>
            <a:effectLst/>
            <a:latin typeface="+mn-lt"/>
            <a:ea typeface="+mn-ea"/>
            <a:cs typeface="+mn-cs"/>
          </a:endParaRPr>
        </a:p>
        <a:p>
          <a:r>
            <a:rPr lang="es-CO" sz="1100" b="1" i="0" u="none" strike="noStrike">
              <a:solidFill>
                <a:schemeClr val="dk1"/>
              </a:solidFill>
              <a:effectLst/>
              <a:latin typeface="+mn-lt"/>
              <a:ea typeface="+mn-ea"/>
              <a:cs typeface="+mn-cs"/>
            </a:rPr>
            <a:t>5</a:t>
          </a:r>
          <a:r>
            <a:rPr lang="es-CO" b="1"/>
            <a:t> </a:t>
          </a:r>
          <a:r>
            <a:rPr lang="es-CO" sz="1100" b="1" i="0" u="none" strike="noStrike">
              <a:solidFill>
                <a:schemeClr val="dk1"/>
              </a:solidFill>
              <a:effectLst/>
              <a:latin typeface="+mn-lt"/>
              <a:ea typeface="+mn-ea"/>
              <a:cs typeface="+mn-cs"/>
            </a:rPr>
            <a:t>CASI SEGURO</a:t>
          </a:r>
          <a:r>
            <a:rPr lang="es-CO"/>
            <a:t> </a:t>
          </a:r>
        </a:p>
        <a:p>
          <a:r>
            <a:rPr lang="es-CO" sz="1100" b="1" i="0" u="none" strike="noStrike">
              <a:solidFill>
                <a:schemeClr val="dk1"/>
              </a:solidFill>
              <a:effectLst/>
              <a:latin typeface="+mn-lt"/>
              <a:ea typeface="+mn-ea"/>
              <a:cs typeface="+mn-cs"/>
            </a:rPr>
            <a:t>	Descriptivo:</a:t>
          </a:r>
          <a:r>
            <a:rPr lang="es-CO" sz="1100" b="1" i="0" u="none" strike="noStrike" baseline="0">
              <a:solidFill>
                <a:schemeClr val="dk1"/>
              </a:solidFill>
              <a:effectLst/>
              <a:latin typeface="+mn-lt"/>
              <a:ea typeface="+mn-ea"/>
              <a:cs typeface="+mn-cs"/>
            </a:rPr>
            <a:t> </a:t>
          </a:r>
          <a:r>
            <a:rPr lang="es-CO" sz="1100" b="0" i="0" u="none" strike="noStrike">
              <a:solidFill>
                <a:schemeClr val="dk1"/>
              </a:solidFill>
              <a:effectLst/>
              <a:latin typeface="+mn-lt"/>
              <a:ea typeface="+mn-ea"/>
              <a:cs typeface="+mn-cs"/>
            </a:rPr>
            <a:t>Se espera que el evento ocurra en la mayoría de las circunstancias. </a:t>
          </a:r>
        </a:p>
        <a:p>
          <a:r>
            <a:rPr lang="es-CO" sz="1100" b="1" i="0" u="none" strike="noStrike">
              <a:solidFill>
                <a:schemeClr val="dk1"/>
              </a:solidFill>
              <a:effectLst/>
              <a:latin typeface="+mn-lt"/>
              <a:ea typeface="+mn-ea"/>
              <a:cs typeface="+mn-cs"/>
            </a:rPr>
            <a:t>	Por frecuencia:</a:t>
          </a:r>
          <a:r>
            <a:rPr lang="es-CO"/>
            <a:t> </a:t>
          </a:r>
          <a:r>
            <a:rPr lang="es-CO" sz="1100" b="0" i="0" u="none" strike="noStrike">
              <a:solidFill>
                <a:schemeClr val="dk1"/>
              </a:solidFill>
              <a:effectLst/>
              <a:latin typeface="+mn-lt"/>
              <a:ea typeface="+mn-ea"/>
              <a:cs typeface="+mn-cs"/>
            </a:rPr>
            <a:t>Más de 1 vez al año.</a:t>
          </a:r>
          <a:r>
            <a:rPr lang="es-CO"/>
            <a:t> </a:t>
          </a:r>
        </a:p>
        <a:p>
          <a:endParaRPr lang="es-CO"/>
        </a:p>
        <a:p>
          <a:r>
            <a:rPr lang="es-CO" sz="1100" b="1" i="0" u="none" strike="noStrike">
              <a:solidFill>
                <a:schemeClr val="dk1"/>
              </a:solidFill>
              <a:effectLst/>
              <a:latin typeface="+mn-lt"/>
              <a:ea typeface="+mn-ea"/>
              <a:cs typeface="+mn-cs"/>
            </a:rPr>
            <a:t>4</a:t>
          </a:r>
          <a:r>
            <a:rPr lang="es-CO" b="1"/>
            <a:t> </a:t>
          </a:r>
          <a:r>
            <a:rPr lang="es-CO" sz="1100" b="1" i="0" u="none" strike="noStrike">
              <a:solidFill>
                <a:schemeClr val="dk1"/>
              </a:solidFill>
              <a:effectLst/>
              <a:latin typeface="+mn-lt"/>
              <a:ea typeface="+mn-ea"/>
              <a:cs typeface="+mn-cs"/>
            </a:rPr>
            <a:t>PROBABLE</a:t>
          </a:r>
          <a:r>
            <a:rPr lang="es-CO"/>
            <a:t> </a:t>
          </a:r>
        </a:p>
        <a:p>
          <a:r>
            <a:rPr lang="es-CO" sz="1100" b="1" i="0">
              <a:solidFill>
                <a:schemeClr val="dk1"/>
              </a:solidFill>
              <a:effectLst/>
              <a:latin typeface="+mn-lt"/>
              <a:ea typeface="+mn-ea"/>
              <a:cs typeface="+mn-cs"/>
            </a:rPr>
            <a:t>	Descriptivo:</a:t>
          </a:r>
          <a:r>
            <a:rPr lang="es-CO" sz="1100" b="1" i="0" baseline="0">
              <a:solidFill>
                <a:schemeClr val="dk1"/>
              </a:solidFill>
              <a:effectLst/>
              <a:latin typeface="+mn-lt"/>
              <a:ea typeface="+mn-ea"/>
              <a:cs typeface="+mn-cs"/>
            </a:rPr>
            <a:t> </a:t>
          </a:r>
          <a:r>
            <a:rPr lang="es-CO" sz="1100" b="0" i="0" u="none" strike="noStrike">
              <a:solidFill>
                <a:schemeClr val="dk1"/>
              </a:solidFill>
              <a:effectLst/>
              <a:latin typeface="+mn-lt"/>
              <a:ea typeface="+mn-ea"/>
              <a:cs typeface="+mn-cs"/>
            </a:rPr>
            <a:t>Es viable que el evento ocurra en la mayoría de las 	circunstancias.</a:t>
          </a:r>
        </a:p>
        <a:p>
          <a:r>
            <a:rPr lang="es-CO" sz="1100" b="1" i="0">
              <a:solidFill>
                <a:schemeClr val="dk1"/>
              </a:solidFill>
              <a:effectLst/>
              <a:latin typeface="+mn-lt"/>
              <a:ea typeface="+mn-ea"/>
              <a:cs typeface="+mn-cs"/>
            </a:rPr>
            <a:t>	Por frecuencia:</a:t>
          </a:r>
          <a:r>
            <a:rPr lang="es-CO" sz="1100">
              <a:solidFill>
                <a:schemeClr val="dk1"/>
              </a:solidFill>
              <a:effectLst/>
              <a:latin typeface="+mn-lt"/>
              <a:ea typeface="+mn-ea"/>
              <a:cs typeface="+mn-cs"/>
            </a:rPr>
            <a:t> </a:t>
          </a:r>
          <a:r>
            <a:rPr lang="es-CO" sz="1100" b="0" i="0" u="none" strike="noStrike">
              <a:solidFill>
                <a:schemeClr val="dk1"/>
              </a:solidFill>
              <a:effectLst/>
              <a:latin typeface="+mn-lt"/>
              <a:ea typeface="+mn-ea"/>
              <a:cs typeface="+mn-cs"/>
            </a:rPr>
            <a:t> </a:t>
          </a:r>
          <a:r>
            <a:rPr lang="es-CO"/>
            <a:t> </a:t>
          </a:r>
          <a:r>
            <a:rPr lang="es-CO" sz="1100" b="0" i="0" u="none" strike="noStrike">
              <a:solidFill>
                <a:schemeClr val="dk1"/>
              </a:solidFill>
              <a:effectLst/>
              <a:latin typeface="+mn-lt"/>
              <a:ea typeface="+mn-ea"/>
              <a:cs typeface="+mn-cs"/>
            </a:rPr>
            <a:t>Al menos 1 vez en el último año. </a:t>
          </a:r>
          <a:r>
            <a:rPr lang="es-CO"/>
            <a:t> </a:t>
          </a:r>
        </a:p>
        <a:p>
          <a:endParaRPr lang="es-CO"/>
        </a:p>
        <a:p>
          <a:r>
            <a:rPr lang="es-CO" sz="1100" b="1" i="0" u="none" strike="noStrike">
              <a:solidFill>
                <a:schemeClr val="dk1"/>
              </a:solidFill>
              <a:effectLst/>
              <a:latin typeface="+mn-lt"/>
              <a:ea typeface="+mn-ea"/>
              <a:cs typeface="+mn-cs"/>
            </a:rPr>
            <a:t>3</a:t>
          </a:r>
          <a:r>
            <a:rPr lang="es-CO" b="1"/>
            <a:t> </a:t>
          </a:r>
          <a:r>
            <a:rPr lang="es-CO" sz="1100" b="1" i="0" u="none" strike="noStrike">
              <a:solidFill>
                <a:schemeClr val="dk1"/>
              </a:solidFill>
              <a:effectLst/>
              <a:latin typeface="+mn-lt"/>
              <a:ea typeface="+mn-ea"/>
              <a:cs typeface="+mn-cs"/>
            </a:rPr>
            <a:t>POSIBLE</a:t>
          </a:r>
          <a:r>
            <a:rPr lang="es-CO"/>
            <a:t> </a:t>
          </a:r>
        </a:p>
        <a:p>
          <a:r>
            <a:rPr lang="es-CO" sz="1100" b="1" i="0">
              <a:solidFill>
                <a:schemeClr val="dk1"/>
              </a:solidFill>
              <a:effectLst/>
              <a:latin typeface="+mn-lt"/>
              <a:ea typeface="+mn-ea"/>
              <a:cs typeface="+mn-cs"/>
            </a:rPr>
            <a:t>	Descriptivo:</a:t>
          </a:r>
          <a:r>
            <a:rPr lang="es-CO" sz="1100" b="1" i="0" baseline="0">
              <a:solidFill>
                <a:schemeClr val="dk1"/>
              </a:solidFill>
              <a:effectLst/>
              <a:latin typeface="+mn-lt"/>
              <a:ea typeface="+mn-ea"/>
              <a:cs typeface="+mn-cs"/>
            </a:rPr>
            <a:t> </a:t>
          </a:r>
          <a:r>
            <a:rPr lang="es-CO" sz="1100" b="0" i="0" u="none" strike="noStrike">
              <a:solidFill>
                <a:schemeClr val="dk1"/>
              </a:solidFill>
              <a:effectLst/>
              <a:latin typeface="+mn-lt"/>
              <a:ea typeface="+mn-ea"/>
              <a:cs typeface="+mn-cs"/>
            </a:rPr>
            <a:t>El evento podrá ocurrir en algún momento. </a:t>
          </a:r>
        </a:p>
        <a:p>
          <a:r>
            <a:rPr lang="es-CO" sz="1100" b="1" i="0">
              <a:solidFill>
                <a:schemeClr val="dk1"/>
              </a:solidFill>
              <a:effectLst/>
              <a:latin typeface="+mn-lt"/>
              <a:ea typeface="+mn-ea"/>
              <a:cs typeface="+mn-cs"/>
            </a:rPr>
            <a:t>	Por frecuencia:</a:t>
          </a:r>
          <a:r>
            <a:rPr lang="es-CO" sz="1100">
              <a:solidFill>
                <a:schemeClr val="dk1"/>
              </a:solidFill>
              <a:effectLst/>
              <a:latin typeface="+mn-lt"/>
              <a:ea typeface="+mn-ea"/>
              <a:cs typeface="+mn-cs"/>
            </a:rPr>
            <a:t> </a:t>
          </a:r>
          <a:r>
            <a:rPr lang="es-CO"/>
            <a:t> </a:t>
          </a:r>
          <a:r>
            <a:rPr lang="es-CO" sz="1100" b="0" i="0" u="none" strike="noStrike">
              <a:solidFill>
                <a:schemeClr val="dk1"/>
              </a:solidFill>
              <a:effectLst/>
              <a:latin typeface="+mn-lt"/>
              <a:ea typeface="+mn-ea"/>
              <a:cs typeface="+mn-cs"/>
            </a:rPr>
            <a:t>Al menos 1 vez en los últimos 2 años. </a:t>
          </a:r>
          <a:r>
            <a:rPr lang="es-CO"/>
            <a:t> </a:t>
          </a:r>
        </a:p>
        <a:p>
          <a:endParaRPr lang="es-CO"/>
        </a:p>
        <a:p>
          <a:r>
            <a:rPr lang="es-CO" sz="1100" b="1" i="0" u="none" strike="noStrike">
              <a:solidFill>
                <a:schemeClr val="dk1"/>
              </a:solidFill>
              <a:effectLst/>
              <a:latin typeface="+mn-lt"/>
              <a:ea typeface="+mn-ea"/>
              <a:cs typeface="+mn-cs"/>
            </a:rPr>
            <a:t>2</a:t>
          </a:r>
          <a:r>
            <a:rPr lang="es-CO" b="1"/>
            <a:t> </a:t>
          </a:r>
          <a:r>
            <a:rPr lang="es-CO" sz="1100" b="1" i="0" u="none" strike="noStrike">
              <a:solidFill>
                <a:schemeClr val="dk1"/>
              </a:solidFill>
              <a:effectLst/>
              <a:latin typeface="+mn-lt"/>
              <a:ea typeface="+mn-ea"/>
              <a:cs typeface="+mn-cs"/>
            </a:rPr>
            <a:t>IMPROBABLE</a:t>
          </a:r>
          <a:r>
            <a:rPr lang="es-CO"/>
            <a:t> </a:t>
          </a:r>
        </a:p>
        <a:p>
          <a:r>
            <a:rPr lang="es-CO" sz="1100" b="1" i="0">
              <a:solidFill>
                <a:schemeClr val="dk1"/>
              </a:solidFill>
              <a:effectLst/>
              <a:latin typeface="+mn-lt"/>
              <a:ea typeface="+mn-ea"/>
              <a:cs typeface="+mn-cs"/>
            </a:rPr>
            <a:t>	Descriptivo:</a:t>
          </a:r>
          <a:r>
            <a:rPr lang="es-CO" sz="1100" b="1" i="0" baseline="0">
              <a:solidFill>
                <a:schemeClr val="dk1"/>
              </a:solidFill>
              <a:effectLst/>
              <a:latin typeface="+mn-lt"/>
              <a:ea typeface="+mn-ea"/>
              <a:cs typeface="+mn-cs"/>
            </a:rPr>
            <a:t> </a:t>
          </a:r>
          <a:r>
            <a:rPr lang="es-CO" sz="1100" b="0" i="0" u="none" strike="noStrike">
              <a:solidFill>
                <a:schemeClr val="dk1"/>
              </a:solidFill>
              <a:effectLst/>
              <a:latin typeface="+mn-lt"/>
              <a:ea typeface="+mn-ea"/>
              <a:cs typeface="+mn-cs"/>
            </a:rPr>
            <a:t>El evento puede ocurrir en algún momento. </a:t>
          </a:r>
        </a:p>
        <a:p>
          <a:r>
            <a:rPr lang="es-CO" sz="1100" b="1" i="0">
              <a:solidFill>
                <a:schemeClr val="dk1"/>
              </a:solidFill>
              <a:effectLst/>
              <a:latin typeface="+mn-lt"/>
              <a:ea typeface="+mn-ea"/>
              <a:cs typeface="+mn-cs"/>
            </a:rPr>
            <a:t>	Por frecuencia:</a:t>
          </a:r>
          <a:r>
            <a:rPr lang="es-CO" sz="1100">
              <a:solidFill>
                <a:schemeClr val="dk1"/>
              </a:solidFill>
              <a:effectLst/>
              <a:latin typeface="+mn-lt"/>
              <a:ea typeface="+mn-ea"/>
              <a:cs typeface="+mn-cs"/>
            </a:rPr>
            <a:t> </a:t>
          </a:r>
          <a:r>
            <a:rPr lang="es-CO"/>
            <a:t> </a:t>
          </a:r>
          <a:r>
            <a:rPr lang="es-CO" sz="1100" b="0" i="0" u="none" strike="noStrike">
              <a:solidFill>
                <a:schemeClr val="dk1"/>
              </a:solidFill>
              <a:effectLst/>
              <a:latin typeface="+mn-lt"/>
              <a:ea typeface="+mn-ea"/>
              <a:cs typeface="+mn-cs"/>
            </a:rPr>
            <a:t>Al menos 1 vez en los últimos 5 años. </a:t>
          </a:r>
          <a:r>
            <a:rPr lang="es-CO"/>
            <a:t> </a:t>
          </a:r>
        </a:p>
        <a:p>
          <a:endParaRPr lang="es-CO"/>
        </a:p>
        <a:p>
          <a:r>
            <a:rPr lang="es-CO" sz="1100" b="1" i="0" u="none" strike="noStrike">
              <a:solidFill>
                <a:schemeClr val="dk1"/>
              </a:solidFill>
              <a:effectLst/>
              <a:latin typeface="+mn-lt"/>
              <a:ea typeface="+mn-ea"/>
              <a:cs typeface="+mn-cs"/>
            </a:rPr>
            <a:t>1</a:t>
          </a:r>
          <a:r>
            <a:rPr lang="es-CO" b="1"/>
            <a:t> </a:t>
          </a:r>
          <a:r>
            <a:rPr lang="es-CO" sz="1100" b="1" i="0" u="none" strike="noStrike">
              <a:solidFill>
                <a:schemeClr val="dk1"/>
              </a:solidFill>
              <a:effectLst/>
              <a:latin typeface="+mn-lt"/>
              <a:ea typeface="+mn-ea"/>
              <a:cs typeface="+mn-cs"/>
            </a:rPr>
            <a:t>RARA VEZ </a:t>
          </a:r>
          <a:r>
            <a:rPr lang="es-CO"/>
            <a:t> </a:t>
          </a:r>
        </a:p>
        <a:p>
          <a:r>
            <a:rPr lang="es-CO" sz="1100" b="1" i="0">
              <a:solidFill>
                <a:schemeClr val="dk1"/>
              </a:solidFill>
              <a:effectLst/>
              <a:latin typeface="+mn-lt"/>
              <a:ea typeface="+mn-ea"/>
              <a:cs typeface="+mn-cs"/>
            </a:rPr>
            <a:t>	Descriptivo:</a:t>
          </a:r>
          <a:r>
            <a:rPr lang="es-CO" sz="1100" b="1" i="0" baseline="0">
              <a:solidFill>
                <a:schemeClr val="dk1"/>
              </a:solidFill>
              <a:effectLst/>
              <a:latin typeface="+mn-lt"/>
              <a:ea typeface="+mn-ea"/>
              <a:cs typeface="+mn-cs"/>
            </a:rPr>
            <a:t> </a:t>
          </a:r>
          <a:r>
            <a:rPr lang="es-CO" sz="1100" b="0" i="0" u="none" strike="noStrike">
              <a:solidFill>
                <a:schemeClr val="dk1"/>
              </a:solidFill>
              <a:effectLst/>
              <a:latin typeface="+mn-lt"/>
              <a:ea typeface="+mn-ea"/>
              <a:cs typeface="+mn-cs"/>
            </a:rPr>
            <a:t>El evento puede ocurrir solo en circunstancias excepcionales (poco comunes o anormales). </a:t>
          </a:r>
        </a:p>
        <a:p>
          <a:r>
            <a:rPr lang="es-CO" sz="1100" b="1" i="0">
              <a:solidFill>
                <a:schemeClr val="dk1"/>
              </a:solidFill>
              <a:effectLst/>
              <a:latin typeface="+mn-lt"/>
              <a:ea typeface="+mn-ea"/>
              <a:cs typeface="+mn-cs"/>
            </a:rPr>
            <a:t>	Por frecuencia:</a:t>
          </a:r>
          <a:r>
            <a:rPr lang="es-CO" sz="1100">
              <a:solidFill>
                <a:schemeClr val="dk1"/>
              </a:solidFill>
              <a:effectLst/>
              <a:latin typeface="+mn-lt"/>
              <a:ea typeface="+mn-ea"/>
              <a:cs typeface="+mn-cs"/>
            </a:rPr>
            <a:t> </a:t>
          </a:r>
          <a:r>
            <a:rPr lang="es-CO"/>
            <a:t> </a:t>
          </a:r>
          <a:r>
            <a:rPr lang="es-CO" sz="1100" b="0" i="0" u="none" strike="noStrike">
              <a:solidFill>
                <a:schemeClr val="dk1"/>
              </a:solidFill>
              <a:effectLst/>
              <a:latin typeface="+mn-lt"/>
              <a:ea typeface="+mn-ea"/>
              <a:cs typeface="+mn-cs"/>
            </a:rPr>
            <a:t>No se ha presentado en los últimos 5 años.</a:t>
          </a:r>
        </a:p>
        <a:p>
          <a:r>
            <a:rPr lang="es-CO" sz="1100"/>
            <a:t>AYUDA</a:t>
          </a:r>
        </a:p>
      </xdr:txBody>
    </xdr:sp>
    <xdr:clientData/>
  </xdr:twoCellAnchor>
  <mc:AlternateContent xmlns:mc="http://schemas.openxmlformats.org/markup-compatibility/2006">
    <mc:Choice xmlns:a14="http://schemas.microsoft.com/office/drawing/2010/main" Requires="a14">
      <xdr:twoCellAnchor editAs="oneCell">
        <xdr:from>
          <xdr:col>6</xdr:col>
          <xdr:colOff>457200</xdr:colOff>
          <xdr:row>1</xdr:row>
          <xdr:rowOff>114300</xdr:rowOff>
        </xdr:from>
        <xdr:to>
          <xdr:col>14</xdr:col>
          <xdr:colOff>266700</xdr:colOff>
          <xdr:row>16</xdr:row>
          <xdr:rowOff>114300</xdr:rowOff>
        </xdr:to>
        <xdr:sp macro="" textlink="">
          <xdr:nvSpPr>
            <xdr:cNvPr id="12290" name="TextBox1" hidden="1">
              <a:extLst>
                <a:ext uri="{63B3BB69-23CF-44E3-9099-C40C66FF867C}">
                  <a14:compatExt spid="_x0000_s12290"/>
                </a:ext>
                <a:ext uri="{FF2B5EF4-FFF2-40B4-BE49-F238E27FC236}">
                  <a16:creationId xmlns:a16="http://schemas.microsoft.com/office/drawing/2014/main" id="{00000000-0008-0000-0600-000002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676275</xdr:colOff>
          <xdr:row>10</xdr:row>
          <xdr:rowOff>171450</xdr:rowOff>
        </xdr:from>
        <xdr:to>
          <xdr:col>5</xdr:col>
          <xdr:colOff>352425</xdr:colOff>
          <xdr:row>13</xdr:row>
          <xdr:rowOff>76200</xdr:rowOff>
        </xdr:to>
        <xdr:sp macro="" textlink="">
          <xdr:nvSpPr>
            <xdr:cNvPr id="12291" name="CommandButton2" hidden="1">
              <a:extLst>
                <a:ext uri="{63B3BB69-23CF-44E3-9099-C40C66FF867C}">
                  <a14:compatExt spid="_x0000_s12291"/>
                </a:ext>
                <a:ext uri="{FF2B5EF4-FFF2-40B4-BE49-F238E27FC236}">
                  <a16:creationId xmlns:a16="http://schemas.microsoft.com/office/drawing/2014/main" id="{00000000-0008-0000-0600-000003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2</xdr:col>
      <xdr:colOff>9524</xdr:colOff>
      <xdr:row>14</xdr:row>
      <xdr:rowOff>95250</xdr:rowOff>
    </xdr:from>
    <xdr:to>
      <xdr:col>4</xdr:col>
      <xdr:colOff>645524</xdr:colOff>
      <xdr:row>21</xdr:row>
      <xdr:rowOff>85725</xdr:rowOff>
    </xdr:to>
    <xdr:sp macro="" textlink="">
      <xdr:nvSpPr>
        <xdr:cNvPr id="8" name="Pentágono 7">
          <a:hlinkClick xmlns:r="http://schemas.openxmlformats.org/officeDocument/2006/relationships" r:id="rId1"/>
          <a:extLst>
            <a:ext uri="{FF2B5EF4-FFF2-40B4-BE49-F238E27FC236}">
              <a16:creationId xmlns:a16="http://schemas.microsoft.com/office/drawing/2014/main" id="{00000000-0008-0000-0700-000008000000}"/>
            </a:ext>
          </a:extLst>
        </xdr:cNvPr>
        <xdr:cNvSpPr/>
      </xdr:nvSpPr>
      <xdr:spPr>
        <a:xfrm>
          <a:off x="933449" y="1809750"/>
          <a:ext cx="2160000" cy="1323975"/>
        </a:xfrm>
        <a:prstGeom prst="homePlate">
          <a:avLst/>
        </a:prstGeom>
        <a:solidFill>
          <a:srgbClr val="00482B"/>
        </a:solidFill>
        <a:ln>
          <a:solidFill>
            <a:srgbClr val="00482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solidFill>
                <a:schemeClr val="bg1"/>
              </a:solidFill>
            </a:rPr>
            <a:t>IDENTIFICACIÓN</a:t>
          </a:r>
          <a:r>
            <a:rPr lang="es-CO" sz="1400" b="1" baseline="0">
              <a:solidFill>
                <a:schemeClr val="bg1"/>
              </a:solidFill>
            </a:rPr>
            <a:t> DE CONTEXTO</a:t>
          </a:r>
          <a:br>
            <a:rPr lang="es-CO" sz="1400" b="1" baseline="0">
              <a:solidFill>
                <a:schemeClr val="bg1"/>
              </a:solidFill>
            </a:rPr>
          </a:br>
          <a:r>
            <a:rPr lang="es-CO" sz="1400" b="1" baseline="0">
              <a:solidFill>
                <a:schemeClr val="bg1"/>
              </a:solidFill>
            </a:rPr>
            <a:t>DOFA</a:t>
          </a:r>
          <a:endParaRPr lang="es-CO" sz="1400" b="1">
            <a:solidFill>
              <a:schemeClr val="bg1"/>
            </a:solidFill>
          </a:endParaRPr>
        </a:p>
      </xdr:txBody>
    </xdr:sp>
    <xdr:clientData/>
  </xdr:twoCellAnchor>
  <xdr:twoCellAnchor>
    <xdr:from>
      <xdr:col>4</xdr:col>
      <xdr:colOff>592930</xdr:colOff>
      <xdr:row>14</xdr:row>
      <xdr:rowOff>95250</xdr:rowOff>
    </xdr:from>
    <xdr:to>
      <xdr:col>7</xdr:col>
      <xdr:colOff>466930</xdr:colOff>
      <xdr:row>21</xdr:row>
      <xdr:rowOff>85725</xdr:rowOff>
    </xdr:to>
    <xdr:sp macro="" textlink="">
      <xdr:nvSpPr>
        <xdr:cNvPr id="13" name="Pentágono 12">
          <a:hlinkClick xmlns:r="http://schemas.openxmlformats.org/officeDocument/2006/relationships" r:id="rId2"/>
          <a:extLst>
            <a:ext uri="{FF2B5EF4-FFF2-40B4-BE49-F238E27FC236}">
              <a16:creationId xmlns:a16="http://schemas.microsoft.com/office/drawing/2014/main" id="{00000000-0008-0000-0700-00000D000000}"/>
            </a:ext>
          </a:extLst>
        </xdr:cNvPr>
        <xdr:cNvSpPr/>
      </xdr:nvSpPr>
      <xdr:spPr>
        <a:xfrm>
          <a:off x="3040855" y="1809750"/>
          <a:ext cx="2160000" cy="1323975"/>
        </a:xfrm>
        <a:prstGeom prst="homePlate">
          <a:avLst/>
        </a:prstGeom>
        <a:solidFill>
          <a:srgbClr val="00482B"/>
        </a:solidFill>
        <a:ln>
          <a:solidFill>
            <a:srgbClr val="00482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solidFill>
                <a:schemeClr val="bg1"/>
              </a:solidFill>
            </a:rPr>
            <a:t>RIESGOS DEL PROCESO</a:t>
          </a:r>
        </a:p>
      </xdr:txBody>
    </xdr:sp>
    <xdr:clientData/>
  </xdr:twoCellAnchor>
  <xdr:twoCellAnchor>
    <xdr:from>
      <xdr:col>7</xdr:col>
      <xdr:colOff>414336</xdr:colOff>
      <xdr:row>14</xdr:row>
      <xdr:rowOff>95250</xdr:rowOff>
    </xdr:from>
    <xdr:to>
      <xdr:col>10</xdr:col>
      <xdr:colOff>288336</xdr:colOff>
      <xdr:row>21</xdr:row>
      <xdr:rowOff>85725</xdr:rowOff>
    </xdr:to>
    <xdr:sp macro="" textlink="">
      <xdr:nvSpPr>
        <xdr:cNvPr id="14" name="Pentágono 13">
          <a:hlinkClick xmlns:r="http://schemas.openxmlformats.org/officeDocument/2006/relationships" r:id="rId3"/>
          <a:extLst>
            <a:ext uri="{FF2B5EF4-FFF2-40B4-BE49-F238E27FC236}">
              <a16:creationId xmlns:a16="http://schemas.microsoft.com/office/drawing/2014/main" id="{00000000-0008-0000-0700-00000E000000}"/>
            </a:ext>
          </a:extLst>
        </xdr:cNvPr>
        <xdr:cNvSpPr/>
      </xdr:nvSpPr>
      <xdr:spPr>
        <a:xfrm>
          <a:off x="5148261" y="1809750"/>
          <a:ext cx="2160000" cy="1323975"/>
        </a:xfrm>
        <a:prstGeom prst="homePlate">
          <a:avLst/>
        </a:prstGeom>
        <a:solidFill>
          <a:srgbClr val="00482B"/>
        </a:solidFill>
        <a:ln>
          <a:solidFill>
            <a:srgbClr val="00482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solidFill>
                <a:schemeClr val="bg1"/>
              </a:solidFill>
            </a:rPr>
            <a:t>MAPA DE RIESGOS DEL PROCESO</a:t>
          </a:r>
        </a:p>
      </xdr:txBody>
    </xdr:sp>
    <xdr:clientData/>
  </xdr:twoCellAnchor>
  <xdr:twoCellAnchor>
    <xdr:from>
      <xdr:col>10</xdr:col>
      <xdr:colOff>235742</xdr:colOff>
      <xdr:row>14</xdr:row>
      <xdr:rowOff>95250</xdr:rowOff>
    </xdr:from>
    <xdr:to>
      <xdr:col>13</xdr:col>
      <xdr:colOff>109742</xdr:colOff>
      <xdr:row>21</xdr:row>
      <xdr:rowOff>85725</xdr:rowOff>
    </xdr:to>
    <xdr:sp macro="" textlink="">
      <xdr:nvSpPr>
        <xdr:cNvPr id="15" name="Pentágono 14">
          <a:hlinkClick xmlns:r="http://schemas.openxmlformats.org/officeDocument/2006/relationships" r:id="rId4"/>
          <a:extLst>
            <a:ext uri="{FF2B5EF4-FFF2-40B4-BE49-F238E27FC236}">
              <a16:creationId xmlns:a16="http://schemas.microsoft.com/office/drawing/2014/main" id="{00000000-0008-0000-0700-00000F000000}"/>
            </a:ext>
          </a:extLst>
        </xdr:cNvPr>
        <xdr:cNvSpPr/>
      </xdr:nvSpPr>
      <xdr:spPr>
        <a:xfrm>
          <a:off x="7255667" y="1809750"/>
          <a:ext cx="2160000" cy="1323975"/>
        </a:xfrm>
        <a:prstGeom prst="homePlate">
          <a:avLst/>
        </a:prstGeom>
        <a:solidFill>
          <a:srgbClr val="00482B"/>
        </a:solidFill>
        <a:ln>
          <a:solidFill>
            <a:srgbClr val="00482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solidFill>
                <a:schemeClr val="bg1"/>
              </a:solidFill>
            </a:rPr>
            <a:t>OPORTUNIDADES DEL PROCESO</a:t>
          </a:r>
        </a:p>
      </xdr:txBody>
    </xdr:sp>
    <xdr:clientData/>
  </xdr:twoCellAnchor>
  <xdr:twoCellAnchor>
    <xdr:from>
      <xdr:col>13</xdr:col>
      <xdr:colOff>57149</xdr:colOff>
      <xdr:row>14</xdr:row>
      <xdr:rowOff>95250</xdr:rowOff>
    </xdr:from>
    <xdr:to>
      <xdr:col>15</xdr:col>
      <xdr:colOff>693149</xdr:colOff>
      <xdr:row>21</xdr:row>
      <xdr:rowOff>85725</xdr:rowOff>
    </xdr:to>
    <xdr:sp macro="" textlink="">
      <xdr:nvSpPr>
        <xdr:cNvPr id="16" name="Pentágono 15">
          <a:hlinkClick xmlns:r="http://schemas.openxmlformats.org/officeDocument/2006/relationships" r:id="rId5"/>
          <a:extLst>
            <a:ext uri="{FF2B5EF4-FFF2-40B4-BE49-F238E27FC236}">
              <a16:creationId xmlns:a16="http://schemas.microsoft.com/office/drawing/2014/main" id="{00000000-0008-0000-0700-000010000000}"/>
            </a:ext>
          </a:extLst>
        </xdr:cNvPr>
        <xdr:cNvSpPr/>
      </xdr:nvSpPr>
      <xdr:spPr>
        <a:xfrm>
          <a:off x="9363074" y="1809750"/>
          <a:ext cx="2160000" cy="1323975"/>
        </a:xfrm>
        <a:prstGeom prst="homePlate">
          <a:avLst/>
        </a:prstGeom>
        <a:solidFill>
          <a:srgbClr val="00482B"/>
        </a:solidFill>
        <a:ln>
          <a:solidFill>
            <a:srgbClr val="00482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solidFill>
                <a:schemeClr val="bg1"/>
              </a:solidFill>
            </a:rPr>
            <a:t>MAPA DE OPORTUNIDADES</a:t>
          </a:r>
          <a:r>
            <a:rPr lang="es-CO" sz="1400" b="1" baseline="0">
              <a:solidFill>
                <a:schemeClr val="bg1"/>
              </a:solidFill>
            </a:rPr>
            <a:t> DEL PROCESO</a:t>
          </a:r>
          <a:endParaRPr lang="es-CO" sz="1400" b="1">
            <a:solidFill>
              <a:schemeClr val="bg1"/>
            </a:solidFill>
          </a:endParaRPr>
        </a:p>
      </xdr:txBody>
    </xdr:sp>
    <xdr:clientData/>
  </xdr:twoCellAnchor>
  <xdr:twoCellAnchor editAs="oneCell">
    <xdr:from>
      <xdr:col>1</xdr:col>
      <xdr:colOff>304800</xdr:colOff>
      <xdr:row>5</xdr:row>
      <xdr:rowOff>0</xdr:rowOff>
    </xdr:from>
    <xdr:to>
      <xdr:col>1</xdr:col>
      <xdr:colOff>736800</xdr:colOff>
      <xdr:row>7</xdr:row>
      <xdr:rowOff>36713</xdr:rowOff>
    </xdr:to>
    <xdr:pic>
      <xdr:nvPicPr>
        <xdr:cNvPr id="17" name="Imagen 16">
          <a:hlinkClick xmlns:r="http://schemas.openxmlformats.org/officeDocument/2006/relationships" r:id="rId6"/>
          <a:extLst>
            <a:ext uri="{FF2B5EF4-FFF2-40B4-BE49-F238E27FC236}">
              <a16:creationId xmlns:a16="http://schemas.microsoft.com/office/drawing/2014/main" id="{00000000-0008-0000-0700-000011000000}"/>
            </a:ext>
          </a:extLst>
        </xdr:cNvPr>
        <xdr:cNvPicPr>
          <a:picLocks noChangeAspect="1"/>
        </xdr:cNvPicPr>
      </xdr:nvPicPr>
      <xdr:blipFill>
        <a:blip xmlns:r="http://schemas.openxmlformats.org/officeDocument/2006/relationships" r:embed="rId7" cstate="print">
          <a:lum bright="70000" contrast="-70000"/>
          <a:extLst>
            <a:ext uri="{28A0092B-C50C-407E-A947-70E740481C1C}">
              <a14:useLocalDpi xmlns:a14="http://schemas.microsoft.com/office/drawing/2010/main" val="0"/>
            </a:ext>
          </a:extLst>
        </a:blip>
        <a:stretch>
          <a:fillRect/>
        </a:stretch>
      </xdr:blipFill>
      <xdr:spPr>
        <a:xfrm>
          <a:off x="466725" y="1143000"/>
          <a:ext cx="432000" cy="427238"/>
        </a:xfrm>
        <a:prstGeom prst="rect">
          <a:avLst/>
        </a:prstGeom>
      </xdr:spPr>
    </xdr:pic>
    <xdr:clientData/>
  </xdr:twoCellAnchor>
  <xdr:twoCellAnchor editAs="oneCell">
    <xdr:from>
      <xdr:col>1</xdr:col>
      <xdr:colOff>571500</xdr:colOff>
      <xdr:row>0</xdr:row>
      <xdr:rowOff>85725</xdr:rowOff>
    </xdr:from>
    <xdr:to>
      <xdr:col>2</xdr:col>
      <xdr:colOff>129191</xdr:colOff>
      <xdr:row>3</xdr:row>
      <xdr:rowOff>142070</xdr:rowOff>
    </xdr:to>
    <xdr:pic>
      <xdr:nvPicPr>
        <xdr:cNvPr id="2" name="Imagen 1">
          <a:extLst>
            <a:ext uri="{FF2B5EF4-FFF2-40B4-BE49-F238E27FC236}">
              <a16:creationId xmlns:a16="http://schemas.microsoft.com/office/drawing/2014/main" id="{00000000-0008-0000-0700-000002000000}"/>
            </a:ext>
          </a:extLst>
        </xdr:cNvPr>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733425" y="85725"/>
          <a:ext cx="576866" cy="818345"/>
        </a:xfrm>
        <a:prstGeom prst="rect">
          <a:avLst/>
        </a:prstGeom>
      </xdr:spPr>
    </xdr:pic>
    <xdr:clientData/>
  </xdr:twoCellAnchor>
  <xdr:twoCellAnchor editAs="oneCell">
    <xdr:from>
      <xdr:col>2</xdr:col>
      <xdr:colOff>438150</xdr:colOff>
      <xdr:row>6</xdr:row>
      <xdr:rowOff>66675</xdr:rowOff>
    </xdr:from>
    <xdr:to>
      <xdr:col>3</xdr:col>
      <xdr:colOff>158003</xdr:colOff>
      <xdr:row>9</xdr:row>
      <xdr:rowOff>156321</xdr:rowOff>
    </xdr:to>
    <xdr:pic>
      <xdr:nvPicPr>
        <xdr:cNvPr id="3" name="Imagen 2">
          <a:extLst>
            <a:ext uri="{FF2B5EF4-FFF2-40B4-BE49-F238E27FC236}">
              <a16:creationId xmlns:a16="http://schemas.microsoft.com/office/drawing/2014/main" id="{00000000-0008-0000-0700-000003000000}"/>
            </a:ext>
          </a:extLst>
        </xdr:cNvPr>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619250" y="1409700"/>
          <a:ext cx="481853" cy="66114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91017</xdr:colOff>
      <xdr:row>5</xdr:row>
      <xdr:rowOff>12700</xdr:rowOff>
    </xdr:from>
    <xdr:to>
      <xdr:col>0</xdr:col>
      <xdr:colOff>493183</xdr:colOff>
      <xdr:row>6</xdr:row>
      <xdr:rowOff>100675</xdr:rowOff>
    </xdr:to>
    <xdr:sp macro="" textlink="">
      <xdr:nvSpPr>
        <xdr:cNvPr id="2" name="Flecha izquierda 1">
          <a:hlinkClick xmlns:r="http://schemas.openxmlformats.org/officeDocument/2006/relationships" r:id="rId1"/>
          <a:extLst>
            <a:ext uri="{FF2B5EF4-FFF2-40B4-BE49-F238E27FC236}">
              <a16:creationId xmlns:a16="http://schemas.microsoft.com/office/drawing/2014/main" id="{00000000-0008-0000-0800-000002000000}"/>
            </a:ext>
          </a:extLst>
        </xdr:cNvPr>
        <xdr:cNvSpPr/>
      </xdr:nvSpPr>
      <xdr:spPr>
        <a:xfrm>
          <a:off x="91017" y="1050925"/>
          <a:ext cx="402166" cy="288000"/>
        </a:xfrm>
        <a:prstGeom prst="leftArrow">
          <a:avLst/>
        </a:prstGeom>
        <a:solidFill>
          <a:srgbClr val="FBE122"/>
        </a:solidFill>
        <a:ln>
          <a:solidFill>
            <a:srgbClr val="00482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editAs="oneCell">
    <xdr:from>
      <xdr:col>1</xdr:col>
      <xdr:colOff>2000250</xdr:colOff>
      <xdr:row>0</xdr:row>
      <xdr:rowOff>47625</xdr:rowOff>
    </xdr:from>
    <xdr:to>
      <xdr:col>1</xdr:col>
      <xdr:colOff>2533650</xdr:colOff>
      <xdr:row>3</xdr:row>
      <xdr:rowOff>142875</xdr:rowOff>
    </xdr:to>
    <xdr:pic>
      <xdr:nvPicPr>
        <xdr:cNvPr id="4" name="Imagen 3">
          <a:extLst>
            <a:ext uri="{FF2B5EF4-FFF2-40B4-BE49-F238E27FC236}">
              <a16:creationId xmlns:a16="http://schemas.microsoft.com/office/drawing/2014/main" id="{00000000-0008-0000-0800-000004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933700" y="47625"/>
          <a:ext cx="533400" cy="75247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209550</xdr:colOff>
          <xdr:row>6</xdr:row>
          <xdr:rowOff>590550</xdr:rowOff>
        </xdr:from>
        <xdr:to>
          <xdr:col>12</xdr:col>
          <xdr:colOff>1619250</xdr:colOff>
          <xdr:row>6</xdr:row>
          <xdr:rowOff>1019175</xdr:rowOff>
        </xdr:to>
        <xdr:sp macro="" textlink="">
          <xdr:nvSpPr>
            <xdr:cNvPr id="4171" name="CommandButton1" hidden="1">
              <a:extLst>
                <a:ext uri="{63B3BB69-23CF-44E3-9099-C40C66FF867C}">
                  <a14:compatExt spid="_x0000_s4171"/>
                </a:ext>
                <a:ext uri="{FF2B5EF4-FFF2-40B4-BE49-F238E27FC236}">
                  <a16:creationId xmlns:a16="http://schemas.microsoft.com/office/drawing/2014/main" id="{00000000-0008-0000-0A00-00004B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4</xdr:col>
      <xdr:colOff>142875</xdr:colOff>
      <xdr:row>5</xdr:row>
      <xdr:rowOff>47625</xdr:rowOff>
    </xdr:from>
    <xdr:to>
      <xdr:col>4</xdr:col>
      <xdr:colOff>545041</xdr:colOff>
      <xdr:row>5</xdr:row>
      <xdr:rowOff>354541</xdr:rowOff>
    </xdr:to>
    <xdr:sp macro="" textlink="">
      <xdr:nvSpPr>
        <xdr:cNvPr id="4" name="Flecha izquierda 3">
          <a:hlinkClick xmlns:r="http://schemas.openxmlformats.org/officeDocument/2006/relationships" r:id="rId1"/>
          <a:extLst>
            <a:ext uri="{FF2B5EF4-FFF2-40B4-BE49-F238E27FC236}">
              <a16:creationId xmlns:a16="http://schemas.microsoft.com/office/drawing/2014/main" id="{00000000-0008-0000-0A00-000004000000}"/>
            </a:ext>
          </a:extLst>
        </xdr:cNvPr>
        <xdr:cNvSpPr/>
      </xdr:nvSpPr>
      <xdr:spPr>
        <a:xfrm>
          <a:off x="452438" y="226219"/>
          <a:ext cx="402166" cy="306916"/>
        </a:xfrm>
        <a:prstGeom prst="leftArrow">
          <a:avLst/>
        </a:prstGeom>
        <a:solidFill>
          <a:srgbClr val="FBE122"/>
        </a:solidFill>
        <a:ln>
          <a:solidFill>
            <a:srgbClr val="00482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mc:AlternateContent xmlns:mc="http://schemas.openxmlformats.org/markup-compatibility/2006">
    <mc:Choice xmlns:a14="http://schemas.microsoft.com/office/drawing/2010/main" Requires="a14">
      <xdr:twoCellAnchor editAs="oneCell">
        <xdr:from>
          <xdr:col>8</xdr:col>
          <xdr:colOff>400050</xdr:colOff>
          <xdr:row>6</xdr:row>
          <xdr:rowOff>638175</xdr:rowOff>
        </xdr:from>
        <xdr:to>
          <xdr:col>8</xdr:col>
          <xdr:colOff>1771650</xdr:colOff>
          <xdr:row>6</xdr:row>
          <xdr:rowOff>1038225</xdr:rowOff>
        </xdr:to>
        <xdr:sp macro="" textlink="">
          <xdr:nvSpPr>
            <xdr:cNvPr id="4180" name="CommandButton2" hidden="1">
              <a:extLst>
                <a:ext uri="{63B3BB69-23CF-44E3-9099-C40C66FF867C}">
                  <a14:compatExt spid="_x0000_s4180"/>
                </a:ext>
                <a:ext uri="{FF2B5EF4-FFF2-40B4-BE49-F238E27FC236}">
                  <a16:creationId xmlns:a16="http://schemas.microsoft.com/office/drawing/2014/main" id="{00000000-0008-0000-0A00-000054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419100</xdr:colOff>
          <xdr:row>5</xdr:row>
          <xdr:rowOff>19050</xdr:rowOff>
        </xdr:from>
        <xdr:to>
          <xdr:col>8</xdr:col>
          <xdr:colOff>1790700</xdr:colOff>
          <xdr:row>5</xdr:row>
          <xdr:rowOff>400050</xdr:rowOff>
        </xdr:to>
        <xdr:sp macro="" textlink="">
          <xdr:nvSpPr>
            <xdr:cNvPr id="4184" name="CommandButton4" hidden="1">
              <a:extLst>
                <a:ext uri="{63B3BB69-23CF-44E3-9099-C40C66FF867C}">
                  <a14:compatExt spid="_x0000_s4184"/>
                </a:ext>
                <a:ext uri="{FF2B5EF4-FFF2-40B4-BE49-F238E27FC236}">
                  <a16:creationId xmlns:a16="http://schemas.microsoft.com/office/drawing/2014/main" id="{00000000-0008-0000-0A00-000058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1819275</xdr:colOff>
          <xdr:row>6</xdr:row>
          <xdr:rowOff>466725</xdr:rowOff>
        </xdr:from>
        <xdr:to>
          <xdr:col>16</xdr:col>
          <xdr:colOff>3228975</xdr:colOff>
          <xdr:row>6</xdr:row>
          <xdr:rowOff>904875</xdr:rowOff>
        </xdr:to>
        <xdr:sp macro="" textlink="">
          <xdr:nvSpPr>
            <xdr:cNvPr id="4188" name="CommandButton5" hidden="1">
              <a:extLst>
                <a:ext uri="{63B3BB69-23CF-44E3-9099-C40C66FF867C}">
                  <a14:compatExt spid="_x0000_s4188"/>
                </a:ext>
                <a:ext uri="{FF2B5EF4-FFF2-40B4-BE49-F238E27FC236}">
                  <a16:creationId xmlns:a16="http://schemas.microsoft.com/office/drawing/2014/main" id="{00000000-0008-0000-0A00-00005C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161925</xdr:colOff>
          <xdr:row>6</xdr:row>
          <xdr:rowOff>504825</xdr:rowOff>
        </xdr:from>
        <xdr:to>
          <xdr:col>20</xdr:col>
          <xdr:colOff>1571625</xdr:colOff>
          <xdr:row>6</xdr:row>
          <xdr:rowOff>942975</xdr:rowOff>
        </xdr:to>
        <xdr:sp macro="" textlink="">
          <xdr:nvSpPr>
            <xdr:cNvPr id="4189" name="CommandButton6" hidden="1">
              <a:extLst>
                <a:ext uri="{63B3BB69-23CF-44E3-9099-C40C66FF867C}">
                  <a14:compatExt spid="_x0000_s4189"/>
                </a:ext>
                <a:ext uri="{FF2B5EF4-FFF2-40B4-BE49-F238E27FC236}">
                  <a16:creationId xmlns:a16="http://schemas.microsoft.com/office/drawing/2014/main" id="{00000000-0008-0000-0A00-00005D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381000</xdr:colOff>
          <xdr:row>6</xdr:row>
          <xdr:rowOff>495300</xdr:rowOff>
        </xdr:from>
        <xdr:to>
          <xdr:col>21</xdr:col>
          <xdr:colOff>1790700</xdr:colOff>
          <xdr:row>6</xdr:row>
          <xdr:rowOff>933450</xdr:rowOff>
        </xdr:to>
        <xdr:sp macro="" textlink="">
          <xdr:nvSpPr>
            <xdr:cNvPr id="4196" name="CommandButton7" hidden="1">
              <a:extLst>
                <a:ext uri="{63B3BB69-23CF-44E3-9099-C40C66FF867C}">
                  <a14:compatExt spid="_x0000_s4196"/>
                </a:ext>
                <a:ext uri="{FF2B5EF4-FFF2-40B4-BE49-F238E27FC236}">
                  <a16:creationId xmlns:a16="http://schemas.microsoft.com/office/drawing/2014/main" id="{00000000-0008-0000-0A00-000064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552450</xdr:colOff>
          <xdr:row>6</xdr:row>
          <xdr:rowOff>590550</xdr:rowOff>
        </xdr:from>
        <xdr:to>
          <xdr:col>5</xdr:col>
          <xdr:colOff>1933575</xdr:colOff>
          <xdr:row>6</xdr:row>
          <xdr:rowOff>1000125</xdr:rowOff>
        </xdr:to>
        <xdr:sp macro="" textlink="">
          <xdr:nvSpPr>
            <xdr:cNvPr id="4209" name="CommandButton8" hidden="1">
              <a:extLst>
                <a:ext uri="{63B3BB69-23CF-44E3-9099-C40C66FF867C}">
                  <a14:compatExt spid="_x0000_s4209"/>
                </a:ext>
                <a:ext uri="{FF2B5EF4-FFF2-40B4-BE49-F238E27FC236}">
                  <a16:creationId xmlns:a16="http://schemas.microsoft.com/office/drawing/2014/main" id="{00000000-0008-0000-0A00-000071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523875</xdr:colOff>
          <xdr:row>6</xdr:row>
          <xdr:rowOff>438150</xdr:rowOff>
        </xdr:from>
        <xdr:to>
          <xdr:col>7</xdr:col>
          <xdr:colOff>1895475</xdr:colOff>
          <xdr:row>6</xdr:row>
          <xdr:rowOff>838200</xdr:rowOff>
        </xdr:to>
        <xdr:sp macro="" textlink="">
          <xdr:nvSpPr>
            <xdr:cNvPr id="4212" name="CommandButton3" hidden="1">
              <a:extLst>
                <a:ext uri="{63B3BB69-23CF-44E3-9099-C40C66FF867C}">
                  <a14:compatExt spid="_x0000_s4212"/>
                </a:ext>
                <a:ext uri="{FF2B5EF4-FFF2-40B4-BE49-F238E27FC236}">
                  <a16:creationId xmlns:a16="http://schemas.microsoft.com/office/drawing/2014/main" id="{00000000-0008-0000-0A00-000074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4</xdr:col>
      <xdr:colOff>1547813</xdr:colOff>
      <xdr:row>0</xdr:row>
      <xdr:rowOff>59532</xdr:rowOff>
    </xdr:from>
    <xdr:to>
      <xdr:col>4</xdr:col>
      <xdr:colOff>2083593</xdr:colOff>
      <xdr:row>3</xdr:row>
      <xdr:rowOff>178593</xdr:rowOff>
    </xdr:to>
    <xdr:pic>
      <xdr:nvPicPr>
        <xdr:cNvPr id="2" name="Imagen 1">
          <a:extLst>
            <a:ext uri="{FF2B5EF4-FFF2-40B4-BE49-F238E27FC236}">
              <a16:creationId xmlns:a16="http://schemas.microsoft.com/office/drawing/2014/main" id="{00000000-0008-0000-0A00-000002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857376" y="59532"/>
          <a:ext cx="535780" cy="77390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ailunicundiedu-my.sharepoint.com/Users/mherazo/AppData/Local/Microsoft/Windows/Temporary%20Internet%20Files/Content.Outlook/PETBW4X1/2%20%20Mapa%20Anticorrupcion%20Definitivo%2002-02-1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ailunicundiedu-my.sharepoint.com/Users/ymaguirre/AppData/Local/Microsoft/Windows/Temporary%20Internet%20Files/Content.Outlook/DH5A0Q16/Mapa%20riesgos%20Plan%20Anticorrupcion%202017.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mailunicundiedu-my.sharepoint.com/Users/dannarrodriguez/Documents/IPA%202021%20-%20ISO%209001/RIESGOS%20IPA%202021/RIESGOS%20VERSI&#211;N%202/10RIESGOS-MAR%201.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mailunicundiedu-my.sharepoint.com/Users/ESTUDIANTES/Downloads/HERRAMIENTA%20DOFA-P.I.-RIESGOS%20MAR%20(1).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mailunicundiedu-my.sharepoint.com/Users/JMELISSAMORENO/Downloads/Matriz%20de%20R/10RIESGOS-MAR.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o Estratégico"/>
      <sheetName val="Listas"/>
      <sheetName val="Gestión de riesgos"/>
      <sheetName val="Racionalización"/>
      <sheetName val="Rendición de cuentas"/>
      <sheetName val="Servicio al ciudadano"/>
      <sheetName val="Explicación de los campos"/>
      <sheetName val="Comprobación Riesgos Corrupción"/>
      <sheetName val="Hoja2"/>
      <sheetName val="ITEMS"/>
      <sheetName val="CRITERIOS"/>
    </sheetNames>
    <sheetDataSet>
      <sheetData sheetId="0"/>
      <sheetData sheetId="1"/>
      <sheetData sheetId="2"/>
      <sheetData sheetId="3"/>
      <sheetData sheetId="4"/>
      <sheetData sheetId="5"/>
      <sheetData sheetId="6"/>
      <sheetData sheetId="7"/>
      <sheetData sheetId="8"/>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o Estratégico"/>
      <sheetName val="Mapa de Riesgos"/>
      <sheetName val="Explicación de los campos"/>
      <sheetName val="Comprobación Riesgos Corrupción"/>
      <sheetName val="Listas"/>
      <sheetName val="Hoja2"/>
    </sheetNames>
    <sheetDataSet>
      <sheetData sheetId="0"/>
      <sheetData sheetId="1"/>
      <sheetData sheetId="2"/>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4"/>
    </sheetNames>
    <sheetDataSet>
      <sheetData sheetId="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4"/>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TEMS"/>
    </sheetNames>
    <sheetDataSet>
      <sheetData sheetId="0"/>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8" Type="http://schemas.openxmlformats.org/officeDocument/2006/relationships/control" Target="../activeX/activeX5.xml"/><Relationship Id="rId13" Type="http://schemas.openxmlformats.org/officeDocument/2006/relationships/image" Target="../media/image19.emf"/><Relationship Id="rId18" Type="http://schemas.openxmlformats.org/officeDocument/2006/relationships/control" Target="../activeX/activeX10.xml"/><Relationship Id="rId3" Type="http://schemas.openxmlformats.org/officeDocument/2006/relationships/vmlDrawing" Target="../drawings/vmlDrawing2.vml"/><Relationship Id="rId7" Type="http://schemas.openxmlformats.org/officeDocument/2006/relationships/image" Target="../media/image16.emf"/><Relationship Id="rId12" Type="http://schemas.openxmlformats.org/officeDocument/2006/relationships/control" Target="../activeX/activeX7.xml"/><Relationship Id="rId17" Type="http://schemas.openxmlformats.org/officeDocument/2006/relationships/image" Target="../media/image21.emf"/><Relationship Id="rId2" Type="http://schemas.openxmlformats.org/officeDocument/2006/relationships/drawing" Target="../drawings/drawing9.xml"/><Relationship Id="rId16" Type="http://schemas.openxmlformats.org/officeDocument/2006/relationships/control" Target="../activeX/activeX9.xml"/><Relationship Id="rId20" Type="http://schemas.openxmlformats.org/officeDocument/2006/relationships/comments" Target="../comments1.xml"/><Relationship Id="rId1" Type="http://schemas.openxmlformats.org/officeDocument/2006/relationships/printerSettings" Target="../printerSettings/printerSettings8.bin"/><Relationship Id="rId6" Type="http://schemas.openxmlformats.org/officeDocument/2006/relationships/control" Target="../activeX/activeX4.xml"/><Relationship Id="rId11" Type="http://schemas.openxmlformats.org/officeDocument/2006/relationships/image" Target="../media/image18.emf"/><Relationship Id="rId5" Type="http://schemas.openxmlformats.org/officeDocument/2006/relationships/image" Target="../media/image15.emf"/><Relationship Id="rId15" Type="http://schemas.openxmlformats.org/officeDocument/2006/relationships/image" Target="../media/image20.emf"/><Relationship Id="rId10" Type="http://schemas.openxmlformats.org/officeDocument/2006/relationships/control" Target="../activeX/activeX6.xml"/><Relationship Id="rId19" Type="http://schemas.openxmlformats.org/officeDocument/2006/relationships/image" Target="../media/image22.emf"/><Relationship Id="rId4" Type="http://schemas.openxmlformats.org/officeDocument/2006/relationships/control" Target="../activeX/activeX3.xml"/><Relationship Id="rId9" Type="http://schemas.openxmlformats.org/officeDocument/2006/relationships/image" Target="../media/image17.emf"/><Relationship Id="rId14" Type="http://schemas.openxmlformats.org/officeDocument/2006/relationships/control" Target="../activeX/activeX8.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1.xml"/><Relationship Id="rId1" Type="http://schemas.openxmlformats.org/officeDocument/2006/relationships/printerSettings" Target="../printerSettings/printerSettings10.bin"/><Relationship Id="rId4" Type="http://schemas.openxmlformats.org/officeDocument/2006/relationships/comments" Target="../comments2.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control" Target="../activeX/activeX1.xml"/><Relationship Id="rId2" Type="http://schemas.openxmlformats.org/officeDocument/2006/relationships/vmlDrawing" Target="../drawings/vmlDrawing1.vml"/><Relationship Id="rId1" Type="http://schemas.openxmlformats.org/officeDocument/2006/relationships/drawing" Target="../drawings/drawing6.xml"/><Relationship Id="rId6" Type="http://schemas.openxmlformats.org/officeDocument/2006/relationships/image" Target="../media/image12.emf"/><Relationship Id="rId5" Type="http://schemas.openxmlformats.org/officeDocument/2006/relationships/control" Target="../activeX/activeX2.xml"/><Relationship Id="rId4" Type="http://schemas.openxmlformats.org/officeDocument/2006/relationships/image" Target="../media/image11.emf"/></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8"/>
  <dimension ref="A1:W6"/>
  <sheetViews>
    <sheetView workbookViewId="0"/>
  </sheetViews>
  <sheetFormatPr baseColWidth="10" defaultColWidth="11.42578125" defaultRowHeight="15"/>
  <cols>
    <col min="9" max="9" width="48.140625" customWidth="1"/>
    <col min="12" max="12" width="12" customWidth="1"/>
    <col min="13" max="13" width="45.28515625" customWidth="1"/>
  </cols>
  <sheetData>
    <row r="1" spans="1:23" ht="120">
      <c r="A1" t="s">
        <v>0</v>
      </c>
      <c r="D1" t="s">
        <v>1</v>
      </c>
      <c r="F1">
        <v>1</v>
      </c>
      <c r="I1" s="1" t="s">
        <v>2</v>
      </c>
      <c r="L1" t="s">
        <v>3</v>
      </c>
      <c r="M1" s="1" t="s">
        <v>4</v>
      </c>
      <c r="P1" t="s">
        <v>5</v>
      </c>
      <c r="R1">
        <v>0</v>
      </c>
      <c r="S1">
        <v>0</v>
      </c>
      <c r="T1">
        <v>0</v>
      </c>
      <c r="U1">
        <v>0</v>
      </c>
      <c r="V1">
        <v>0</v>
      </c>
      <c r="W1" t="s">
        <v>6</v>
      </c>
    </row>
    <row r="2" spans="1:23" ht="45">
      <c r="A2" t="s">
        <v>7</v>
      </c>
      <c r="D2" t="s">
        <v>8</v>
      </c>
      <c r="F2">
        <v>2</v>
      </c>
      <c r="I2" s="1" t="s">
        <v>9</v>
      </c>
      <c r="L2" t="s">
        <v>10</v>
      </c>
      <c r="M2" s="1" t="s">
        <v>11</v>
      </c>
      <c r="P2" t="s">
        <v>12</v>
      </c>
      <c r="R2">
        <v>15</v>
      </c>
      <c r="S2">
        <v>30</v>
      </c>
      <c r="T2">
        <v>25</v>
      </c>
      <c r="U2">
        <v>10</v>
      </c>
      <c r="V2">
        <v>5</v>
      </c>
      <c r="W2" t="s">
        <v>13</v>
      </c>
    </row>
    <row r="3" spans="1:23" ht="90">
      <c r="D3" t="s">
        <v>14</v>
      </c>
      <c r="F3">
        <v>3</v>
      </c>
      <c r="I3" s="1" t="s">
        <v>15</v>
      </c>
      <c r="M3" s="1" t="s">
        <v>16</v>
      </c>
      <c r="U3">
        <v>15</v>
      </c>
      <c r="V3">
        <v>10</v>
      </c>
      <c r="W3" t="s">
        <v>17</v>
      </c>
    </row>
    <row r="4" spans="1:23" ht="90">
      <c r="F4">
        <v>4</v>
      </c>
      <c r="I4" s="1" t="s">
        <v>18</v>
      </c>
      <c r="M4" s="1" t="s">
        <v>19</v>
      </c>
    </row>
    <row r="5" spans="1:23" ht="75">
      <c r="F5">
        <v>5</v>
      </c>
      <c r="I5" s="1" t="s">
        <v>20</v>
      </c>
      <c r="M5" s="1" t="s">
        <v>21</v>
      </c>
    </row>
    <row r="6" spans="1:23" ht="60">
      <c r="I6" s="1" t="s">
        <v>22</v>
      </c>
      <c r="M6" s="1" t="s">
        <v>23</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6"/>
  <dimension ref="B2:E146"/>
  <sheetViews>
    <sheetView topLeftCell="A115" workbookViewId="0">
      <selection activeCell="E2" sqref="E2:E146"/>
    </sheetView>
  </sheetViews>
  <sheetFormatPr baseColWidth="10" defaultColWidth="11.42578125" defaultRowHeight="15"/>
  <cols>
    <col min="5" max="5" width="45" customWidth="1"/>
  </cols>
  <sheetData>
    <row r="2" spans="2:5">
      <c r="B2">
        <v>1</v>
      </c>
      <c r="C2">
        <v>0</v>
      </c>
      <c r="E2" s="235" t="s">
        <v>407</v>
      </c>
    </row>
    <row r="3" spans="2:5">
      <c r="B3">
        <v>2</v>
      </c>
      <c r="C3">
        <v>1</v>
      </c>
      <c r="E3" s="235" t="s">
        <v>403</v>
      </c>
    </row>
    <row r="4" spans="2:5">
      <c r="B4">
        <v>3</v>
      </c>
      <c r="E4" s="235" t="s">
        <v>490</v>
      </c>
    </row>
    <row r="5" spans="2:5">
      <c r="B5">
        <v>4</v>
      </c>
      <c r="E5" s="236" t="s">
        <v>408</v>
      </c>
    </row>
    <row r="6" spans="2:5">
      <c r="B6">
        <v>5</v>
      </c>
      <c r="E6" s="236" t="s">
        <v>491</v>
      </c>
    </row>
    <row r="7" spans="2:5">
      <c r="E7" s="235" t="s">
        <v>492</v>
      </c>
    </row>
    <row r="8" spans="2:5" ht="30">
      <c r="E8" s="237" t="s">
        <v>493</v>
      </c>
    </row>
    <row r="9" spans="2:5">
      <c r="E9" s="237" t="s">
        <v>494</v>
      </c>
    </row>
    <row r="10" spans="2:5">
      <c r="E10" s="237" t="s">
        <v>495</v>
      </c>
    </row>
    <row r="11" spans="2:5">
      <c r="E11" s="237" t="s">
        <v>402</v>
      </c>
    </row>
    <row r="12" spans="2:5">
      <c r="E12" s="237" t="s">
        <v>404</v>
      </c>
    </row>
    <row r="13" spans="2:5">
      <c r="E13" s="237" t="s">
        <v>496</v>
      </c>
    </row>
    <row r="14" spans="2:5">
      <c r="E14" s="237" t="s">
        <v>497</v>
      </c>
    </row>
    <row r="15" spans="2:5">
      <c r="E15" s="235" t="s">
        <v>498</v>
      </c>
    </row>
    <row r="16" spans="2:5" ht="15.75" thickBot="1">
      <c r="E16" s="238" t="s">
        <v>499</v>
      </c>
    </row>
    <row r="17" spans="5:5">
      <c r="E17" s="239" t="s">
        <v>500</v>
      </c>
    </row>
    <row r="18" spans="5:5">
      <c r="E18" s="239" t="s">
        <v>501</v>
      </c>
    </row>
    <row r="19" spans="5:5">
      <c r="E19" s="239" t="s">
        <v>502</v>
      </c>
    </row>
    <row r="20" spans="5:5">
      <c r="E20" s="239" t="s">
        <v>503</v>
      </c>
    </row>
    <row r="21" spans="5:5">
      <c r="E21" s="239" t="s">
        <v>504</v>
      </c>
    </row>
    <row r="22" spans="5:5">
      <c r="E22" s="240" t="s">
        <v>505</v>
      </c>
    </row>
    <row r="23" spans="5:5">
      <c r="E23" s="240" t="s">
        <v>506</v>
      </c>
    </row>
    <row r="24" spans="5:5">
      <c r="E24" s="240" t="s">
        <v>507</v>
      </c>
    </row>
    <row r="25" spans="5:5">
      <c r="E25" s="240" t="s">
        <v>508</v>
      </c>
    </row>
    <row r="26" spans="5:5" ht="28.5">
      <c r="E26" s="239" t="s">
        <v>509</v>
      </c>
    </row>
    <row r="27" spans="5:5">
      <c r="E27" s="239" t="s">
        <v>510</v>
      </c>
    </row>
    <row r="28" spans="5:5" ht="28.5">
      <c r="E28" s="241" t="s">
        <v>511</v>
      </c>
    </row>
    <row r="29" spans="5:5" ht="28.5">
      <c r="E29" s="241" t="s">
        <v>512</v>
      </c>
    </row>
    <row r="30" spans="5:5" ht="28.5">
      <c r="E30" s="241" t="s">
        <v>513</v>
      </c>
    </row>
    <row r="31" spans="5:5" ht="28.5">
      <c r="E31" s="241" t="s">
        <v>514</v>
      </c>
    </row>
    <row r="32" spans="5:5" ht="28.5">
      <c r="E32" s="241" t="s">
        <v>515</v>
      </c>
    </row>
    <row r="33" spans="5:5" ht="42.75">
      <c r="E33" s="241" t="s">
        <v>516</v>
      </c>
    </row>
    <row r="34" spans="5:5">
      <c r="E34" s="239" t="s">
        <v>517</v>
      </c>
    </row>
    <row r="35" spans="5:5">
      <c r="E35" s="239" t="s">
        <v>518</v>
      </c>
    </row>
    <row r="36" spans="5:5">
      <c r="E36" s="239" t="s">
        <v>519</v>
      </c>
    </row>
    <row r="37" spans="5:5" ht="28.5">
      <c r="E37" s="241" t="s">
        <v>520</v>
      </c>
    </row>
    <row r="38" spans="5:5" ht="28.5">
      <c r="E38" s="241" t="s">
        <v>405</v>
      </c>
    </row>
    <row r="39" spans="5:5">
      <c r="E39" s="239" t="s">
        <v>406</v>
      </c>
    </row>
    <row r="40" spans="5:5">
      <c r="E40" s="239" t="s">
        <v>521</v>
      </c>
    </row>
    <row r="41" spans="5:5">
      <c r="E41" s="240" t="s">
        <v>522</v>
      </c>
    </row>
    <row r="42" spans="5:5">
      <c r="E42" s="240" t="s">
        <v>523</v>
      </c>
    </row>
    <row r="43" spans="5:5">
      <c r="E43" s="239" t="s">
        <v>524</v>
      </c>
    </row>
    <row r="44" spans="5:5" ht="28.5">
      <c r="E44" s="241" t="s">
        <v>525</v>
      </c>
    </row>
    <row r="45" spans="5:5" ht="28.5">
      <c r="E45" s="240" t="s">
        <v>526</v>
      </c>
    </row>
    <row r="46" spans="5:5" ht="28.5">
      <c r="E46" s="240" t="s">
        <v>527</v>
      </c>
    </row>
    <row r="47" spans="5:5" ht="57">
      <c r="E47" s="241" t="s">
        <v>528</v>
      </c>
    </row>
    <row r="48" spans="5:5">
      <c r="E48" s="240" t="s">
        <v>529</v>
      </c>
    </row>
    <row r="49" spans="5:5">
      <c r="E49" s="240" t="s">
        <v>530</v>
      </c>
    </row>
    <row r="50" spans="5:5">
      <c r="E50" s="240" t="s">
        <v>531</v>
      </c>
    </row>
    <row r="51" spans="5:5">
      <c r="E51" s="240" t="s">
        <v>532</v>
      </c>
    </row>
    <row r="52" spans="5:5">
      <c r="E52" s="240" t="s">
        <v>533</v>
      </c>
    </row>
    <row r="53" spans="5:5">
      <c r="E53" s="240" t="s">
        <v>534</v>
      </c>
    </row>
    <row r="54" spans="5:5">
      <c r="E54" s="240" t="s">
        <v>535</v>
      </c>
    </row>
    <row r="55" spans="5:5">
      <c r="E55" s="240" t="s">
        <v>536</v>
      </c>
    </row>
    <row r="56" spans="5:5">
      <c r="E56" s="239" t="s">
        <v>537</v>
      </c>
    </row>
    <row r="57" spans="5:5" ht="28.5">
      <c r="E57" s="240" t="s">
        <v>538</v>
      </c>
    </row>
    <row r="58" spans="5:5">
      <c r="E58" s="239" t="s">
        <v>539</v>
      </c>
    </row>
    <row r="59" spans="5:5" ht="28.5">
      <c r="E59" s="239" t="s">
        <v>540</v>
      </c>
    </row>
    <row r="60" spans="5:5" ht="71.25">
      <c r="E60" s="241" t="s">
        <v>541</v>
      </c>
    </row>
    <row r="61" spans="5:5">
      <c r="E61" s="241" t="s">
        <v>542</v>
      </c>
    </row>
    <row r="62" spans="5:5">
      <c r="E62" s="241" t="s">
        <v>543</v>
      </c>
    </row>
    <row r="63" spans="5:5">
      <c r="E63" s="241" t="s">
        <v>544</v>
      </c>
    </row>
    <row r="64" spans="5:5" ht="28.5">
      <c r="E64" s="241" t="s">
        <v>545</v>
      </c>
    </row>
    <row r="65" spans="5:5">
      <c r="E65" s="241" t="s">
        <v>546</v>
      </c>
    </row>
    <row r="66" spans="5:5">
      <c r="E66" s="241" t="s">
        <v>547</v>
      </c>
    </row>
    <row r="67" spans="5:5">
      <c r="E67" s="241" t="s">
        <v>548</v>
      </c>
    </row>
    <row r="68" spans="5:5">
      <c r="E68" s="240" t="s">
        <v>549</v>
      </c>
    </row>
    <row r="69" spans="5:5">
      <c r="E69" s="239" t="s">
        <v>550</v>
      </c>
    </row>
    <row r="70" spans="5:5">
      <c r="E70" s="240" t="s">
        <v>551</v>
      </c>
    </row>
    <row r="71" spans="5:5">
      <c r="E71" s="240" t="s">
        <v>552</v>
      </c>
    </row>
    <row r="72" spans="5:5" ht="28.5">
      <c r="E72" s="240" t="s">
        <v>553</v>
      </c>
    </row>
    <row r="73" spans="5:5">
      <c r="E73" s="240" t="s">
        <v>554</v>
      </c>
    </row>
    <row r="74" spans="5:5">
      <c r="E74" s="240" t="s">
        <v>555</v>
      </c>
    </row>
    <row r="75" spans="5:5">
      <c r="E75" s="240" t="s">
        <v>556</v>
      </c>
    </row>
    <row r="76" spans="5:5">
      <c r="E76" s="240" t="s">
        <v>557</v>
      </c>
    </row>
    <row r="77" spans="5:5">
      <c r="E77" s="240" t="s">
        <v>558</v>
      </c>
    </row>
    <row r="78" spans="5:5">
      <c r="E78" s="240" t="s">
        <v>559</v>
      </c>
    </row>
    <row r="79" spans="5:5" ht="28.5">
      <c r="E79" s="242" t="s">
        <v>560</v>
      </c>
    </row>
    <row r="80" spans="5:5">
      <c r="E80" s="240" t="s">
        <v>561</v>
      </c>
    </row>
    <row r="81" spans="5:5">
      <c r="E81" s="240" t="s">
        <v>562</v>
      </c>
    </row>
    <row r="82" spans="5:5">
      <c r="E82" s="240" t="s">
        <v>563</v>
      </c>
    </row>
    <row r="83" spans="5:5">
      <c r="E83" s="240" t="s">
        <v>564</v>
      </c>
    </row>
    <row r="84" spans="5:5">
      <c r="E84" s="240" t="s">
        <v>565</v>
      </c>
    </row>
    <row r="85" spans="5:5">
      <c r="E85" s="240" t="s">
        <v>566</v>
      </c>
    </row>
    <row r="86" spans="5:5">
      <c r="E86" s="240" t="s">
        <v>567</v>
      </c>
    </row>
    <row r="87" spans="5:5">
      <c r="E87" s="240" t="s">
        <v>568</v>
      </c>
    </row>
    <row r="88" spans="5:5">
      <c r="E88" s="240" t="s">
        <v>569</v>
      </c>
    </row>
    <row r="89" spans="5:5" ht="28.5">
      <c r="E89" s="240" t="s">
        <v>570</v>
      </c>
    </row>
    <row r="90" spans="5:5">
      <c r="E90" s="240" t="s">
        <v>571</v>
      </c>
    </row>
    <row r="91" spans="5:5">
      <c r="E91" s="242" t="s">
        <v>572</v>
      </c>
    </row>
    <row r="92" spans="5:5">
      <c r="E92" s="242" t="s">
        <v>573</v>
      </c>
    </row>
    <row r="93" spans="5:5">
      <c r="E93" s="240" t="s">
        <v>574</v>
      </c>
    </row>
    <row r="94" spans="5:5">
      <c r="E94" s="242" t="s">
        <v>575</v>
      </c>
    </row>
    <row r="95" spans="5:5">
      <c r="E95" s="242" t="s">
        <v>576</v>
      </c>
    </row>
    <row r="96" spans="5:5">
      <c r="E96" s="243" t="s">
        <v>577</v>
      </c>
    </row>
    <row r="97" spans="5:5">
      <c r="E97" s="242" t="s">
        <v>578</v>
      </c>
    </row>
    <row r="98" spans="5:5">
      <c r="E98" s="242" t="s">
        <v>579</v>
      </c>
    </row>
    <row r="99" spans="5:5">
      <c r="E99" s="240" t="s">
        <v>580</v>
      </c>
    </row>
    <row r="100" spans="5:5">
      <c r="E100" s="242" t="s">
        <v>581</v>
      </c>
    </row>
    <row r="101" spans="5:5">
      <c r="E101" s="240" t="s">
        <v>582</v>
      </c>
    </row>
    <row r="102" spans="5:5" ht="57">
      <c r="E102" s="240" t="s">
        <v>583</v>
      </c>
    </row>
    <row r="103" spans="5:5">
      <c r="E103" s="240" t="s">
        <v>584</v>
      </c>
    </row>
    <row r="104" spans="5:5">
      <c r="E104" s="240" t="s">
        <v>585</v>
      </c>
    </row>
    <row r="105" spans="5:5">
      <c r="E105" s="240" t="s">
        <v>586</v>
      </c>
    </row>
    <row r="106" spans="5:5">
      <c r="E106" s="240" t="s">
        <v>587</v>
      </c>
    </row>
    <row r="107" spans="5:5">
      <c r="E107" s="240" t="s">
        <v>588</v>
      </c>
    </row>
    <row r="108" spans="5:5">
      <c r="E108" s="240" t="s">
        <v>494</v>
      </c>
    </row>
    <row r="109" spans="5:5">
      <c r="E109" s="240" t="s">
        <v>589</v>
      </c>
    </row>
    <row r="110" spans="5:5">
      <c r="E110" s="240" t="s">
        <v>590</v>
      </c>
    </row>
    <row r="111" spans="5:5">
      <c r="E111" s="240" t="s">
        <v>591</v>
      </c>
    </row>
    <row r="112" spans="5:5">
      <c r="E112" s="240" t="s">
        <v>592</v>
      </c>
    </row>
    <row r="113" spans="5:5">
      <c r="E113" s="240" t="s">
        <v>593</v>
      </c>
    </row>
    <row r="114" spans="5:5">
      <c r="E114" s="240" t="s">
        <v>594</v>
      </c>
    </row>
    <row r="115" spans="5:5">
      <c r="E115" s="240" t="s">
        <v>595</v>
      </c>
    </row>
    <row r="116" spans="5:5" ht="28.5">
      <c r="E116" s="240" t="s">
        <v>596</v>
      </c>
    </row>
    <row r="117" spans="5:5">
      <c r="E117" s="240" t="s">
        <v>597</v>
      </c>
    </row>
    <row r="118" spans="5:5">
      <c r="E118" s="240" t="s">
        <v>598</v>
      </c>
    </row>
    <row r="119" spans="5:5">
      <c r="E119" s="240" t="s">
        <v>599</v>
      </c>
    </row>
    <row r="120" spans="5:5">
      <c r="E120" s="240" t="s">
        <v>600</v>
      </c>
    </row>
    <row r="121" spans="5:5">
      <c r="E121" s="240" t="s">
        <v>601</v>
      </c>
    </row>
    <row r="122" spans="5:5">
      <c r="E122" s="240" t="s">
        <v>602</v>
      </c>
    </row>
    <row r="123" spans="5:5">
      <c r="E123" s="240" t="s">
        <v>603</v>
      </c>
    </row>
    <row r="124" spans="5:5">
      <c r="E124" s="239" t="s">
        <v>604</v>
      </c>
    </row>
    <row r="125" spans="5:5">
      <c r="E125" s="239" t="s">
        <v>605</v>
      </c>
    </row>
    <row r="126" spans="5:5">
      <c r="E126" s="239" t="s">
        <v>606</v>
      </c>
    </row>
    <row r="127" spans="5:5">
      <c r="E127" s="240" t="s">
        <v>607</v>
      </c>
    </row>
    <row r="128" spans="5:5">
      <c r="E128" s="239" t="s">
        <v>608</v>
      </c>
    </row>
    <row r="129" spans="5:5">
      <c r="E129" s="240" t="s">
        <v>609</v>
      </c>
    </row>
    <row r="130" spans="5:5">
      <c r="E130" s="240" t="s">
        <v>610</v>
      </c>
    </row>
    <row r="131" spans="5:5">
      <c r="E131" s="240" t="s">
        <v>611</v>
      </c>
    </row>
    <row r="132" spans="5:5">
      <c r="E132" s="240" t="s">
        <v>612</v>
      </c>
    </row>
    <row r="133" spans="5:5">
      <c r="E133" s="239" t="s">
        <v>613</v>
      </c>
    </row>
    <row r="134" spans="5:5">
      <c r="E134" s="239" t="s">
        <v>614</v>
      </c>
    </row>
    <row r="135" spans="5:5">
      <c r="E135" s="239" t="s">
        <v>615</v>
      </c>
    </row>
    <row r="136" spans="5:5">
      <c r="E136" s="239" t="s">
        <v>616</v>
      </c>
    </row>
    <row r="137" spans="5:5">
      <c r="E137" s="239" t="s">
        <v>617</v>
      </c>
    </row>
    <row r="138" spans="5:5">
      <c r="E138" s="239" t="s">
        <v>618</v>
      </c>
    </row>
    <row r="139" spans="5:5">
      <c r="E139" s="239" t="s">
        <v>619</v>
      </c>
    </row>
    <row r="140" spans="5:5" ht="28.5">
      <c r="E140" s="244" t="s">
        <v>620</v>
      </c>
    </row>
    <row r="141" spans="5:5">
      <c r="E141" s="239" t="s">
        <v>621</v>
      </c>
    </row>
    <row r="142" spans="5:5">
      <c r="E142" s="241" t="s">
        <v>622</v>
      </c>
    </row>
    <row r="143" spans="5:5">
      <c r="E143" s="241" t="s">
        <v>623</v>
      </c>
    </row>
    <row r="144" spans="5:5">
      <c r="E144" s="241" t="s">
        <v>624</v>
      </c>
    </row>
    <row r="145" spans="5:5">
      <c r="E145" s="241" t="s">
        <v>625</v>
      </c>
    </row>
    <row r="146" spans="5:5" ht="29.25" thickBot="1">
      <c r="E146" s="245" t="s">
        <v>626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
    <tabColor rgb="FFD5C93D"/>
  </sheetPr>
  <dimension ref="A1:BY20"/>
  <sheetViews>
    <sheetView topLeftCell="D1" zoomScale="55" zoomScaleNormal="55" workbookViewId="0"/>
  </sheetViews>
  <sheetFormatPr baseColWidth="10" defaultColWidth="11.42578125" defaultRowHeight="15"/>
  <cols>
    <col min="1" max="3" width="11.42578125" style="314" hidden="1" customWidth="1"/>
    <col min="4" max="4" width="4.5703125" style="337" customWidth="1"/>
    <col min="5" max="5" width="64.5703125" style="338" customWidth="1"/>
    <col min="6" max="7" width="37.7109375" style="338" customWidth="1"/>
    <col min="8" max="8" width="36.85546875" style="338" customWidth="1"/>
    <col min="9" max="9" width="31.7109375" style="339" customWidth="1"/>
    <col min="10" max="10" width="23.7109375" style="338" customWidth="1"/>
    <col min="11" max="11" width="12.42578125" style="339" customWidth="1"/>
    <col min="12" max="12" width="7.85546875" style="339" customWidth="1"/>
    <col min="13" max="13" width="27.42578125" style="339" customWidth="1"/>
    <col min="14" max="14" width="13.140625" style="339" customWidth="1"/>
    <col min="15" max="15" width="9" style="339" customWidth="1"/>
    <col min="16" max="16" width="18.28515625" style="340" customWidth="1"/>
    <col min="17" max="17" width="67.5703125" style="338" customWidth="1"/>
    <col min="18" max="18" width="19.7109375" style="339" customWidth="1"/>
    <col min="19" max="19" width="32.5703125" style="338" customWidth="1"/>
    <col min="20" max="20" width="35.28515625" style="338" customWidth="1"/>
    <col min="21" max="21" width="26.7109375" style="339" customWidth="1"/>
    <col min="22" max="22" width="32" style="339" customWidth="1"/>
    <col min="23" max="23" width="19.28515625" style="339" customWidth="1"/>
    <col min="24" max="24" width="22" style="338" customWidth="1"/>
    <col min="25" max="25" width="20.85546875" style="273" customWidth="1"/>
    <col min="26" max="28" width="20.85546875" style="338" customWidth="1"/>
    <col min="29" max="29" width="19.85546875" style="333" customWidth="1"/>
    <col min="30" max="41" width="19.85546875" style="333" hidden="1" customWidth="1"/>
    <col min="42" max="42" width="21.28515625" style="333" hidden="1" customWidth="1"/>
    <col min="43" max="43" width="29" style="333" hidden="1" customWidth="1"/>
    <col min="44" max="44" width="29" style="341" customWidth="1"/>
    <col min="45" max="45" width="33.7109375" style="333" customWidth="1"/>
    <col min="46" max="46" width="29" style="333" customWidth="1"/>
    <col min="47" max="47" width="45.5703125" style="333" customWidth="1"/>
    <col min="48" max="48" width="26" style="333" customWidth="1"/>
    <col min="49" max="49" width="63.5703125" style="333" customWidth="1"/>
    <col min="50" max="50" width="31.42578125" style="333" customWidth="1"/>
    <col min="51" max="51" width="75.140625" style="333" customWidth="1"/>
    <col min="52" max="52" width="17.140625" style="342" customWidth="1"/>
    <col min="53" max="53" width="41.42578125" style="338" customWidth="1"/>
    <col min="54" max="54" width="17.140625" style="342" customWidth="1"/>
    <col min="55" max="55" width="41.42578125" style="338" customWidth="1"/>
    <col min="56" max="56" width="17.140625" style="342" customWidth="1"/>
    <col min="57" max="57" width="41.42578125" style="338" customWidth="1"/>
    <col min="58" max="58" width="17.140625" style="342" customWidth="1"/>
    <col min="59" max="59" width="41.42578125" style="338" customWidth="1"/>
    <col min="60" max="60" width="17.140625" style="342" customWidth="1"/>
    <col min="61" max="61" width="41.42578125" style="338" customWidth="1"/>
    <col min="62" max="62" width="17.140625" style="342" customWidth="1"/>
    <col min="63" max="65" width="41.42578125" style="338" customWidth="1"/>
    <col min="66" max="66" width="24.85546875" style="284" customWidth="1"/>
    <col min="67" max="67" width="29.7109375" style="284" customWidth="1"/>
    <col min="68" max="68" width="24.85546875" style="284" customWidth="1"/>
    <col min="69" max="71" width="29.7109375" style="284" customWidth="1"/>
    <col min="72" max="72" width="24.85546875" style="284" customWidth="1"/>
    <col min="73" max="73" width="29.7109375" style="284" customWidth="1"/>
    <col min="74" max="16384" width="11.42578125" style="284"/>
  </cols>
  <sheetData>
    <row r="1" spans="1:74" ht="18" customHeight="1">
      <c r="A1" s="282"/>
      <c r="B1" s="282"/>
      <c r="C1" s="282"/>
      <c r="D1" s="503"/>
      <c r="E1" s="503"/>
      <c r="F1" s="625" t="s">
        <v>24</v>
      </c>
      <c r="G1" s="626"/>
      <c r="H1" s="626"/>
      <c r="I1" s="626"/>
      <c r="J1" s="626"/>
      <c r="K1" s="626"/>
      <c r="L1" s="626"/>
      <c r="M1" s="626"/>
      <c r="N1" s="626"/>
      <c r="O1" s="626"/>
      <c r="P1" s="626"/>
      <c r="Q1" s="626"/>
      <c r="R1" s="626"/>
      <c r="S1" s="626"/>
      <c r="T1" s="626"/>
      <c r="U1" s="626"/>
      <c r="V1" s="626"/>
      <c r="W1" s="626"/>
      <c r="X1" s="626"/>
      <c r="Y1" s="626"/>
      <c r="Z1" s="626"/>
      <c r="AA1" s="626"/>
      <c r="AB1" s="626"/>
      <c r="AC1" s="626"/>
      <c r="AD1" s="626"/>
      <c r="AE1" s="626"/>
      <c r="AF1" s="626"/>
      <c r="AG1" s="626"/>
      <c r="AH1" s="626"/>
      <c r="AI1" s="626"/>
      <c r="AJ1" s="626"/>
      <c r="AK1" s="626"/>
      <c r="AL1" s="626"/>
      <c r="AM1" s="626"/>
      <c r="AN1" s="626"/>
      <c r="AO1" s="626"/>
      <c r="AP1" s="626"/>
      <c r="AQ1" s="626"/>
      <c r="AR1" s="626"/>
      <c r="AS1" s="626"/>
      <c r="AT1" s="626"/>
      <c r="AU1" s="626"/>
      <c r="AV1" s="626"/>
      <c r="AW1" s="626"/>
      <c r="AX1" s="626"/>
      <c r="AY1" s="626"/>
      <c r="AZ1" s="626"/>
      <c r="BA1" s="626"/>
      <c r="BB1" s="626"/>
      <c r="BC1" s="626"/>
      <c r="BD1" s="626"/>
      <c r="BE1" s="626"/>
      <c r="BF1" s="626"/>
      <c r="BG1" s="626"/>
      <c r="BH1" s="626"/>
      <c r="BI1" s="626"/>
      <c r="BJ1" s="626"/>
      <c r="BK1" s="626"/>
      <c r="BL1" s="626"/>
      <c r="BM1" s="626"/>
      <c r="BN1" s="626"/>
      <c r="BO1" s="626"/>
      <c r="BP1" s="626"/>
      <c r="BQ1" s="626"/>
      <c r="BR1" s="626"/>
      <c r="BS1" s="627"/>
      <c r="BT1" s="636" t="s">
        <v>25</v>
      </c>
      <c r="BU1" s="636"/>
      <c r="BV1" s="283"/>
    </row>
    <row r="2" spans="1:74" ht="18" customHeight="1">
      <c r="A2" s="282"/>
      <c r="B2" s="282"/>
      <c r="C2" s="282"/>
      <c r="D2" s="503"/>
      <c r="E2" s="503"/>
      <c r="F2" s="625" t="s">
        <v>40</v>
      </c>
      <c r="G2" s="626"/>
      <c r="H2" s="626"/>
      <c r="I2" s="626"/>
      <c r="J2" s="626"/>
      <c r="K2" s="626"/>
      <c r="L2" s="626"/>
      <c r="M2" s="626"/>
      <c r="N2" s="626"/>
      <c r="O2" s="626"/>
      <c r="P2" s="626"/>
      <c r="Q2" s="626"/>
      <c r="R2" s="626"/>
      <c r="S2" s="626"/>
      <c r="T2" s="626"/>
      <c r="U2" s="626"/>
      <c r="V2" s="626"/>
      <c r="W2" s="626"/>
      <c r="X2" s="626"/>
      <c r="Y2" s="626"/>
      <c r="Z2" s="626"/>
      <c r="AA2" s="626"/>
      <c r="AB2" s="626"/>
      <c r="AC2" s="626"/>
      <c r="AD2" s="626"/>
      <c r="AE2" s="626"/>
      <c r="AF2" s="626"/>
      <c r="AG2" s="626"/>
      <c r="AH2" s="626"/>
      <c r="AI2" s="626"/>
      <c r="AJ2" s="626"/>
      <c r="AK2" s="626"/>
      <c r="AL2" s="626"/>
      <c r="AM2" s="626"/>
      <c r="AN2" s="626"/>
      <c r="AO2" s="626"/>
      <c r="AP2" s="626"/>
      <c r="AQ2" s="626"/>
      <c r="AR2" s="626"/>
      <c r="AS2" s="626"/>
      <c r="AT2" s="626"/>
      <c r="AU2" s="626"/>
      <c r="AV2" s="626"/>
      <c r="AW2" s="626"/>
      <c r="AX2" s="626"/>
      <c r="AY2" s="626"/>
      <c r="AZ2" s="626"/>
      <c r="BA2" s="626"/>
      <c r="BB2" s="626"/>
      <c r="BC2" s="626"/>
      <c r="BD2" s="626"/>
      <c r="BE2" s="626"/>
      <c r="BF2" s="626"/>
      <c r="BG2" s="626"/>
      <c r="BH2" s="626"/>
      <c r="BI2" s="626"/>
      <c r="BJ2" s="626"/>
      <c r="BK2" s="626"/>
      <c r="BL2" s="626"/>
      <c r="BM2" s="626"/>
      <c r="BN2" s="626"/>
      <c r="BO2" s="626"/>
      <c r="BP2" s="626"/>
      <c r="BQ2" s="626"/>
      <c r="BR2" s="626"/>
      <c r="BS2" s="627"/>
      <c r="BT2" s="448" t="s">
        <v>27</v>
      </c>
      <c r="BU2" s="448"/>
      <c r="BV2" s="283"/>
    </row>
    <row r="3" spans="1:74" ht="15.75" customHeight="1">
      <c r="A3" s="282"/>
      <c r="B3" s="282"/>
      <c r="C3" s="282"/>
      <c r="D3" s="503"/>
      <c r="E3" s="503"/>
      <c r="F3" s="628" t="s">
        <v>28</v>
      </c>
      <c r="G3" s="629"/>
      <c r="H3" s="629"/>
      <c r="I3" s="629"/>
      <c r="J3" s="629"/>
      <c r="K3" s="629"/>
      <c r="L3" s="629"/>
      <c r="M3" s="629"/>
      <c r="N3" s="629"/>
      <c r="O3" s="629"/>
      <c r="P3" s="629"/>
      <c r="Q3" s="629"/>
      <c r="R3" s="629"/>
      <c r="S3" s="629"/>
      <c r="T3" s="629"/>
      <c r="U3" s="629"/>
      <c r="V3" s="629"/>
      <c r="W3" s="629"/>
      <c r="X3" s="629"/>
      <c r="Y3" s="629"/>
      <c r="Z3" s="629"/>
      <c r="AA3" s="629"/>
      <c r="AB3" s="629"/>
      <c r="AC3" s="629"/>
      <c r="AD3" s="629"/>
      <c r="AE3" s="629"/>
      <c r="AF3" s="629"/>
      <c r="AG3" s="629"/>
      <c r="AH3" s="629"/>
      <c r="AI3" s="629"/>
      <c r="AJ3" s="629"/>
      <c r="AK3" s="629"/>
      <c r="AL3" s="629"/>
      <c r="AM3" s="629"/>
      <c r="AN3" s="629"/>
      <c r="AO3" s="629"/>
      <c r="AP3" s="629"/>
      <c r="AQ3" s="629"/>
      <c r="AR3" s="629"/>
      <c r="AS3" s="629"/>
      <c r="AT3" s="629"/>
      <c r="AU3" s="629"/>
      <c r="AV3" s="629"/>
      <c r="AW3" s="629"/>
      <c r="AX3" s="629"/>
      <c r="AY3" s="629"/>
      <c r="AZ3" s="629"/>
      <c r="BA3" s="629"/>
      <c r="BB3" s="629"/>
      <c r="BC3" s="629"/>
      <c r="BD3" s="629"/>
      <c r="BE3" s="629"/>
      <c r="BF3" s="629"/>
      <c r="BG3" s="629"/>
      <c r="BH3" s="629"/>
      <c r="BI3" s="629"/>
      <c r="BJ3" s="629"/>
      <c r="BK3" s="629"/>
      <c r="BL3" s="629"/>
      <c r="BM3" s="629"/>
      <c r="BN3" s="629"/>
      <c r="BO3" s="629"/>
      <c r="BP3" s="629"/>
      <c r="BQ3" s="629"/>
      <c r="BR3" s="629"/>
      <c r="BS3" s="630"/>
      <c r="BT3" s="448" t="s">
        <v>29</v>
      </c>
      <c r="BU3" s="448"/>
      <c r="BV3" s="283"/>
    </row>
    <row r="4" spans="1:74" ht="15.75" customHeight="1">
      <c r="A4" s="282"/>
      <c r="B4" s="282"/>
      <c r="C4" s="282"/>
      <c r="D4" s="503"/>
      <c r="E4" s="503"/>
      <c r="F4" s="631"/>
      <c r="G4" s="632"/>
      <c r="H4" s="632"/>
      <c r="I4" s="632"/>
      <c r="J4" s="632"/>
      <c r="K4" s="632"/>
      <c r="L4" s="632"/>
      <c r="M4" s="632"/>
      <c r="N4" s="632"/>
      <c r="O4" s="632"/>
      <c r="P4" s="632"/>
      <c r="Q4" s="632"/>
      <c r="R4" s="632"/>
      <c r="S4" s="632"/>
      <c r="T4" s="632"/>
      <c r="U4" s="632"/>
      <c r="V4" s="632"/>
      <c r="W4" s="632"/>
      <c r="X4" s="632"/>
      <c r="Y4" s="632"/>
      <c r="Z4" s="632"/>
      <c r="AA4" s="632"/>
      <c r="AB4" s="632"/>
      <c r="AC4" s="632"/>
      <c r="AD4" s="632"/>
      <c r="AE4" s="632"/>
      <c r="AF4" s="632"/>
      <c r="AG4" s="632"/>
      <c r="AH4" s="632"/>
      <c r="AI4" s="632"/>
      <c r="AJ4" s="632"/>
      <c r="AK4" s="632"/>
      <c r="AL4" s="632"/>
      <c r="AM4" s="632"/>
      <c r="AN4" s="632"/>
      <c r="AO4" s="632"/>
      <c r="AP4" s="632"/>
      <c r="AQ4" s="632"/>
      <c r="AR4" s="632"/>
      <c r="AS4" s="632"/>
      <c r="AT4" s="632"/>
      <c r="AU4" s="632"/>
      <c r="AV4" s="632"/>
      <c r="AW4" s="632"/>
      <c r="AX4" s="632"/>
      <c r="AY4" s="632"/>
      <c r="AZ4" s="632"/>
      <c r="BA4" s="632"/>
      <c r="BB4" s="632"/>
      <c r="BC4" s="632"/>
      <c r="BD4" s="632"/>
      <c r="BE4" s="632"/>
      <c r="BF4" s="632"/>
      <c r="BG4" s="632"/>
      <c r="BH4" s="632"/>
      <c r="BI4" s="632"/>
      <c r="BJ4" s="632"/>
      <c r="BK4" s="632"/>
      <c r="BL4" s="632"/>
      <c r="BM4" s="632"/>
      <c r="BN4" s="632"/>
      <c r="BO4" s="632"/>
      <c r="BP4" s="632"/>
      <c r="BQ4" s="632"/>
      <c r="BR4" s="632"/>
      <c r="BS4" s="633"/>
      <c r="BT4" s="636" t="s">
        <v>627</v>
      </c>
      <c r="BU4" s="636"/>
      <c r="BV4" s="283"/>
    </row>
    <row r="5" spans="1:74" ht="20.25" customHeight="1">
      <c r="A5" s="282"/>
      <c r="B5" s="282"/>
      <c r="C5" s="282"/>
      <c r="D5" s="40"/>
      <c r="E5" s="270" t="s">
        <v>42</v>
      </c>
      <c r="F5" s="285"/>
      <c r="G5" s="285"/>
      <c r="H5" s="285"/>
      <c r="I5" s="112"/>
      <c r="J5" s="285"/>
      <c r="K5" s="112"/>
      <c r="L5" s="112"/>
      <c r="M5" s="112"/>
      <c r="N5" s="112"/>
      <c r="O5" s="112"/>
      <c r="P5" s="286"/>
      <c r="Q5" s="285"/>
      <c r="R5" s="112"/>
      <c r="S5" s="285"/>
      <c r="T5" s="285"/>
      <c r="U5" s="112"/>
      <c r="V5" s="112"/>
      <c r="W5" s="112"/>
      <c r="X5" s="285"/>
      <c r="Y5" s="271"/>
      <c r="Z5" s="285"/>
      <c r="AA5" s="285"/>
      <c r="AB5" s="285"/>
      <c r="AC5" s="287"/>
      <c r="AD5" s="287"/>
      <c r="AE5" s="287"/>
      <c r="AF5" s="287"/>
      <c r="AG5" s="287"/>
      <c r="AH5" s="287"/>
      <c r="AI5" s="287"/>
      <c r="AJ5" s="287"/>
      <c r="AK5" s="287"/>
      <c r="AL5" s="287"/>
      <c r="AM5" s="287"/>
      <c r="AN5" s="287"/>
      <c r="AO5" s="287"/>
      <c r="AP5" s="287"/>
      <c r="AQ5" s="287"/>
      <c r="AR5" s="288"/>
      <c r="AS5" s="287"/>
      <c r="AT5" s="287"/>
      <c r="AU5" s="287"/>
      <c r="AV5" s="287"/>
      <c r="AW5" s="287"/>
      <c r="AX5" s="287"/>
      <c r="AY5" s="287"/>
      <c r="AZ5" s="290"/>
      <c r="BA5" s="285"/>
      <c r="BB5" s="290"/>
      <c r="BC5" s="285"/>
      <c r="BD5" s="290"/>
      <c r="BE5" s="285"/>
      <c r="BF5" s="290"/>
      <c r="BG5" s="285"/>
      <c r="BH5" s="290"/>
      <c r="BI5" s="285"/>
      <c r="BJ5" s="290"/>
      <c r="BK5" s="285"/>
      <c r="BL5" s="285"/>
      <c r="BM5" s="285"/>
      <c r="BN5" s="283"/>
      <c r="BO5" s="283"/>
      <c r="BP5" s="283"/>
      <c r="BQ5" s="283"/>
      <c r="BR5" s="283"/>
      <c r="BS5" s="283"/>
      <c r="BT5" s="283"/>
      <c r="BU5" s="283"/>
      <c r="BV5" s="283"/>
    </row>
    <row r="6" spans="1:74" s="295" customFormat="1" ht="32.25" customHeight="1">
      <c r="A6" s="291"/>
      <c r="B6" s="291"/>
      <c r="C6" s="291"/>
      <c r="D6" s="583" t="s">
        <v>58</v>
      </c>
      <c r="E6" s="583"/>
      <c r="F6" s="583"/>
      <c r="G6" s="583"/>
      <c r="H6" s="583"/>
      <c r="I6" s="588" t="s">
        <v>628</v>
      </c>
      <c r="J6" s="589"/>
      <c r="K6" s="589"/>
      <c r="L6" s="589"/>
      <c r="M6" s="589"/>
      <c r="N6" s="589"/>
      <c r="O6" s="589"/>
      <c r="P6" s="589"/>
      <c r="Q6" s="589"/>
      <c r="R6" s="589"/>
      <c r="S6" s="589"/>
      <c r="T6" s="590"/>
      <c r="U6" s="591" t="s">
        <v>629</v>
      </c>
      <c r="V6" s="586"/>
      <c r="W6" s="586"/>
      <c r="X6" s="585" t="s">
        <v>630</v>
      </c>
      <c r="Y6" s="586"/>
      <c r="Z6" s="586"/>
      <c r="AA6" s="586"/>
      <c r="AB6" s="586"/>
      <c r="AC6" s="586"/>
      <c r="AD6" s="586"/>
      <c r="AE6" s="586"/>
      <c r="AF6" s="586"/>
      <c r="AG6" s="586"/>
      <c r="AH6" s="586"/>
      <c r="AI6" s="586"/>
      <c r="AJ6" s="586"/>
      <c r="AK6" s="586"/>
      <c r="AL6" s="586"/>
      <c r="AM6" s="586"/>
      <c r="AN6" s="586"/>
      <c r="AO6" s="586"/>
      <c r="AP6" s="586"/>
      <c r="AQ6" s="586"/>
      <c r="AR6" s="292"/>
      <c r="AS6" s="292"/>
      <c r="AT6" s="292"/>
      <c r="AU6" s="292"/>
      <c r="AV6" s="292"/>
      <c r="AW6" s="292"/>
      <c r="AX6" s="292"/>
      <c r="AY6" s="292"/>
      <c r="AZ6" s="584" t="s">
        <v>631</v>
      </c>
      <c r="BA6" s="584"/>
      <c r="BB6" s="584"/>
      <c r="BC6" s="584"/>
      <c r="BD6" s="584"/>
      <c r="BE6" s="584"/>
      <c r="BF6" s="584"/>
      <c r="BG6" s="584"/>
      <c r="BH6" s="584"/>
      <c r="BI6" s="584"/>
      <c r="BJ6" s="584"/>
      <c r="BK6" s="584"/>
      <c r="BL6" s="584"/>
      <c r="BM6" s="584"/>
      <c r="BN6" s="584"/>
      <c r="BO6" s="584"/>
      <c r="BP6" s="293"/>
      <c r="BQ6" s="293"/>
      <c r="BR6" s="293"/>
      <c r="BS6" s="293"/>
      <c r="BT6" s="293"/>
      <c r="BU6" s="293"/>
      <c r="BV6" s="294"/>
    </row>
    <row r="7" spans="1:74" s="295" customFormat="1" ht="88.5" customHeight="1">
      <c r="A7" s="291" t="s">
        <v>632</v>
      </c>
      <c r="B7" s="291" t="s">
        <v>633</v>
      </c>
      <c r="C7" s="291" t="s">
        <v>634</v>
      </c>
      <c r="D7" s="296" t="s">
        <v>45</v>
      </c>
      <c r="E7" s="296" t="s">
        <v>635</v>
      </c>
      <c r="F7" s="297" t="s">
        <v>636</v>
      </c>
      <c r="G7" s="296" t="s">
        <v>64</v>
      </c>
      <c r="H7" s="297" t="s">
        <v>259</v>
      </c>
      <c r="I7" s="297" t="s">
        <v>637</v>
      </c>
      <c r="J7" s="296" t="s">
        <v>638</v>
      </c>
      <c r="K7" s="592" t="s">
        <v>639</v>
      </c>
      <c r="L7" s="593"/>
      <c r="M7" s="298" t="s">
        <v>640</v>
      </c>
      <c r="N7" s="597" t="s">
        <v>641</v>
      </c>
      <c r="O7" s="598"/>
      <c r="P7" s="57" t="s">
        <v>642</v>
      </c>
      <c r="Q7" s="298" t="s">
        <v>643</v>
      </c>
      <c r="R7" s="57" t="s">
        <v>644</v>
      </c>
      <c r="S7" s="57" t="s">
        <v>645</v>
      </c>
      <c r="T7" s="57" t="s">
        <v>646</v>
      </c>
      <c r="U7" s="299" t="s">
        <v>647</v>
      </c>
      <c r="V7" s="299" t="s">
        <v>648</v>
      </c>
      <c r="W7" s="300" t="s">
        <v>649</v>
      </c>
      <c r="X7" s="300" t="s">
        <v>650</v>
      </c>
      <c r="Y7" s="272" t="s">
        <v>651</v>
      </c>
      <c r="Z7" s="300" t="s">
        <v>652</v>
      </c>
      <c r="AA7" s="301" t="s">
        <v>653</v>
      </c>
      <c r="AB7" s="301" t="s">
        <v>654</v>
      </c>
      <c r="AC7" s="301" t="s">
        <v>655</v>
      </c>
      <c r="AD7" s="301" t="s">
        <v>656</v>
      </c>
      <c r="AE7" s="302" t="s">
        <v>657</v>
      </c>
      <c r="AF7" s="301" t="s">
        <v>656</v>
      </c>
      <c r="AG7" s="302" t="s">
        <v>657</v>
      </c>
      <c r="AH7" s="301" t="s">
        <v>656</v>
      </c>
      <c r="AI7" s="302" t="s">
        <v>657</v>
      </c>
      <c r="AJ7" s="301" t="s">
        <v>656</v>
      </c>
      <c r="AK7" s="302" t="s">
        <v>657</v>
      </c>
      <c r="AL7" s="301" t="s">
        <v>656</v>
      </c>
      <c r="AM7" s="302" t="s">
        <v>657</v>
      </c>
      <c r="AN7" s="301" t="s">
        <v>656</v>
      </c>
      <c r="AO7" s="302" t="s">
        <v>657</v>
      </c>
      <c r="AP7" s="301" t="s">
        <v>656</v>
      </c>
      <c r="AQ7" s="302" t="s">
        <v>657</v>
      </c>
      <c r="AR7" s="301" t="s">
        <v>656</v>
      </c>
      <c r="AS7" s="302" t="s">
        <v>657</v>
      </c>
      <c r="AT7" s="301" t="s">
        <v>656</v>
      </c>
      <c r="AU7" s="302" t="s">
        <v>657</v>
      </c>
      <c r="AV7" s="301" t="s">
        <v>656</v>
      </c>
      <c r="AW7" s="302" t="s">
        <v>657</v>
      </c>
      <c r="AX7" s="400"/>
      <c r="AY7" s="400"/>
      <c r="AZ7" s="303" t="s">
        <v>656</v>
      </c>
      <c r="BA7" s="304" t="s">
        <v>659</v>
      </c>
      <c r="BB7" s="305" t="s">
        <v>656</v>
      </c>
      <c r="BC7" s="304" t="s">
        <v>659</v>
      </c>
      <c r="BD7" s="305" t="s">
        <v>656</v>
      </c>
      <c r="BE7" s="304" t="s">
        <v>659</v>
      </c>
      <c r="BF7" s="305" t="s">
        <v>656</v>
      </c>
      <c r="BG7" s="304" t="s">
        <v>659</v>
      </c>
      <c r="BH7" s="305" t="s">
        <v>656</v>
      </c>
      <c r="BI7" s="304" t="s">
        <v>659</v>
      </c>
      <c r="BJ7" s="306" t="s">
        <v>656</v>
      </c>
      <c r="BK7" s="307" t="s">
        <v>659</v>
      </c>
      <c r="BL7" s="306" t="s">
        <v>656</v>
      </c>
      <c r="BM7" s="307" t="s">
        <v>659</v>
      </c>
      <c r="BN7" s="306" t="s">
        <v>656</v>
      </c>
      <c r="BO7" s="307" t="s">
        <v>659</v>
      </c>
      <c r="BP7" s="306" t="s">
        <v>656</v>
      </c>
      <c r="BQ7" s="307" t="s">
        <v>659</v>
      </c>
      <c r="BR7" s="306" t="s">
        <v>656</v>
      </c>
      <c r="BS7" s="307" t="s">
        <v>659</v>
      </c>
      <c r="BT7" s="306" t="s">
        <v>656</v>
      </c>
      <c r="BU7" s="307" t="s">
        <v>659</v>
      </c>
      <c r="BV7" s="294"/>
    </row>
    <row r="8" spans="1:74" ht="354" customHeight="1">
      <c r="A8" s="308" t="e">
        <f>IF(OR(#REF!=0,#REF!=0),"",IF(AND(#REF!&lt;=0.2,#REF!&lt;=0.2),1,IF(AND(#REF!&lt;=0.2,#REF!&lt;=0.4),2,IF(AND(#REF!&lt;=0.2,#REF!&lt;=0.6),3,IF(AND(#REF!&lt;=0.2,#REF!&lt;=0.8),4,IF(AND(#REF!&lt;=0.2,#REF!&lt;=1),5,IF(AND(#REF!&lt;=0.4,#REF!&lt;=0.2),6,IF(AND(#REF!&lt;=0.4,#REF!&lt;=0.4),7,IF(AND(#REF!&lt;=0.4,#REF!&lt;=0.6),8,IF(AND(#REF!&lt;=0.4,#REF!&lt;=0.8),9,IF(AND(#REF!&lt;=0.4,#REF!&lt;=1),10,IF(AND(#REF!&lt;=0.6,#REF!&lt;=0.2),11,IF(AND(#REF!&lt;=0.6,#REF!&lt;=0.4),12,IF(AND(#REF!&lt;=0.6,#REF!&lt;=0.6),13,IF(AND(#REF!&lt;=0.6,#REF!&lt;=0.8),14,IF(AND(#REF!&lt;=0.6,#REF!&lt;=1),15,IF(AND(#REF!&lt;=0.8,#REF!&lt;=0.2),16,IF(AND(#REF!&lt;=0.8,#REF!&lt;=0.4),17,IF(AND(#REF!&lt;=0.8,#REF!&lt;=0.6),18,IF(AND(#REF!&lt;=0.8,#REF!&lt;=0.8),19,IF(AND(#REF!&lt;=0.8,#REF!&lt;=1),20,IF(AND(#REF!&lt;=1,#REF!&lt;=0.2),21,IF(AND(#REF!&lt;=1,#REF!&lt;=0.4),22,IF(AND(#REF!&lt;=1,#REF!&lt;=0.6),23,IF(AND(#REF!&lt;=1,#REF!&lt;=0.8),24,IF(AND(#REF!&lt;=1,#REF!&lt;=1),25,""))))))))))))))))))))))))))</f>
        <v>#REF!</v>
      </c>
      <c r="B8" s="308" t="e">
        <f>IF(A8="","",1/100)</f>
        <v>#REF!</v>
      </c>
      <c r="C8" s="308" t="str">
        <f>IFERROR(A8+B8,"")</f>
        <v/>
      </c>
      <c r="D8" s="617">
        <v>1</v>
      </c>
      <c r="E8" s="418" t="s">
        <v>416</v>
      </c>
      <c r="F8" s="576" t="s">
        <v>660</v>
      </c>
      <c r="G8" s="576" t="s">
        <v>661</v>
      </c>
      <c r="H8" s="576" t="s">
        <v>662</v>
      </c>
      <c r="I8" s="594">
        <v>13291</v>
      </c>
      <c r="J8" s="576" t="s">
        <v>919</v>
      </c>
      <c r="K8" s="576" t="str">
        <f>IF(I8&lt;=0,"",IF(I8&lt;=2,"Muy Baja",IF(I8&lt;=10,"Baja",IF(I8&lt;=30,"Media",IF(I8&lt;=100,"Alta",IF(I8&gt;100,"Muy Alta"))))))</f>
        <v>Muy Alta</v>
      </c>
      <c r="L8" s="578">
        <f>IF(K8="","",IF(K8="Muy Baja",0.2,IF(K8="Baja",0.4,IF(K8="Media",0.6,IF(K8="Alta",0.8,IF(K8="Muy Alta",1,))))))</f>
        <v>1</v>
      </c>
      <c r="M8" s="599" t="s">
        <v>334</v>
      </c>
      <c r="N8" s="602" t="str">
        <f>IF(OR(M8=CRITERIOS!$C$188,M8=CRITERIOS!$D$188),"Leve",IF(OR(M8=CRITERIOS!$C$189,M8=CRITERIOS!$D$189),"Menor",IF(OR(M8=CRITERIOS!$C$190,M8=CRITERIOS!$D$190),"Moderado",IF(OR(M8=CRITERIOS!$C$191,M8=CRITERIOS!$D$191),"Mayor",IF(OR(M8=CRITERIOS!$C$192,M8=CRITERIOS!$D$192),"Catastrófico","")))))</f>
        <v>Mayor</v>
      </c>
      <c r="O8" s="605">
        <f>IF(N8="","",IF(N8="Leve",0.2,IF(N8="Menor",0.4,IF(N8="Moderado",0.6,IF(N8="Mayor",0.8,IF(N8="Catastrófico",1,))))))</f>
        <v>0.8</v>
      </c>
      <c r="P8" s="621" t="str">
        <f>IF(OR(AND(K8="Muy Baja",N8="Leve"),AND(K8="Muy Baja",N8="Menor"),AND(K8="Baja",N8="Leve")),"BAJO",IF(OR(AND(K8="Muy baja",N8="Moderado"),AND(K8="Baja",N8="Menor"),AND(K8="Baja",N8="Moderado"),AND(K8="Media",N8="Leve"),AND(K8="Media",N8="Menor"),AND(K8="Media",N8="Moderado"),AND(K8="Alta",N8="Leve"),AND(K8="Alta",N8="Menor")),"MODERADO",IF(OR(AND(K8="Muy Baja",N8="Mayor"),AND(K8="Baja",N8="Mayor"),AND(K8="Media",N8="Mayor"),AND(K8="Alta",N8="Moderado"),AND(K8="Alta",N8="Mayor"),AND(K8="Muy Alta",N8="Leve"),AND(K8="Muy Alta",N8="Menor"),AND(K8="Muy Alta",N8="Moderado"),YW8="Muy Alta",N8="Mayor"),"ALTO",IF(OR(AND(K8="Muy Baja",N8="Catastrófico"),AND(K8="Baja",N8="Catastrófico"),AND(K8="Media",N8="Catastrófico"),AND(K8="Alta",N8="Catastrófico"),AND(K8="Muy Alta",N8="Catastrófico")),"EXTREMO",""))))</f>
        <v>ALTO</v>
      </c>
      <c r="Q8" s="309" t="s">
        <v>663</v>
      </c>
      <c r="R8" s="310" t="s">
        <v>387</v>
      </c>
      <c r="S8" s="408" t="s">
        <v>664</v>
      </c>
      <c r="T8" s="309" t="s">
        <v>665</v>
      </c>
      <c r="U8" s="310" t="s">
        <v>10</v>
      </c>
      <c r="V8" s="310" t="s">
        <v>353</v>
      </c>
      <c r="W8" s="310" t="str">
        <f t="shared" ref="W8:W13" si="0">IF(OR(U8="PREVENTIVO",U8="DETECTIVO"),"PROBABILIDAD",IF(U8="CORRECTIVO","IMPACTO",""))</f>
        <v>PROBABILIDAD</v>
      </c>
      <c r="X8" s="310" t="str">
        <f t="shared" ref="X8:X13" si="1">IF(AND(U8="PREVENTIVO",V8="AUTOMÁTICO"),"50%",IF(AND(U8="PREVENTIVO",V8="MANUAL"),"40%",IF(AND(U8="DETECTIVO",V8="AUTOMÁTICO"),"40%",IF(AND(U8="DETECTIVO",V8="MANUAL"),"30%",IF(AND(U8="CORRECTIVO",V8="AUTOMÁTICO"),"35%",IF(AND(U8="CORRECTIVO",V8="MANUAL"),"25%",""))))))</f>
        <v>40%</v>
      </c>
      <c r="Y8" s="118">
        <f>IFERROR(IF(W8="Probabilidad",(L8-(L8*X8)),IF(W8="Impacto",L8,"")),"")</f>
        <v>0.6</v>
      </c>
      <c r="Z8" s="165" t="str">
        <f>IFERROR(IF(Y8="","",IF(Y8&lt;=0.2,"MUY BAJA",IF(Y8&lt;=0.4,"BAJA",IF(Y8&lt;=0.6,"MEDIA",IF(Y8&lt;=0.8,"ALTA",IF(Y8=1,"MUY ALTA")))))),"")</f>
        <v>MEDIA</v>
      </c>
      <c r="AA8" s="166">
        <f>IFERROR(IF(W8="Impacto",(O8-(O8*X8)),IF(W8="Probabilidad",O8,"")),"")</f>
        <v>0.8</v>
      </c>
      <c r="AB8" s="166" t="str">
        <f t="shared" ref="AB8:AB12" si="2">IFERROR(IF(AA8="","",IF(AA8&lt;=0.2,"LEVE",IF(AA8&lt;=0.4,"MENOR",IF(AA8&lt;=0.6,"MODERADO",IF(AA8&lt;=0.8,"MAYOR",IF(AA8=1,"CATASTRÓFICO")))))),"")</f>
        <v>MAYOR</v>
      </c>
      <c r="AC8" s="312" t="str">
        <f t="shared" ref="AC8:AC12" si="3">IFERROR(IF(OR(AND(Z8="Muy Baja",AB8="Leve"),AND(Z8="Muy Baja",AB8="Menor"),AND(Z8="Baja",AB8="Leve")),"BAJO",IF(OR(AND(Z8="Muy baja",AB8="Moderado"),AND(Z8="Baja",AB8="Menor"),AND(Z8="Baja",AB8="Moderado"),AND(Z8="Media",AB8="Leve"),AND(Z8="Media",AB8="Menor"),AND(Z8="Media",AB8="Moderado"),AND(Z8="Alta",AB8="Leve"),AND(Z8="Alta",AB8="Menor")),"MODERADO",IF(OR(AND(Z8="Muy Baja",AB8="Mayor"),AND(Z8="Baja",AB8="Mayor"),AND(Z8="Media",AB8="Mayor"),AND(Z8="Alta",AB8="Moderado"),AND(Z8="Alta",AB8="Mayor"),AND(Z8="Muy Alta",AB8="Leve"),AND(Z8="Muy Alta",AB8="Menor"),AND(Z8="Muy Alta",AB8="Moderado"),AND(Z8="Muy Alta",AB8="Mayor")),"ALTO",IF(OR(AND(Z8="Muy Baja",AB8="Catastrófico"),AND(Z8="Baja",AB8="Catastrófico"),AND(Z8="Media",AB8="Catastrófico"),AND(Z8="Alta",AB8="Catastrófico"),AND(Z8="Muy Alta",AB8="Catastrófico")),"EXTREMO","")))),"")</f>
        <v>ALTO</v>
      </c>
      <c r="AD8" s="567">
        <v>43621</v>
      </c>
      <c r="AE8" s="570" t="s">
        <v>666</v>
      </c>
      <c r="AF8" s="567">
        <v>43707</v>
      </c>
      <c r="AG8" s="570" t="s">
        <v>667</v>
      </c>
      <c r="AH8" s="567">
        <v>44107</v>
      </c>
      <c r="AI8" s="570" t="s">
        <v>668</v>
      </c>
      <c r="AJ8" s="312"/>
      <c r="AK8" s="312"/>
      <c r="AL8" s="167">
        <v>44301</v>
      </c>
      <c r="AM8" s="11" t="s">
        <v>669</v>
      </c>
      <c r="AN8" s="167">
        <v>44482</v>
      </c>
      <c r="AO8" s="11" t="s">
        <v>670</v>
      </c>
      <c r="AP8" s="167">
        <v>44656</v>
      </c>
      <c r="AQ8" s="11" t="s">
        <v>671</v>
      </c>
      <c r="AR8" s="313">
        <v>45134</v>
      </c>
      <c r="AS8" s="11" t="s">
        <v>672</v>
      </c>
      <c r="AT8" s="567">
        <v>45455</v>
      </c>
      <c r="AU8" s="11" t="s">
        <v>673</v>
      </c>
      <c r="AV8" s="567">
        <v>45727</v>
      </c>
      <c r="AW8" s="11" t="s">
        <v>674</v>
      </c>
      <c r="AX8" s="401">
        <v>46140</v>
      </c>
      <c r="AY8" s="11" t="s">
        <v>675</v>
      </c>
      <c r="AZ8" s="587">
        <v>43717</v>
      </c>
      <c r="BA8" s="509" t="s">
        <v>676</v>
      </c>
      <c r="BB8" s="573">
        <v>43859</v>
      </c>
      <c r="BC8" s="509" t="s">
        <v>677</v>
      </c>
      <c r="BD8" s="573">
        <v>44299</v>
      </c>
      <c r="BE8" s="509" t="s">
        <v>678</v>
      </c>
      <c r="BF8" s="573">
        <v>44587</v>
      </c>
      <c r="BG8" s="509" t="s">
        <v>679</v>
      </c>
      <c r="BH8" s="573">
        <v>44790</v>
      </c>
      <c r="BI8" s="509" t="s">
        <v>680</v>
      </c>
      <c r="BJ8" s="567">
        <v>45138</v>
      </c>
      <c r="BK8" s="576" t="s">
        <v>679</v>
      </c>
      <c r="BL8" s="567">
        <v>45401</v>
      </c>
      <c r="BM8" s="570" t="s">
        <v>681</v>
      </c>
      <c r="BN8" s="567">
        <v>45541</v>
      </c>
      <c r="BO8" s="570" t="s">
        <v>682</v>
      </c>
      <c r="BP8" s="567">
        <v>45748</v>
      </c>
      <c r="BQ8" s="570" t="s">
        <v>683</v>
      </c>
      <c r="BR8" s="567">
        <v>45896</v>
      </c>
      <c r="BS8" s="570" t="s">
        <v>682</v>
      </c>
      <c r="BT8" s="637"/>
      <c r="BU8" s="640"/>
      <c r="BV8" s="283"/>
    </row>
    <row r="9" spans="1:74" ht="227.25" customHeight="1">
      <c r="D9" s="618"/>
      <c r="E9" s="418" t="s">
        <v>421</v>
      </c>
      <c r="F9" s="577"/>
      <c r="G9" s="577"/>
      <c r="H9" s="577"/>
      <c r="I9" s="595"/>
      <c r="J9" s="577"/>
      <c r="K9" s="577"/>
      <c r="L9" s="579"/>
      <c r="M9" s="600"/>
      <c r="N9" s="603"/>
      <c r="O9" s="606"/>
      <c r="P9" s="622"/>
      <c r="Q9" s="309" t="s">
        <v>684</v>
      </c>
      <c r="R9" s="310" t="s">
        <v>387</v>
      </c>
      <c r="S9" s="310" t="s">
        <v>685</v>
      </c>
      <c r="T9" s="309" t="s">
        <v>686</v>
      </c>
      <c r="U9" s="310" t="s">
        <v>10</v>
      </c>
      <c r="V9" s="310" t="s">
        <v>353</v>
      </c>
      <c r="W9" s="310" t="str">
        <f t="shared" si="0"/>
        <v>PROBABILIDAD</v>
      </c>
      <c r="X9" s="310" t="str">
        <f t="shared" si="1"/>
        <v>40%</v>
      </c>
      <c r="Y9" s="141">
        <f>IFERROR(IF(AND(W8="Probabilidad",W9="Probabilidad"),(Y8-(Y8*X9)),IF(W9="Probabilidad",(L8-(L8*X9)),IF(W9="Impacto",Y8,""))),"")</f>
        <v>0.36</v>
      </c>
      <c r="Z9" s="165" t="str">
        <f t="shared" ref="Z9:Z12" si="4">IFERROR(IF(Y9="","",IF(Y9&lt;=0.2,"MUY BAJA",IF(Y9&lt;=0.4,"BAJA",IF(Y9&lt;=0.6,"MEDIA",IF(Y9&lt;=0.8,"ALTA",IF(Y9=1,"MUY ALTA")))))),"")</f>
        <v>BAJA</v>
      </c>
      <c r="AA9" s="166">
        <f>IFERROR(IF(AND(W8="Impacto",W9="Impacto"),(AA8-(AA8*X9)),IF(W9="Impacto",(O8-(+O8*X9)),IF(W9="Probabilidad",AA8,""))),"")</f>
        <v>0.8</v>
      </c>
      <c r="AB9" s="166" t="str">
        <f t="shared" si="2"/>
        <v>MAYOR</v>
      </c>
      <c r="AC9" s="312" t="str">
        <f t="shared" si="3"/>
        <v>ALTO</v>
      </c>
      <c r="AD9" s="568"/>
      <c r="AE9" s="571"/>
      <c r="AF9" s="568"/>
      <c r="AG9" s="571"/>
      <c r="AH9" s="568"/>
      <c r="AI9" s="571"/>
      <c r="AJ9" s="167">
        <v>44145</v>
      </c>
      <c r="AK9" s="570" t="s">
        <v>687</v>
      </c>
      <c r="AL9" s="167">
        <v>44301</v>
      </c>
      <c r="AM9" s="11" t="s">
        <v>688</v>
      </c>
      <c r="AN9" s="167">
        <v>44482</v>
      </c>
      <c r="AO9" s="11" t="s">
        <v>689</v>
      </c>
      <c r="AP9" s="167">
        <v>44656</v>
      </c>
      <c r="AQ9" s="11" t="s">
        <v>690</v>
      </c>
      <c r="AR9" s="313">
        <v>45134</v>
      </c>
      <c r="AS9" s="11" t="s">
        <v>691</v>
      </c>
      <c r="AT9" s="577"/>
      <c r="AU9" s="11" t="s">
        <v>692</v>
      </c>
      <c r="AV9" s="577"/>
      <c r="AW9" s="11" t="s">
        <v>693</v>
      </c>
      <c r="AX9" s="402">
        <v>46140</v>
      </c>
      <c r="AY9" s="398" t="s">
        <v>694</v>
      </c>
      <c r="AZ9" s="587"/>
      <c r="BA9" s="509"/>
      <c r="BB9" s="573"/>
      <c r="BC9" s="509"/>
      <c r="BD9" s="573"/>
      <c r="BE9" s="509"/>
      <c r="BF9" s="573"/>
      <c r="BG9" s="509"/>
      <c r="BH9" s="573"/>
      <c r="BI9" s="509"/>
      <c r="BJ9" s="568"/>
      <c r="BK9" s="577"/>
      <c r="BL9" s="568"/>
      <c r="BM9" s="571"/>
      <c r="BN9" s="568"/>
      <c r="BO9" s="571"/>
      <c r="BP9" s="568"/>
      <c r="BQ9" s="571"/>
      <c r="BR9" s="568"/>
      <c r="BS9" s="571"/>
      <c r="BT9" s="638"/>
      <c r="BU9" s="641"/>
      <c r="BV9" s="283"/>
    </row>
    <row r="10" spans="1:74" ht="160.5" customHeight="1">
      <c r="D10" s="619"/>
      <c r="E10" s="419" t="s">
        <v>439</v>
      </c>
      <c r="F10" s="582"/>
      <c r="G10" s="582"/>
      <c r="H10" s="582"/>
      <c r="I10" s="596"/>
      <c r="J10" s="582"/>
      <c r="K10" s="582"/>
      <c r="L10" s="620"/>
      <c r="M10" s="601"/>
      <c r="N10" s="604"/>
      <c r="O10" s="607"/>
      <c r="P10" s="623"/>
      <c r="Q10" s="309" t="s">
        <v>695</v>
      </c>
      <c r="R10" s="310" t="s">
        <v>387</v>
      </c>
      <c r="S10" s="310" t="s">
        <v>696</v>
      </c>
      <c r="T10" s="309" t="s">
        <v>697</v>
      </c>
      <c r="U10" s="310" t="s">
        <v>330</v>
      </c>
      <c r="V10" s="310" t="s">
        <v>353</v>
      </c>
      <c r="W10" s="310" t="str">
        <f t="shared" si="0"/>
        <v>PROBABILIDAD</v>
      </c>
      <c r="X10" s="310" t="str">
        <f t="shared" si="1"/>
        <v>30%</v>
      </c>
      <c r="Y10" s="141">
        <f>IFERROR(IF(AND(W9="Probabilidad",W10="Probabilidad"),(Y9-(Y9*X10)),IF(AND(W9="Impacto",W10="Probabilidad"),(Y8-(Y8*X10)),IF(W10="Impacto",Y9,""))),"")</f>
        <v>0.252</v>
      </c>
      <c r="Z10" s="165" t="str">
        <f t="shared" si="4"/>
        <v>BAJA</v>
      </c>
      <c r="AA10" s="118">
        <f>IFERROR(IF(AND(W9="Impacto",W10="Impacto"),(AA9-(AA9*X10)),IF(AND(W9="Probabilidad",W10="Impacto"),(AA8-(AA8*X10)),IF(W10="Probabilidad",AA9,""))),"")</f>
        <v>0.8</v>
      </c>
      <c r="AB10" s="166" t="str">
        <f t="shared" si="2"/>
        <v>MAYOR</v>
      </c>
      <c r="AC10" s="312" t="str">
        <f t="shared" si="3"/>
        <v>ALTO</v>
      </c>
      <c r="AD10" s="568"/>
      <c r="AE10" s="571"/>
      <c r="AF10" s="568"/>
      <c r="AG10" s="571"/>
      <c r="AH10" s="568"/>
      <c r="AI10" s="571"/>
      <c r="AJ10" s="167"/>
      <c r="AK10" s="571"/>
      <c r="AL10" s="167"/>
      <c r="AM10" s="11"/>
      <c r="AN10" s="167"/>
      <c r="AO10" s="11"/>
      <c r="AP10" s="168"/>
      <c r="AQ10" s="315"/>
      <c r="AR10" s="313">
        <v>45134</v>
      </c>
      <c r="AS10" s="11" t="s">
        <v>698</v>
      </c>
      <c r="AT10" s="582"/>
      <c r="AU10" s="11" t="s">
        <v>699</v>
      </c>
      <c r="AV10" s="582"/>
      <c r="AW10" s="11" t="s">
        <v>700</v>
      </c>
      <c r="AX10" s="399"/>
      <c r="AY10" s="331" t="s">
        <v>701</v>
      </c>
      <c r="AZ10" s="587"/>
      <c r="BA10" s="509"/>
      <c r="BB10" s="573"/>
      <c r="BC10" s="509"/>
      <c r="BD10" s="573"/>
      <c r="BE10" s="509"/>
      <c r="BF10" s="573"/>
      <c r="BG10" s="509"/>
      <c r="BH10" s="573"/>
      <c r="BI10" s="509"/>
      <c r="BJ10" s="569"/>
      <c r="BK10" s="582"/>
      <c r="BL10" s="569"/>
      <c r="BM10" s="572"/>
      <c r="BN10" s="569"/>
      <c r="BO10" s="572"/>
      <c r="BP10" s="569"/>
      <c r="BQ10" s="572"/>
      <c r="BR10" s="569"/>
      <c r="BS10" s="572"/>
      <c r="BT10" s="639"/>
      <c r="BU10" s="642"/>
      <c r="BV10" s="283"/>
    </row>
    <row r="11" spans="1:74" ht="409.5">
      <c r="A11" s="308" t="e">
        <f>IF(OR(#REF!=0,#REF!=0),"",IF(AND(#REF!&lt;=0.2,#REF!&lt;=0.2),1,IF(AND(#REF!&lt;=0.2,#REF!&lt;=0.4),2,IF(AND(#REF!&lt;=0.2,#REF!&lt;=0.6),3,IF(AND(#REF!&lt;=0.2,#REF!&lt;=0.8),4,IF(AND(#REF!&lt;=0.2,#REF!&lt;=1),5,IF(AND(#REF!&lt;=0.4,#REF!&lt;=0.2),6,IF(AND(#REF!&lt;=0.4,#REF!&lt;=0.4),7,IF(AND(#REF!&lt;=0.4,#REF!&lt;=0.6),8,IF(AND(#REF!&lt;=0.4,#REF!&lt;=0.8),9,IF(AND(#REF!&lt;=0.4,#REF!&lt;=1),10,IF(AND(#REF!&lt;=0.6,#REF!&lt;=0.2),11,IF(AND(#REF!&lt;=0.6,#REF!&lt;=0.4),12,IF(AND(#REF!&lt;=0.6,#REF!&lt;=0.6),13,IF(AND(#REF!&lt;=0.6,#REF!&lt;=0.8),14,IF(AND(#REF!&lt;=0.6,#REF!&lt;=1),15,IF(AND(#REF!&lt;=0.8,#REF!&lt;=0.2),16,IF(AND(#REF!&lt;=0.8,#REF!&lt;=0.4),17,IF(AND(#REF!&lt;=0.8,#REF!&lt;=0.6),18,IF(AND(#REF!&lt;=0.8,#REF!&lt;=0.8),19,IF(AND(#REF!&lt;=0.8,#REF!&lt;=1),20,IF(AND(#REF!&lt;=1,#REF!&lt;=0.2),21,IF(AND(#REF!&lt;=1,#REF!&lt;=0.4),22,IF(AND(#REF!&lt;=1,#REF!&lt;=0.6),23,IF(AND(#REF!&lt;=1,#REF!&lt;=0.8),24,IF(AND(#REF!&lt;=1,#REF!&lt;=1),25,""))))))))))))))))))))))))))</f>
        <v>#REF!</v>
      </c>
      <c r="B11" s="308" t="e">
        <f>IF(A11="","",(COUNTIF($A$8:A11,A11))/100)</f>
        <v>#REF!</v>
      </c>
      <c r="C11" s="308" t="str">
        <f>IFERROR(A11+B11,"")</f>
        <v/>
      </c>
      <c r="D11" s="617">
        <v>3</v>
      </c>
      <c r="E11" s="574" t="s">
        <v>413</v>
      </c>
      <c r="F11" s="576" t="s">
        <v>702</v>
      </c>
      <c r="G11" s="576" t="s">
        <v>703</v>
      </c>
      <c r="H11" s="576" t="s">
        <v>662</v>
      </c>
      <c r="I11" s="594">
        <v>3130</v>
      </c>
      <c r="J11" s="624" t="s">
        <v>920</v>
      </c>
      <c r="K11" s="576" t="str">
        <f>IF(I11&lt;=0,"",IF(I11&lt;=2,"Muy Baja",IF(I11&lt;=10,"Baja",IF(I11&lt;=30,"Media",IF(I11&lt;=100,"Alta",IF(I11&gt;100,"Muy Alta"))))))</f>
        <v>Muy Alta</v>
      </c>
      <c r="L11" s="578">
        <f>IF(K11="","",IF(K11="Muy Baja",0.2,IF(K11="Baja",0.4,IF(K11="Media",0.6,IF(K11="Alta",0.8,IF(K11="Muy Alta",1,))))))</f>
        <v>1</v>
      </c>
      <c r="M11" s="608" t="s">
        <v>334</v>
      </c>
      <c r="N11" s="610" t="str">
        <f>IF(OR(M11=CRITERIOS!$C$188,M11=CRITERIOS!$D$188),"Leve",IF(OR(M11=CRITERIOS!$C$189,M11=CRITERIOS!$D$189),"Menor",IF(OR(M11=CRITERIOS!$C$190,M11=CRITERIOS!$D$190),"Moderado",IF(OR(M11=CRITERIOS!$C$191,M11=CRITERIOS!$D$191),"Mayor",IF(OR(M11=CRITERIOS!$C$192,M11=CRITERIOS!$D$192),"Catastrófico","")))))</f>
        <v>Mayor</v>
      </c>
      <c r="O11" s="612">
        <f>IF(N11="","",IF(N11="Leve",0.2,IF(N11="Menor",0.4,IF(N11="Moderado",0.6,IF(N11="Mayor",0.8,IF(N11="Catastrófico",1,))))))</f>
        <v>0.8</v>
      </c>
      <c r="P11" s="614" t="str">
        <f>IF(OR(AND(K11="Muy Baja",N11="Leve"),AND(K11="Muy Baja",N11="Menor"),AND(K11="Baja",N11="Leve")),"BAJO",IF(OR(AND(K11="Muy baja",N11="Moderado"),AND(K11="Baja",N11="Menor"),AND(K11="Baja",N11="Moderado"),AND(K11="Media",N11="Leve"),AND(K11="Media",N11="Menor"),AND(K11="Media",N11="Moderado"),AND(K11="Alta",N11="Leve"),AND(K11="Alta",N11="Menor")),"MODERADO",IF(OR(AND(K11="Muy Baja",N11="Mayor"),AND(K11="Baja",N11="Mayor"),AND(K11="Media",N11="Mayor"),AND(K11="Alta",N11="Moderado"),AND(K11="Alta",N11="Mayor"),AND(K11="Muy Alta",N11="Leve"),AND(K11="Muy Alta",N11="Menor"),AND(K11="Muy Alta",N11="Moderado"),YW8="Muy Alta",N11="Mayor"),"ALTO",IF(OR(AND(K11="Muy Baja",N11="Catastrófico"),AND(K11="Baja",N11="Catastrófico"),AND(K11="Media",N11="Catastrófico"),AND(K11="Alta",N11="Catastrófico"),AND(K11="Muy Alta",N11="Catastrófico")),"EXTREMO",""))))</f>
        <v>ALTO</v>
      </c>
      <c r="Q11" s="316" t="s">
        <v>704</v>
      </c>
      <c r="R11" s="408" t="s">
        <v>384</v>
      </c>
      <c r="S11" s="408" t="s">
        <v>705</v>
      </c>
      <c r="T11" s="316" t="s">
        <v>706</v>
      </c>
      <c r="U11" s="408" t="s">
        <v>10</v>
      </c>
      <c r="V11" s="408" t="s">
        <v>353</v>
      </c>
      <c r="W11" s="408" t="str">
        <f>IF(OR(U11="PREVENTIVO",U11="DETECTIVO"),"PROBABILIDAD",IF(U11="CORRECTIVO","IMPACTO",""))</f>
        <v>PROBABILIDAD</v>
      </c>
      <c r="X11" s="408" t="str">
        <f t="shared" si="1"/>
        <v>40%</v>
      </c>
      <c r="Y11" s="189">
        <f>IFERROR(IF(W11="Probabilidad",(L11-(L11*X11)),IF(W11="Impacto",L11,"")),"")</f>
        <v>0.6</v>
      </c>
      <c r="Z11" s="190" t="str">
        <f t="shared" si="4"/>
        <v>MEDIA</v>
      </c>
      <c r="AA11" s="182">
        <f>IFERROR(IF(W11="Impacto",(O11-(O11*X11)),IF(W11="Probabilidad",O11,"")),"")</f>
        <v>0.8</v>
      </c>
      <c r="AB11" s="182" t="str">
        <f t="shared" si="2"/>
        <v>MAYOR</v>
      </c>
      <c r="AC11" s="317" t="str">
        <f t="shared" si="3"/>
        <v>ALTO</v>
      </c>
      <c r="AD11" s="568"/>
      <c r="AE11" s="571"/>
      <c r="AF11" s="568"/>
      <c r="AG11" s="571"/>
      <c r="AH11" s="568"/>
      <c r="AI11" s="571"/>
      <c r="AJ11" s="167">
        <v>44145</v>
      </c>
      <c r="AK11" s="571"/>
      <c r="AL11" s="167">
        <v>44301</v>
      </c>
      <c r="AM11" s="11" t="s">
        <v>707</v>
      </c>
      <c r="AN11" s="167">
        <v>44482</v>
      </c>
      <c r="AO11" s="11" t="s">
        <v>708</v>
      </c>
      <c r="AP11" s="167">
        <v>44656</v>
      </c>
      <c r="AQ11" s="11" t="s">
        <v>709</v>
      </c>
      <c r="AR11" s="313">
        <v>45134</v>
      </c>
      <c r="AS11" s="11" t="s">
        <v>710</v>
      </c>
      <c r="AT11" s="318">
        <v>45455</v>
      </c>
      <c r="AU11" s="11" t="s">
        <v>711</v>
      </c>
      <c r="AV11" s="318">
        <v>45727</v>
      </c>
      <c r="AW11" s="11" t="s">
        <v>712</v>
      </c>
      <c r="AX11" s="378">
        <v>46140</v>
      </c>
      <c r="AY11" s="11" t="s">
        <v>675</v>
      </c>
      <c r="AZ11" s="587"/>
      <c r="BA11" s="509"/>
      <c r="BB11" s="573"/>
      <c r="BC11" s="509"/>
      <c r="BD11" s="573"/>
      <c r="BE11" s="509"/>
      <c r="BF11" s="573"/>
      <c r="BG11" s="509"/>
      <c r="BH11" s="573"/>
      <c r="BI11" s="509"/>
      <c r="BJ11" s="318">
        <v>45138</v>
      </c>
      <c r="BK11" s="22" t="s">
        <v>713</v>
      </c>
      <c r="BL11" s="567">
        <v>45401</v>
      </c>
      <c r="BM11" s="512" t="s">
        <v>714</v>
      </c>
      <c r="BN11" s="313">
        <v>45541</v>
      </c>
      <c r="BO11" s="11" t="s">
        <v>715</v>
      </c>
      <c r="BP11" s="313">
        <v>45748</v>
      </c>
      <c r="BQ11" s="11" t="s">
        <v>716</v>
      </c>
      <c r="BR11" s="313">
        <v>45896</v>
      </c>
      <c r="BS11" s="11" t="s">
        <v>717</v>
      </c>
      <c r="BT11" s="275"/>
      <c r="BU11" s="276"/>
      <c r="BV11" s="283"/>
    </row>
    <row r="12" spans="1:74" ht="189.75" customHeight="1">
      <c r="D12" s="619"/>
      <c r="E12" s="575"/>
      <c r="F12" s="582"/>
      <c r="G12" s="582"/>
      <c r="H12" s="582"/>
      <c r="I12" s="596"/>
      <c r="J12" s="582"/>
      <c r="K12" s="582"/>
      <c r="L12" s="620"/>
      <c r="M12" s="609"/>
      <c r="N12" s="611"/>
      <c r="O12" s="613"/>
      <c r="P12" s="615"/>
      <c r="Q12" s="404" t="s">
        <v>718</v>
      </c>
      <c r="R12" s="403" t="s">
        <v>387</v>
      </c>
      <c r="S12" s="403" t="s">
        <v>719</v>
      </c>
      <c r="T12" s="404" t="s">
        <v>720</v>
      </c>
      <c r="U12" s="403" t="s">
        <v>3</v>
      </c>
      <c r="V12" s="403" t="s">
        <v>351</v>
      </c>
      <c r="W12" s="403" t="str">
        <f>IF(OR(U12="PREVENTIVO",U12="DETECTIVO"),"PROBABILIDAD",IF(U12="CORRECTIVO","IMPACTO",""))</f>
        <v>IMPACTO</v>
      </c>
      <c r="X12" s="403" t="str">
        <f>IF(AND(U12="PREVENTIVO",V12="AUTOMÁTICO"),"50%",IF(AND(U12="PREVENTIVO",V12="MANUAL"),"40%",IF(AND(U12="DETECTIVO",V12="AUTOMÁTICO"),"40%",IF(AND(U12="DETECTIVO",V12="MANUAL"),"30%",IF(AND(U12="CORRECTIVO",V12="AUTOMÁTICO"),"35%",IF(AND(U12="CORRECTIVO",V12="MANUAL"),"25%",""))))))</f>
        <v>35%</v>
      </c>
      <c r="Y12" s="141">
        <f>IFERROR(IF(AND(W11="Probabilidad",W12="Probabilidad"),(Y11-(Y11*X12)),IF(W12="Probabilidad",(L11-(L11*X12)),IF(W12="Impacto",Y11,""))),"")</f>
        <v>0.6</v>
      </c>
      <c r="Z12" s="190" t="str">
        <f t="shared" si="4"/>
        <v>MEDIA</v>
      </c>
      <c r="AA12" s="166">
        <f>IFERROR(IF(AND(W11="Impacto",W12="Impacto"),(AA11-(AA11*X12)),IF(W12="Impacto",(O11-(+O11*X12)),IF(W12="Probabilidad",AA11,""))),"")</f>
        <v>0.52</v>
      </c>
      <c r="AB12" s="182" t="str">
        <f t="shared" si="2"/>
        <v>MODERADO</v>
      </c>
      <c r="AC12" s="317" t="str">
        <f t="shared" si="3"/>
        <v>MODERADO</v>
      </c>
      <c r="AD12" s="568"/>
      <c r="AE12" s="571"/>
      <c r="AF12" s="568"/>
      <c r="AG12" s="571"/>
      <c r="AH12" s="568"/>
      <c r="AI12" s="571"/>
      <c r="AJ12" s="167"/>
      <c r="AK12" s="571"/>
      <c r="AL12" s="167"/>
      <c r="AM12" s="11"/>
      <c r="AN12" s="167"/>
      <c r="AO12" s="11"/>
      <c r="AP12" s="167"/>
      <c r="AQ12" s="11"/>
      <c r="AR12" s="318"/>
      <c r="AS12" s="319"/>
      <c r="AT12" s="318"/>
      <c r="AU12" s="319"/>
      <c r="AV12" s="567">
        <v>45727</v>
      </c>
      <c r="AW12" s="570" t="s">
        <v>721</v>
      </c>
      <c r="AX12" s="567">
        <v>46140</v>
      </c>
      <c r="AY12" s="319" t="s">
        <v>722</v>
      </c>
      <c r="AZ12" s="587"/>
      <c r="BA12" s="509"/>
      <c r="BB12" s="573"/>
      <c r="BC12" s="509"/>
      <c r="BD12" s="573"/>
      <c r="BE12" s="509"/>
      <c r="BF12" s="573"/>
      <c r="BG12" s="509"/>
      <c r="BH12" s="573"/>
      <c r="BI12" s="509"/>
      <c r="BJ12" s="318"/>
      <c r="BK12" s="22"/>
      <c r="BL12" s="568"/>
      <c r="BM12" s="512"/>
      <c r="BN12" s="313"/>
      <c r="BO12" s="11"/>
      <c r="BP12" s="573">
        <v>45748</v>
      </c>
      <c r="BQ12" s="512" t="s">
        <v>683</v>
      </c>
      <c r="BR12" s="573">
        <v>45896</v>
      </c>
      <c r="BS12" s="512" t="s">
        <v>717</v>
      </c>
      <c r="BT12" s="634"/>
      <c r="BU12" s="635"/>
      <c r="BV12" s="283"/>
    </row>
    <row r="13" spans="1:74" ht="199.5" customHeight="1">
      <c r="A13" s="308" t="e">
        <f>IF(OR(#REF!=0,#REF!=0),"",IF(AND(#REF!&lt;=0.2,#REF!&lt;=0.2),1,IF(AND(#REF!&lt;=0.2,#REF!&lt;=0.4),2,IF(AND(#REF!&lt;=0.2,#REF!&lt;=0.6),3,IF(AND(#REF!&lt;=0.2,#REF!&lt;=0.8),4,IF(AND(#REF!&lt;=0.2,#REF!&lt;=1),5,IF(AND(#REF!&lt;=0.4,#REF!&lt;=0.2),6,IF(AND(#REF!&lt;=0.4,#REF!&lt;=0.4),7,IF(AND(#REF!&lt;=0.4,#REF!&lt;=0.6),8,IF(AND(#REF!&lt;=0.4,#REF!&lt;=0.8),9,IF(AND(#REF!&lt;=0.4,#REF!&lt;=1),10,IF(AND(#REF!&lt;=0.6,#REF!&lt;=0.2),11,IF(AND(#REF!&lt;=0.6,#REF!&lt;=0.4),12,IF(AND(#REF!&lt;=0.6,#REF!&lt;=0.6),13,IF(AND(#REF!&lt;=0.6,#REF!&lt;=0.8),14,IF(AND(#REF!&lt;=0.6,#REF!&lt;=1),15,IF(AND(#REF!&lt;=0.8,#REF!&lt;=0.2),16,IF(AND(#REF!&lt;=0.8,#REF!&lt;=0.4),17,IF(AND(#REF!&lt;=0.8,#REF!&lt;=0.6),18,IF(AND(#REF!&lt;=0.8,#REF!&lt;=0.8),19,IF(AND(#REF!&lt;=0.8,#REF!&lt;=1),20,IF(AND(#REF!&lt;=1,#REF!&lt;=0.2),21,IF(AND(#REF!&lt;=1,#REF!&lt;=0.4),22,IF(AND(#REF!&lt;=1,#REF!&lt;=0.6),23,IF(AND(#REF!&lt;=1,#REF!&lt;=0.8),24,IF(AND(#REF!&lt;=1,#REF!&lt;=1),25,""))))))))))))))))))))))))))</f>
        <v>#REF!</v>
      </c>
      <c r="B13" s="308" t="e">
        <f>IF(A13="","",(COUNTIF($A$8:A13,A13))/100)</f>
        <v>#REF!</v>
      </c>
      <c r="C13" s="308" t="str">
        <f>IFERROR(A13+B13,"")</f>
        <v/>
      </c>
      <c r="D13" s="320">
        <v>4</v>
      </c>
      <c r="E13" s="420" t="s">
        <v>723</v>
      </c>
      <c r="F13" s="406" t="s">
        <v>724</v>
      </c>
      <c r="G13" s="406" t="s">
        <v>725</v>
      </c>
      <c r="H13" s="321" t="s">
        <v>662</v>
      </c>
      <c r="I13" s="322">
        <v>8</v>
      </c>
      <c r="J13" s="321" t="s">
        <v>726</v>
      </c>
      <c r="K13" s="321" t="str">
        <f>IF(I13&lt;=0,"",IF(I13&lt;=2,"Muy Baja",IF(I13&lt;=10,"Baja",IF(I13&lt;=30,"Media",IF(I13&lt;=100,"Alta",IF(I13&gt;100,"Muy Alta"))))))</f>
        <v>Baja</v>
      </c>
      <c r="L13" s="277">
        <f>IF(K13="","",IF(K13="Muy Baja",0.2,IF(K13="Baja",0.4,IF(K13="Media",0.6,IF(K13="Alta",0.8,IF(K13="Muy Alta",1,))))))</f>
        <v>0.4</v>
      </c>
      <c r="M13" s="321" t="s">
        <v>334</v>
      </c>
      <c r="N13" s="321" t="str">
        <f>IF(OR(M13=CRITERIOS!$C$188,M13=CRITERIOS!$D$188),"Leve",IF(OR(M13=CRITERIOS!$C$189,M13=CRITERIOS!$D$189),"Menor",IF(OR(M13=CRITERIOS!$C$190,M13=CRITERIOS!$D$190),"Moderado",IF(OR(M13=CRITERIOS!$C$191,M13=CRITERIOS!$D$191),"Mayor",IF(OR(M13=CRITERIOS!$C$192,M13=CRITERIOS!$D$192),"Catastrófico","")))))</f>
        <v>Mayor</v>
      </c>
      <c r="O13" s="277">
        <f>IF(N13="","",IF(N13="Leve",0.2,IF(N13="Menor",0.4,IF(N13="Moderado",0.6,IF(N13="Mayor",0.8,IF(N13="Catastrófico",1,))))))</f>
        <v>0.8</v>
      </c>
      <c r="P13" s="317" t="str">
        <f>IF(OR(AND(K13="Muy Baja",N13="Leve"),AND(K13="Muy Baja",N13="Menor"),AND(K13="Baja",N13="Leve")),"BAJO",IF(OR(AND(K13="Muy baja",N13="Moderado"),AND(K13="Baja",N13="Menor"),AND(K13="Baja",N13="Moderado"),AND(K13="Media",N13="Leve"),AND(K13="Media",N13="Menor"),AND(K13="Media",N13="Moderado"),AND(K13="Alta",N13="Leve"),AND(K13="Alta",N13="Menor")),"MODERADO",IF(OR(AND(K13="Muy Baja",N13="Mayor"),AND(K13="Baja",N13="Mayor"),AND(K13="Media",N13="Mayor"),AND(K13="Alta",N13="Moderado"),AND(K13="Alta",N13="Mayor"),AND(K13="Muy Alta",N13="Leve"),AND(K13="Muy Alta",N13="Menor"),AND(K13="Muy Alta",N13="Moderado"),YW8="Muy Alta",N13="Mayor"),"ALTO",IF(OR(AND(K13="Muy Baja",N13="Catastrófico"),AND(K13="Baja",N13="Catastrófico"),AND(K13="Media",N13="Catastrófico"),AND(K13="Alta",N13="Catastrófico"),AND(K13="Muy Alta",N13="Catastrófico")),"EXTREMO",""))))</f>
        <v>ALTO</v>
      </c>
      <c r="Q13" s="405" t="s">
        <v>727</v>
      </c>
      <c r="R13" s="407" t="s">
        <v>387</v>
      </c>
      <c r="S13" s="406" t="s">
        <v>728</v>
      </c>
      <c r="T13" s="406" t="s">
        <v>729</v>
      </c>
      <c r="U13" s="406" t="s">
        <v>3</v>
      </c>
      <c r="V13" s="407" t="s">
        <v>353</v>
      </c>
      <c r="W13" s="407" t="str">
        <f t="shared" si="0"/>
        <v>IMPACTO</v>
      </c>
      <c r="X13" s="407" t="str">
        <f t="shared" si="1"/>
        <v>25%</v>
      </c>
      <c r="Y13" s="409">
        <f>IFERROR(IF(W13="Probabilidad",(L13-(L13*X13)),IF(W13="Impacto",L13,"")),"")</f>
        <v>0.4</v>
      </c>
      <c r="Z13" s="191" t="str">
        <f>IFERROR(IF(Y13="","",IF(Y13&lt;=0.2,"MUY BAJA",IF(Y13&lt;=0.4,"BAJA",IF(Y13&lt;=0.6,"MEDIA",IF(Y13&lt;=0.8,"ALTA",IF(Y13=1,"MUY ALTA")))))),"")</f>
        <v>BAJA</v>
      </c>
      <c r="AA13" s="182">
        <f>IFERROR(IF(W13="Impacto",(O13-(O13*X13)),IF(W13="Probabilidad",O13,"")),"")</f>
        <v>0.60000000000000009</v>
      </c>
      <c r="AB13" s="182" t="str">
        <f>IFERROR(IF(AA13="","",IF(AA13&lt;=0.2,"LEVE",IF(AA13&lt;=0.4,"MENOR",IF(AA13&lt;=0.6,"MODERADO",IF(AA13&lt;=0.8,"MAYOR",IF(AA13=1,"CATASTRÓFICO")))))),"")</f>
        <v>MODERADO</v>
      </c>
      <c r="AC13" s="317" t="str">
        <f>IFERROR(IF(OR(AND(Z13="Muy Baja",AB13="Leve"),AND(Z13="Muy Baja",AB13="Menor"),AND(Z13="Baja",AB13="Leve")),"BAJO",IF(OR(AND(Z13="Muy baja",AB13="Moderado"),AND(Z13="Baja",AB13="Menor"),AND(Z13="Baja",AB13="Moderado"),AND(Z13="Media",AB13="Leve"),AND(Z13="Media",AB13="Menor"),AND(Z13="Media",AB13="Moderado"),AND(Z13="Alta",AB13="Leve"),AND(Z13="Alta",AB13="Menor")),"MODERADO",IF(OR(AND(Z13="Muy Baja",AB13="Mayor"),AND(Z13="Baja",AB13="Mayor"),AND(Z13="Media",AB13="Mayor"),AND(Z13="Alta",AB13="Moderado"),AND(Z13="Alta",AB13="Mayor"),AND(Z13="Muy Alta",AB13="Leve"),AND(Z13="Muy Alta",AB13="Menor"),AND(Z13="Muy Alta",AB13="Moderado"),AND(Z13="Muy Alta",AB13="Mayor")),"ALTO",IF(OR(AND(Z13="Muy Baja",AB13="Catastrófico"),AND(Z13="Baja",AB13="Catastrófico"),AND(Z13="Media",AB13="Catastrófico"),AND(Z13="Alta",AB13="Catastrófico"),AND(Z13="Muy Alta",AB13="Catastrófico")),"EXTREMO","")))),"")</f>
        <v>MODERADO</v>
      </c>
      <c r="AD13" s="569"/>
      <c r="AE13" s="572"/>
      <c r="AF13" s="569"/>
      <c r="AG13" s="572"/>
      <c r="AH13" s="569"/>
      <c r="AI13" s="572"/>
      <c r="AJ13" s="167">
        <v>44145</v>
      </c>
      <c r="AK13" s="572" t="s">
        <v>730</v>
      </c>
      <c r="AL13" s="167">
        <v>44301</v>
      </c>
      <c r="AM13" s="11" t="s">
        <v>731</v>
      </c>
      <c r="AN13" s="167">
        <v>44482</v>
      </c>
      <c r="AO13" s="11" t="s">
        <v>732</v>
      </c>
      <c r="AP13" s="167">
        <v>44656</v>
      </c>
      <c r="AQ13" s="22" t="s">
        <v>733</v>
      </c>
      <c r="AR13" s="318">
        <v>45134</v>
      </c>
      <c r="AS13" s="323" t="s">
        <v>734</v>
      </c>
      <c r="AT13" s="318">
        <v>45455</v>
      </c>
      <c r="AU13" s="319" t="s">
        <v>735</v>
      </c>
      <c r="AV13" s="569"/>
      <c r="AW13" s="572"/>
      <c r="AX13" s="582"/>
      <c r="AY13" s="319" t="s">
        <v>736</v>
      </c>
      <c r="AZ13" s="587"/>
      <c r="BA13" s="509"/>
      <c r="BB13" s="573"/>
      <c r="BC13" s="509"/>
      <c r="BD13" s="573"/>
      <c r="BE13" s="509"/>
      <c r="BF13" s="573"/>
      <c r="BG13" s="509"/>
      <c r="BH13" s="573"/>
      <c r="BI13" s="509"/>
      <c r="BJ13" s="318">
        <v>45138</v>
      </c>
      <c r="BK13" s="22" t="s">
        <v>679</v>
      </c>
      <c r="BL13" s="569"/>
      <c r="BM13" s="512"/>
      <c r="BN13" s="313">
        <v>45541</v>
      </c>
      <c r="BO13" s="11" t="s">
        <v>682</v>
      </c>
      <c r="BP13" s="573"/>
      <c r="BQ13" s="512"/>
      <c r="BR13" s="573"/>
      <c r="BS13" s="512"/>
      <c r="BT13" s="634"/>
      <c r="BU13" s="635"/>
      <c r="BV13" s="283"/>
    </row>
    <row r="14" spans="1:74" ht="409.6" customHeight="1">
      <c r="A14" s="343" t="e">
        <f>IF(OR(#REF!=0,#REF!=0),"",IF(AND(#REF!&lt;=0.2,#REF!&lt;=0.2),1,IF(AND(#REF!&lt;=0.2,#REF!&lt;=0.4),2,IF(AND(#REF!&lt;=0.2,#REF!&lt;=0.6),3,IF(AND(#REF!&lt;=0.2,#REF!&lt;=0.8),4,IF(AND(#REF!&lt;=0.2,#REF!&lt;=1),5,IF(AND(#REF!&lt;=0.4,#REF!&lt;=0.2),6,IF(AND(#REF!&lt;=0.4,#REF!&lt;=0.4),7,IF(AND(#REF!&lt;=0.4,#REF!&lt;=0.6),8,IF(AND(#REF!&lt;=0.4,#REF!&lt;=0.8),9,IF(AND(#REF!&lt;=0.4,#REF!&lt;=1),10,IF(AND(#REF!&lt;=0.6,#REF!&lt;=0.2),11,IF(AND(#REF!&lt;=0.6,#REF!&lt;=0.4),12,IF(AND(#REF!&lt;=0.6,#REF!&lt;=0.6),13,IF(AND(#REF!&lt;=0.6,#REF!&lt;=0.8),14,IF(AND(#REF!&lt;=0.6,#REF!&lt;=1),15,IF(AND(#REF!&lt;=0.8,#REF!&lt;=0.2),16,IF(AND(#REF!&lt;=0.8,#REF!&lt;=0.4),17,IF(AND(#REF!&lt;=0.8,#REF!&lt;=0.6),18,IF(AND(#REF!&lt;=0.8,#REF!&lt;=0.8),19,IF(AND(#REF!&lt;=0.8,#REF!&lt;=1),20,IF(AND(#REF!&lt;=1,#REF!&lt;=0.2),21,IF(AND(#REF!&lt;=1,#REF!&lt;=0.4),22,IF(AND(#REF!&lt;=1,#REF!&lt;=0.6),23,IF(AND(#REF!&lt;=1,#REF!&lt;=0.8),24,IF(AND(#REF!&lt;=1,#REF!&lt;=1),25,""))))))))))))))))))))))))))</f>
        <v>#REF!</v>
      </c>
      <c r="B14" s="343" t="e">
        <f>IF(A14="","",(COUNTIF($A$8:A14,A14))/100)</f>
        <v>#REF!</v>
      </c>
      <c r="C14" s="344" t="str">
        <f t="shared" ref="C14" si="5">IFERROR(A14+B14,"")</f>
        <v/>
      </c>
      <c r="D14" s="617">
        <v>5</v>
      </c>
      <c r="E14" s="509" t="s">
        <v>452</v>
      </c>
      <c r="F14" s="509" t="s">
        <v>737</v>
      </c>
      <c r="G14" s="509" t="s">
        <v>921</v>
      </c>
      <c r="H14" s="509" t="s">
        <v>662</v>
      </c>
      <c r="I14" s="616">
        <v>13291</v>
      </c>
      <c r="J14" s="509" t="s">
        <v>738</v>
      </c>
      <c r="K14" s="509" t="str">
        <f>IF(I14&lt;=0,"",IF(I14&lt;=2,"Muy Baja",IF(I14&lt;=10,"Baja",IF(I14&lt;=30,"Media",IF(I14&lt;=100,"Alta",IF(I14&gt;100,"Muy Alta"))))))</f>
        <v>Muy Alta</v>
      </c>
      <c r="L14" s="563">
        <f>IF(K14="","",IF(K14="Muy Baja",0.2,IF(K14="Baja",0.4,IF(K14="Media",0.6,IF(K14="Alta",0.8,IF(K14="Muy Alta",1,))))))</f>
        <v>1</v>
      </c>
      <c r="M14" s="576" t="s">
        <v>334</v>
      </c>
      <c r="N14" s="576" t="str">
        <f>IF(OR(M14=CRITERIOS!$C$188,M14=CRITERIOS!$D$188),"Leve",IF(OR(M14=CRITERIOS!$C$189,M14=CRITERIOS!$D$189),"Menor",IF(OR(M14=CRITERIOS!$C$190,M14=CRITERIOS!$D$190),"Moderado",IF(OR(M14=CRITERIOS!$C$191,M14=CRITERIOS!$D$191),"Mayor",IF(OR(M14=CRITERIOS!$C$192,M14=CRITERIOS!$D$192),"Catastrófico","")))))</f>
        <v>Mayor</v>
      </c>
      <c r="O14" s="578">
        <f>IF(N14="","",IF(N14="Leve",0.2,IF(N14="Menor",0.4,IF(N14="Moderado",0.6,IF(N14="Mayor",0.8,IF(N14="Catastrófico",1,))))))</f>
        <v>0.8</v>
      </c>
      <c r="P14" s="580" t="str">
        <f>IF(OR(AND(K14="Muy Baja",N14="Leve"),AND(K14="Muy Baja",N14="Menor"),AND(K14="Baja",N14="Leve")),"BAJO",IF(OR(AND(K14="Muy baja",N14="Moderado"),AND(K14="Baja",N14="Menor"),AND(K14="Baja",N14="Moderado"),AND(K14="Media",N14="Leve"),AND(K14="Media",N14="Menor"),AND(K14="Media",N14="Moderado"),AND(K14="Alta",N14="Leve"),AND(K14="Alta",N14="Menor")),"MODERADO",IF(OR(AND(K14="Muy Baja",N14="Mayor"),AND(K14="Baja",N14="Mayor"),AND(K14="Media",N14="Mayor"),AND(K14="Alta",N14="Moderado"),AND(K14="Alta",N14="Mayor"),AND(K14="Muy Alta",N14="Leve"),AND(K14="Muy Alta",N14="Menor"),AND(K14="Muy Alta",N14="Moderado"),YW8="Muy Alta",N14="Mayor"),"ALTO",IF(OR(AND(K14="Muy Baja",N14="Catastrófico"),AND(K14="Baja",N14="Catastrófico"),AND(K14="Media",N14="Catastrófico"),AND(K14="Alta",N14="Catastrófico"),AND(K14="Muy Alta",N14="Catastrófico")),"EXTREMO",""))))</f>
        <v>ALTO</v>
      </c>
      <c r="Q14" s="404" t="s">
        <v>739</v>
      </c>
      <c r="R14" s="403" t="s">
        <v>387</v>
      </c>
      <c r="S14" s="324" t="s">
        <v>740</v>
      </c>
      <c r="T14" s="404" t="s">
        <v>741</v>
      </c>
      <c r="U14" s="403" t="s">
        <v>10</v>
      </c>
      <c r="V14" s="403" t="s">
        <v>353</v>
      </c>
      <c r="W14" s="403" t="str">
        <f t="shared" ref="W14:W15" si="6">IF(OR(U14="PREVENTIVO",U14="DETECTIVO"),"PROBABILIDAD",IF(U14="CORRECTIVO","IMPACTO",""))</f>
        <v>PROBABILIDAD</v>
      </c>
      <c r="X14" s="403" t="str">
        <f t="shared" ref="X14:X15" si="7">IF(AND(U14="PREVENTIVO",V14="AUTOMÁTICO"),"50%",IF(AND(U14="PREVENTIVO",V14="MANUAL"),"40%",IF(AND(U14="DETECTIVO",V14="AUTOMÁTICO"),"40%",IF(AND(U14="DETECTIVO",V14="MANUAL"),"30%",IF(AND(U14="CORRECTIVO",V14="AUTOMÁTICO"),"35%",IF(AND(U14="CORRECTIVO",V14="MANUAL"),"25%",""))))))</f>
        <v>40%</v>
      </c>
      <c r="Y14" s="118">
        <f>IFERROR(IF(W14="Probabilidad",(L14-(L14*X14)),IF(W14="Impacto",L14,"")),"")</f>
        <v>0.6</v>
      </c>
      <c r="Z14" s="166" t="str">
        <f>IFERROR(IF(Y14="","",IF(Y14&lt;=0.2,"MUY BAJA",IF(Y14&lt;=0.4,"BAJA",IF(Y14&lt;=0.6,"MEDIA",IF(Y14&lt;=0.8,"ALTA",IF(Y14=1,"MUY ALTA")))))),"")</f>
        <v>MEDIA</v>
      </c>
      <c r="AA14" s="166">
        <f>IFERROR(IF(W14="Impacto",(O14-(O14*X14)),IF(W14="Probabilidad",O14,"")),"")</f>
        <v>0.8</v>
      </c>
      <c r="AB14" s="166" t="str">
        <f>IFERROR(IF(AA14="","",IF(AA14&lt;=0.2,"LEVE",IF(AA14&lt;=0.4,"MENOR",IF(AA14&lt;=0.6,"MODERADO",IF(AA14&lt;=0.8,"MAYOR",IF(AA14=1,"CATASTRÓFICO")))))),"")</f>
        <v>MAYOR</v>
      </c>
      <c r="AC14" s="312" t="str">
        <f t="shared" ref="AC14:AC15" si="8">IFERROR(IF(OR(AND(Z14="Muy Baja",AB14="Leve"),AND(Z14="Muy Baja",AB14="Menor"),AND(Z14="Baja",AB14="Leve")),"BAJO",IF(OR(AND(Z14="Muy baja",AB14="Moderado"),AND(Z14="Baja",AB14="Menor"),AND(Z14="Baja",AB14="Moderado"),AND(Z14="Media",AB14="Leve"),AND(Z14="Media",AB14="Menor"),AND(Z14="Media",AB14="Moderado"),AND(Z14="Alta",AB14="Leve"),AND(Z14="Alta",AB14="Menor")),"MODERADO",IF(OR(AND(Z14="Muy Baja",AB14="Mayor"),AND(Z14="Baja",AB14="Mayor"),AND(Z14="Media",AB14="Mayor"),AND(Z14="Alta",AB14="Moderado"),AND(Z14="Alta",AB14="Mayor"),AND(Z14="Muy Alta",AB14="Leve"),AND(Z14="Muy Alta",AB14="Menor"),AND(Z14="Muy Alta",AB14="Moderado"),AND(Z14="Muy Alta",AB14="Mayor")),"ALTO",IF(OR(AND(Z14="Muy Baja",AB14="Catastrófico"),AND(Z14="Baja",AB14="Catastrófico"),AND(Z14="Media",AB14="Catastrófico"),AND(Z14="Alta",AB14="Catastrófico"),AND(Z14="Muy Alta",AB14="Catastrófico")),"EXTREMO","")))),"")</f>
        <v>ALTO</v>
      </c>
      <c r="AD14" s="325"/>
      <c r="AE14" s="325"/>
      <c r="AF14" s="325"/>
      <c r="AG14" s="325"/>
      <c r="AH14" s="325"/>
      <c r="AI14" s="325"/>
      <c r="AJ14" s="325"/>
      <c r="AK14" s="325"/>
      <c r="AL14" s="325"/>
      <c r="AM14" s="325"/>
      <c r="AN14" s="325"/>
      <c r="AO14" s="325"/>
      <c r="AP14" s="326"/>
      <c r="AQ14" s="326"/>
      <c r="AR14" s="318">
        <v>45134</v>
      </c>
      <c r="AS14" s="327" t="s">
        <v>742</v>
      </c>
      <c r="AT14" s="328">
        <v>45455</v>
      </c>
      <c r="AU14" s="327" t="s">
        <v>743</v>
      </c>
      <c r="AV14" s="318">
        <v>45727</v>
      </c>
      <c r="AW14" s="11" t="s">
        <v>744</v>
      </c>
      <c r="AX14" s="567">
        <v>46140</v>
      </c>
      <c r="AY14" s="331" t="s">
        <v>701</v>
      </c>
      <c r="AZ14" s="329"/>
      <c r="BA14" s="319"/>
      <c r="BB14" s="329"/>
      <c r="BC14" s="319"/>
      <c r="BD14" s="329"/>
      <c r="BE14" s="319"/>
      <c r="BF14" s="329"/>
      <c r="BG14" s="319"/>
      <c r="BH14" s="329"/>
      <c r="BI14" s="319"/>
      <c r="BJ14" s="330">
        <v>45138</v>
      </c>
      <c r="BK14" s="331" t="s">
        <v>679</v>
      </c>
      <c r="BL14" s="330">
        <v>45401</v>
      </c>
      <c r="BM14" s="319" t="s">
        <v>745</v>
      </c>
      <c r="BN14" s="318">
        <v>45541</v>
      </c>
      <c r="BO14" s="331" t="s">
        <v>682</v>
      </c>
      <c r="BP14" s="313">
        <v>45748</v>
      </c>
      <c r="BQ14" s="91" t="s">
        <v>683</v>
      </c>
      <c r="BR14" s="313">
        <v>45896</v>
      </c>
      <c r="BS14" s="91" t="s">
        <v>682</v>
      </c>
      <c r="BT14" s="275"/>
      <c r="BU14" s="268"/>
      <c r="BV14" s="332"/>
    </row>
    <row r="15" spans="1:74" ht="85.5">
      <c r="A15" s="343"/>
      <c r="B15" s="343"/>
      <c r="C15" s="344"/>
      <c r="D15" s="618"/>
      <c r="E15" s="576"/>
      <c r="F15" s="576"/>
      <c r="G15" s="576"/>
      <c r="H15" s="576"/>
      <c r="I15" s="576"/>
      <c r="J15" s="576"/>
      <c r="K15" s="576"/>
      <c r="L15" s="578"/>
      <c r="M15" s="577"/>
      <c r="N15" s="577"/>
      <c r="O15" s="579"/>
      <c r="P15" s="581"/>
      <c r="Q15" s="412" t="s">
        <v>746</v>
      </c>
      <c r="R15" s="414" t="s">
        <v>387</v>
      </c>
      <c r="S15" s="422" t="s">
        <v>747</v>
      </c>
      <c r="T15" s="412" t="s">
        <v>748</v>
      </c>
      <c r="U15" s="414" t="s">
        <v>10</v>
      </c>
      <c r="V15" s="414" t="s">
        <v>353</v>
      </c>
      <c r="W15" s="414" t="str">
        <f t="shared" si="6"/>
        <v>PROBABILIDAD</v>
      </c>
      <c r="X15" s="414" t="str">
        <f t="shared" si="7"/>
        <v>40%</v>
      </c>
      <c r="Y15" s="415">
        <f>IFERROR(IF(AND(W14="Probabilidad",W15="Probabilidad"),(Y14-(Y14*X15)),IF(W15="Probabilidad",(L14-(L14*X15)),IF(W15="Impacto",Y14,""))),"")</f>
        <v>0.36</v>
      </c>
      <c r="Z15" s="182" t="str">
        <f>IFERROR(IF(Y15="","",IF(Y15&lt;=0.2,"MUY BAJA",IF(Y15&lt;=0.4,"BAJA",IF(Y15&lt;=0.6,"MEDIA",IF(Y15&lt;=0.8,"ALTA",IF(Y15=1,"MUY ALTA")))))),"")</f>
        <v>BAJA</v>
      </c>
      <c r="AA15" s="182">
        <f>IFERROR(IF(AND(W14="Impacto",W15="Impacto"),(AA14-(AA14*X15)),IF(W15="Impacto",(O14-(+O14*X15)),IF(W15="Probabilidad",AA14,""))),"")</f>
        <v>0.8</v>
      </c>
      <c r="AB15" s="182" t="str">
        <f t="shared" ref="AB15" si="9">IFERROR(IF(AA15="","",IF(AA15&lt;=0.2,"LEVE",IF(AA15&lt;=0.4,"MENOR",IF(AA15&lt;=0.6,"MODERADO",IF(AA15&lt;=0.8,"MAYOR",IF(AA15=1,"CATASTRÓFICO")))))),"")</f>
        <v>MAYOR</v>
      </c>
      <c r="AC15" s="416" t="str">
        <f t="shared" si="8"/>
        <v>ALTO</v>
      </c>
      <c r="AR15" s="423"/>
      <c r="AS15" s="424"/>
      <c r="AT15" s="424"/>
      <c r="AU15" s="424"/>
      <c r="AV15" s="328"/>
      <c r="AW15" s="327"/>
      <c r="AX15" s="577"/>
      <c r="AY15" s="425"/>
      <c r="AZ15" s="329"/>
      <c r="BA15" s="412"/>
      <c r="BB15" s="329"/>
      <c r="BC15" s="412"/>
      <c r="BD15" s="329"/>
      <c r="BE15" s="412"/>
      <c r="BF15" s="329"/>
      <c r="BG15" s="412"/>
      <c r="BH15" s="329"/>
      <c r="BI15" s="412"/>
      <c r="BJ15" s="329"/>
      <c r="BK15" s="412"/>
      <c r="BL15" s="412"/>
      <c r="BM15" s="412"/>
      <c r="BN15" s="412"/>
      <c r="BO15" s="412"/>
      <c r="BP15" s="411"/>
      <c r="BQ15" s="331"/>
      <c r="BR15" s="411"/>
      <c r="BS15" s="331"/>
      <c r="BT15" s="413"/>
      <c r="BU15" s="426"/>
      <c r="BV15" s="285"/>
    </row>
    <row r="16" spans="1:74" ht="142.5" customHeight="1">
      <c r="A16" s="282"/>
      <c r="B16" s="282"/>
      <c r="C16" s="282"/>
      <c r="D16" s="565">
        <v>6</v>
      </c>
      <c r="E16" s="566" t="s">
        <v>923</v>
      </c>
      <c r="F16" s="509" t="s">
        <v>926</v>
      </c>
      <c r="G16" s="509" t="s">
        <v>924</v>
      </c>
      <c r="H16" s="509" t="s">
        <v>662</v>
      </c>
      <c r="I16" s="509">
        <v>6514</v>
      </c>
      <c r="J16" s="509" t="s">
        <v>925</v>
      </c>
      <c r="K16" s="509" t="str">
        <f>IF(I16&lt;=0,"",IF(I16&lt;=2,"Muy Baja",IF(I16&lt;=10,"Baja",IF(I16&lt;=30,"Media",IF(I16&lt;=100,"Alta",IF(I16&gt;100,"Muy Alta"))))))</f>
        <v>Muy Alta</v>
      </c>
      <c r="L16" s="563">
        <f>IF(K16="","",IF(K16="Muy Baja",0.2,IF(K16="Baja",0.4,IF(K16="Media",0.6,IF(K16="Alta",0.8,IF(K16="Muy Alta",1,))))))</f>
        <v>1</v>
      </c>
      <c r="M16" s="509" t="s">
        <v>319</v>
      </c>
      <c r="N16" s="509" t="str">
        <f>IF(OR(M16=CRITERIOS!$C$188,M16=CRITERIOS!$D$188),"Leve",IF(OR(M16=CRITERIOS!$C$189,M16=CRITERIOS!$D$189),"Menor",IF(OR(M16=CRITERIOS!$C$190,M16=CRITERIOS!$D$190),"Moderado",IF(OR(M16=CRITERIOS!$C$191,M16=CRITERIOS!$D$191),"Mayor",IF(OR(M16=CRITERIOS!$C$192,M16=CRITERIOS!$D$192),"Catastrófico","")))))</f>
        <v>Leve</v>
      </c>
      <c r="O16" s="563">
        <f>IF(N16="","",IF(N16="Leve",0.2,IF(N16="Menor",0.4,IF(N16="Moderado",0.6,IF(N16="Mayor",0.8,IF(N16="Catastrófico",1,))))))</f>
        <v>0.2</v>
      </c>
      <c r="P16" s="564" t="str">
        <f>IF(OR(AND(K16="Muy Baja",N16="Leve"),AND(K16="Muy Baja",N16="Menor"),AND(K16="Baja",N16="Leve")),"BAJO",IF(OR(AND(K16="Muy baja",N16="Moderado"),AND(K16="Baja",N16="Menor"),AND(K16="Baja",N16="Moderado"),AND(K16="Media",N16="Leve"),AND(K16="Media",N16="Menor"),AND(K16="Media",N16="Moderado"),AND(K16="Alta",N16="Leve"),AND(K16="Alta",N16="Menor")),"MODERADO",IF(OR(AND(K16="Muy Baja",N16="Mayor"),AND(K16="Baja",N16="Mayor"),AND(K16="Media",N16="Mayor"),AND(K16="Alta",N16="Moderado"),AND(K16="Alta",N16="Mayor"),AND(K16="Muy Alta",N16="Leve"),AND(K16="Muy Alta",N16="Menor"),AND(K16="Muy Alta",N16="Moderado"),YW8="Muy Alta",N16="Mayor"),"ALTO",IF(OR(AND(K16="Muy Baja",N16="Catastrófico"),AND(K16="Baja",N16="Catastrófico"),AND(K16="Media",N16="Catastrófico"),AND(K16="Alta",N16="Catastrófico"),AND(K16="Muy Alta",N16="Catastrófico")),"EXTREMO",""))))</f>
        <v>ALTO</v>
      </c>
      <c r="Q16" s="429" t="s">
        <v>927</v>
      </c>
      <c r="R16" s="428" t="s">
        <v>389</v>
      </c>
      <c r="S16" s="428" t="s">
        <v>929</v>
      </c>
      <c r="T16" s="429" t="s">
        <v>928</v>
      </c>
      <c r="U16" s="428" t="s">
        <v>10</v>
      </c>
      <c r="V16" s="428" t="s">
        <v>353</v>
      </c>
      <c r="W16" s="428" t="str">
        <f t="shared" ref="W16:W17" si="10">IF(OR(U16="PREVENTIVO",U16="DETECTIVO"),"PROBABILIDAD",IF(U16="CORRECTIVO","IMPACTO",""))</f>
        <v>PROBABILIDAD</v>
      </c>
      <c r="X16" s="428" t="str">
        <f>IF(AND(U16="PREVENTIVO",V16="AUTOMÁTICO"),"50%",IF(AND(U16="PREVENTIVO",V16="MANUAL"),"40%",IF(AND(U16="DETECTIVO",V16="AUTOMÁTICO"),"40%",IF(AND(U16="DETECTIVO",V16="MANUAL"),"30%",IF(AND(U16="CORRECTIVO",V16="AUTOMÁTICO"),"35%",IF(AND(U16="CORRECTIVO",V16="MANUAL"),"25%",""))))))</f>
        <v>40%</v>
      </c>
      <c r="Y16" s="430">
        <f>IFERROR(IF(W16="Probabilidad",(L8-(L8*X16)),IF(W16="Impacto",L8,"")),"")</f>
        <v>0.6</v>
      </c>
      <c r="Z16" s="166" t="str">
        <f>IFERROR(IF(Y16="","",IF(Y16&lt;=0.2,"MUY BAJA",IF(Y16&lt;=0.4,"BAJA",IF(Y16&lt;=0.6,"MEDIA",IF(Y16&lt;=0.8,"ALTA",IF(Y16=1,"MUY ALTA")))))),"")</f>
        <v>MEDIA</v>
      </c>
      <c r="AA16" s="166">
        <f>IFERROR(IF(W16="Impacto",(O14-(O14*X16)),IF(W16="Probabilidad",O14,"")),"")</f>
        <v>0.8</v>
      </c>
      <c r="AB16" s="166" t="str">
        <f>IFERROR(IF(AA16="","",IF(AA16&lt;=0.2,"LEVE",IF(AA16&lt;=0.4,"MENOR",IF(AA16&lt;=0.6,"MODERADO",IF(AA16&lt;=0.8,"MAYOR",IF(AA16=1,"CATASTRÓFICO")))))),"")</f>
        <v>MAYOR</v>
      </c>
      <c r="AC16" s="431" t="str">
        <f>IFERROR(IF(OR(AND(Z16="Muy Baja",AB16="Leve"),AND(Z16="Muy Baja",AB16="Menor"),AND(Z16="Baja",AB16="Leve")),"BAJO",IF(OR(AND(Z16="Muy baja",AB16="Moderado"),AND(Z16="Baja",AB16="Menor"),AND(Z16="Baja",AB16="Moderado"),AND(Z16="Media",AB16="Leve"),AND(Z16="Media",AB16="Menor"),AND(Z16="Media",AB16="Moderado"),AND(Z16="Alta",AB16="Leve"),AND(Z16="Alta",AB16="Menor")),"MODERADO",IF(OR(AND(Z16="Muy Baja",AB16="Mayor"),AND(Z16="Baja",AB16="Mayor"),AND(Z16="Media",AB16="Mayor"),AND(Z16="Alta",AB16="Moderado"),AND(Z16="Alta",AB16="Mayor"),AND(Z16="Muy Alta",AB16="Leve"),AND(Z16="Muy Alta",AB16="Menor"),AND(Z16="Muy Alta",AB16="Moderado"),AND(Z16="Muy Alta",AB16="Mayor")),"ALTO",IF(OR(AND(Z16="Muy Baja",AB16="Catastrófico"),AND(Z16="Baja",AB16="Catastrófico"),AND(Z16="Media",AB16="Catastrófico"),AND(Z16="Alta",AB16="Catastrófico"),AND(Z16="Muy Alta",AB16="Catastrófico")),"EXTREMO","")))),"")</f>
        <v>ALTO</v>
      </c>
      <c r="AD16" s="427"/>
      <c r="AE16" s="427"/>
      <c r="AF16" s="427"/>
      <c r="AG16" s="427"/>
      <c r="AH16" s="427"/>
      <c r="AI16" s="427"/>
      <c r="AJ16" s="427"/>
      <c r="AK16" s="427"/>
      <c r="AL16" s="427"/>
      <c r="AM16" s="427"/>
      <c r="AN16" s="427"/>
      <c r="AO16" s="427"/>
      <c r="AP16" s="427"/>
      <c r="AQ16" s="427"/>
      <c r="AR16" s="334"/>
      <c r="AS16" s="325"/>
      <c r="AT16" s="325"/>
      <c r="AU16" s="325"/>
      <c r="AV16" s="325"/>
      <c r="AW16" s="325"/>
      <c r="AX16" s="378">
        <v>46185</v>
      </c>
      <c r="AY16" s="429" t="s">
        <v>932</v>
      </c>
      <c r="AZ16" s="335"/>
      <c r="BA16" s="429"/>
      <c r="BB16" s="335"/>
      <c r="BC16" s="429"/>
      <c r="BD16" s="335"/>
      <c r="BE16" s="429"/>
      <c r="BF16" s="335"/>
      <c r="BG16" s="429"/>
      <c r="BH16" s="335"/>
      <c r="BI16" s="429"/>
      <c r="BJ16" s="335"/>
      <c r="BK16" s="429"/>
      <c r="BL16" s="429"/>
      <c r="BM16" s="429"/>
      <c r="BN16" s="429"/>
      <c r="BO16" s="429"/>
      <c r="BP16" s="429"/>
      <c r="BQ16" s="429"/>
      <c r="BR16" s="429"/>
      <c r="BS16" s="429"/>
      <c r="BT16" s="429"/>
      <c r="BU16" s="429"/>
      <c r="BV16" s="285"/>
    </row>
    <row r="17" spans="1:77" ht="102" customHeight="1">
      <c r="A17" s="282"/>
      <c r="B17" s="282"/>
      <c r="C17" s="282"/>
      <c r="D17" s="565"/>
      <c r="E17" s="566"/>
      <c r="F17" s="509"/>
      <c r="G17" s="509"/>
      <c r="H17" s="509"/>
      <c r="I17" s="509"/>
      <c r="J17" s="509"/>
      <c r="K17" s="509"/>
      <c r="L17" s="563"/>
      <c r="M17" s="509"/>
      <c r="N17" s="509"/>
      <c r="O17" s="563"/>
      <c r="P17" s="564"/>
      <c r="Q17" s="432" t="s">
        <v>930</v>
      </c>
      <c r="R17" s="428" t="s">
        <v>389</v>
      </c>
      <c r="S17" s="432" t="s">
        <v>931</v>
      </c>
      <c r="T17" s="429" t="s">
        <v>928</v>
      </c>
      <c r="U17" s="428" t="s">
        <v>10</v>
      </c>
      <c r="V17" s="428" t="s">
        <v>353</v>
      </c>
      <c r="W17" s="428" t="str">
        <f t="shared" si="10"/>
        <v>PROBABILIDAD</v>
      </c>
      <c r="X17" s="428" t="str">
        <f>IF(AND(U17="PREVENTIVO",V17="AUTOMÁTICO"),"50%",IF(AND(U17="PREVENTIVO",V17="MANUAL"),"40%",IF(AND(U17="DETECTIVO",V17="AUTOMÁTICO"),"40%",IF(AND(U17="DETECTIVO",V17="MANUAL"),"30%",IF(AND(U17="CORRECTIVO",V17="AUTOMÁTICO"),"35%",IF(AND(U17="CORRECTIVO",V17="MANUAL"),"25%",""))))))</f>
        <v>40%</v>
      </c>
      <c r="Y17" s="430">
        <f>IFERROR(IF(AND(W16="Probabilidad",W17="Probabilidad"),(Y16-(Y16*X17)),IF(W17="Probabilidad",(L16-(L16*X17)),IF(W17="Impacto",Y16,""))),"")</f>
        <v>0.36</v>
      </c>
      <c r="Z17" s="166" t="str">
        <f>IFERROR(IF(Y17="","",IF(Y17&lt;=0.2,"MUY BAJA",IF(Y17&lt;=0.4,"BAJA",IF(Y17&lt;=0.6,"MEDIA",IF(Y17&lt;=0.8,"ALTA",IF(Y17=1,"MUY ALTA")))))),"")</f>
        <v>BAJA</v>
      </c>
      <c r="AA17" s="166">
        <f>IFERROR(IF(AND(W16="Impacto",W17="Impacto"),(AA16-(AA16*X17)),IF(W17="Impacto",(O14-(+O14*X17)),IF(W17="Probabilidad",AA16,""))),"")</f>
        <v>0.8</v>
      </c>
      <c r="AB17" s="166" t="str">
        <f>IFERROR(IF(AA17="","",IF(AA17&lt;=0.2,"LEVE",IF(AA17&lt;=0.4,"MENOR",IF(AA17&lt;=0.6,"MODERADO",IF(AA17&lt;=0.8,"MAYOR",IF(AA17=1,"CATASTRÓFICO")))))),"")</f>
        <v>MAYOR</v>
      </c>
      <c r="AC17" s="431" t="str">
        <f>IFERROR(IF(OR(AND(Z17="Muy Baja",AB17="Leve"),AND(Z17="Muy Baja",AB17="Menor"),AND(Z17="Baja",AB17="Leve")),"BAJO",IF(OR(AND(Z17="Muy baja",AB17="Moderado"),AND(Z17="Baja",AB17="Menor"),AND(Z17="Baja",AB17="Moderado"),AND(Z17="Media",AB17="Leve"),AND(Z17="Media",AB17="Menor"),AND(Z17="Media",AB17="Moderado"),AND(Z17="Alta",AB17="Leve"),AND(Z17="Alta",AB17="Menor")),"MODERADO",IF(OR(AND(Z17="Muy Baja",AB17="Mayor"),AND(Z17="Baja",AB17="Mayor"),AND(Z17="Media",AB17="Mayor"),AND(Z17="Alta",AB17="Moderado"),AND(Z17="Alta",AB17="Mayor"),AND(Z17="Muy Alta",AB17="Leve"),AND(Z17="Muy Alta",AB17="Menor"),AND(Z17="Muy Alta",AB17="Moderado"),AND(Z17="Muy Alta",AB17="Mayor")),"ALTO",IF(OR(AND(Z17="Muy Baja",AB17="Catastrófico"),AND(Z17="Baja",AB17="Catastrófico"),AND(Z17="Media",AB17="Catastrófico"),AND(Z17="Alta",AB17="Catastrófico"),AND(Z17="Muy Alta",AB17="Catastrófico")),"EXTREMO","")))),"")</f>
        <v>ALTO</v>
      </c>
      <c r="AD17" s="432"/>
      <c r="AE17" s="432"/>
      <c r="AF17" s="432"/>
      <c r="AG17" s="432"/>
      <c r="AH17" s="432"/>
      <c r="AI17" s="432"/>
      <c r="AJ17" s="432"/>
      <c r="AK17" s="432"/>
      <c r="AL17" s="432"/>
      <c r="AM17" s="432"/>
      <c r="AN17" s="432"/>
      <c r="AO17" s="432"/>
      <c r="AP17" s="432"/>
      <c r="AQ17" s="432"/>
      <c r="AR17" s="432"/>
      <c r="AS17" s="432"/>
      <c r="AT17" s="432"/>
      <c r="AU17" s="432"/>
      <c r="AV17" s="432"/>
      <c r="AW17" s="432"/>
      <c r="AX17" s="378">
        <v>46185</v>
      </c>
      <c r="AY17" s="429" t="s">
        <v>932</v>
      </c>
      <c r="AZ17" s="432"/>
      <c r="BA17" s="432"/>
      <c r="BB17" s="432"/>
      <c r="BC17" s="432"/>
      <c r="BD17" s="432"/>
      <c r="BE17" s="432"/>
      <c r="BF17" s="432"/>
      <c r="BG17" s="432"/>
      <c r="BH17" s="432"/>
      <c r="BI17" s="432"/>
      <c r="BJ17" s="432"/>
      <c r="BK17" s="432"/>
      <c r="BL17" s="432"/>
      <c r="BM17" s="432"/>
      <c r="BN17" s="432"/>
      <c r="BO17" s="432"/>
      <c r="BP17" s="433"/>
      <c r="BQ17" s="433"/>
      <c r="BR17" s="433"/>
      <c r="BS17" s="433"/>
      <c r="BT17" s="433"/>
      <c r="BU17" s="433"/>
      <c r="BV17" s="283"/>
    </row>
    <row r="18" spans="1:77" s="8" customFormat="1" ht="48" customHeight="1">
      <c r="D18" s="179"/>
      <c r="E18" s="187"/>
      <c r="F18" s="187"/>
      <c r="G18" s="187"/>
      <c r="H18" s="187"/>
      <c r="I18" s="187"/>
      <c r="J18" s="187"/>
      <c r="K18" s="187"/>
      <c r="L18" s="187"/>
      <c r="M18" s="187"/>
      <c r="N18" s="187"/>
      <c r="O18" s="187"/>
      <c r="P18" s="187"/>
      <c r="Q18" s="187"/>
      <c r="R18" s="187"/>
      <c r="S18" s="187"/>
      <c r="T18" s="187"/>
      <c r="U18" s="187"/>
      <c r="V18" s="187"/>
      <c r="W18" s="187"/>
      <c r="X18" s="187"/>
      <c r="Y18" s="187"/>
      <c r="Z18" s="187"/>
      <c r="AA18" s="187"/>
      <c r="AB18" s="187"/>
      <c r="AC18" s="187"/>
      <c r="AD18" s="187"/>
      <c r="AE18" s="187"/>
      <c r="AF18" s="187"/>
      <c r="AG18" s="187"/>
      <c r="AH18" s="187"/>
      <c r="AI18" s="187"/>
      <c r="AJ18" s="187"/>
      <c r="AK18" s="187"/>
      <c r="AL18" s="187"/>
      <c r="AM18" s="187"/>
      <c r="AN18" s="187"/>
      <c r="AO18" s="187"/>
      <c r="AP18" s="187"/>
      <c r="AQ18" s="187"/>
      <c r="AR18" s="187"/>
      <c r="AS18" s="187"/>
      <c r="AT18" s="187"/>
      <c r="AU18" s="187"/>
      <c r="AV18" s="187"/>
      <c r="AW18" s="187"/>
      <c r="AX18" s="187"/>
      <c r="AY18" s="187"/>
      <c r="AZ18" s="187"/>
      <c r="BA18" s="187"/>
      <c r="BB18" s="187"/>
      <c r="BC18" s="187"/>
      <c r="BD18" s="187"/>
      <c r="BE18" s="187"/>
      <c r="BF18" s="187"/>
      <c r="BG18" s="187"/>
      <c r="BH18" s="187"/>
      <c r="BI18" s="187"/>
      <c r="BJ18" s="187"/>
      <c r="BK18" s="187"/>
      <c r="BL18" s="187"/>
      <c r="BM18" s="187"/>
      <c r="BN18" s="187"/>
      <c r="BO18" s="187"/>
      <c r="BP18" s="421"/>
      <c r="BQ18" s="421"/>
      <c r="BR18" s="421"/>
      <c r="BS18" s="421"/>
      <c r="BT18" s="421"/>
      <c r="BU18" s="421"/>
      <c r="BV18" s="227"/>
      <c r="BW18" s="196"/>
      <c r="BX18" s="196"/>
      <c r="BY18" s="196"/>
    </row>
    <row r="19" spans="1:77">
      <c r="D19" s="40"/>
      <c r="E19" s="285"/>
      <c r="F19" s="285"/>
      <c r="G19" s="285"/>
      <c r="H19" s="285"/>
      <c r="I19" s="112"/>
      <c r="J19" s="285"/>
      <c r="K19" s="112"/>
      <c r="L19" s="112"/>
      <c r="M19" s="112"/>
      <c r="N19" s="112"/>
      <c r="O19" s="112"/>
      <c r="P19" s="286"/>
      <c r="Q19" s="285"/>
      <c r="R19" s="285"/>
      <c r="S19" s="285"/>
      <c r="T19" s="285"/>
      <c r="U19" s="112"/>
      <c r="V19" s="112"/>
      <c r="W19" s="112"/>
      <c r="X19" s="285"/>
      <c r="Y19" s="271"/>
      <c r="Z19" s="285"/>
      <c r="AA19" s="285"/>
      <c r="AB19" s="285"/>
      <c r="AC19" s="287"/>
      <c r="AD19" s="287"/>
      <c r="AE19" s="287"/>
      <c r="AF19" s="285"/>
      <c r="AG19" s="285"/>
      <c r="AH19" s="285"/>
      <c r="AI19" s="285"/>
      <c r="AJ19" s="289"/>
      <c r="AK19" s="290"/>
      <c r="AL19" s="285"/>
      <c r="AM19" s="290"/>
      <c r="AN19" s="285"/>
      <c r="AO19" s="290"/>
      <c r="AP19" s="285"/>
      <c r="AQ19" s="290"/>
      <c r="AR19" s="285"/>
      <c r="AS19" s="290"/>
      <c r="AT19" s="285"/>
      <c r="AU19" s="290"/>
      <c r="AV19" s="285"/>
      <c r="AW19" s="290"/>
      <c r="AX19" s="290"/>
      <c r="AY19" s="290"/>
      <c r="AZ19" s="290"/>
      <c r="BA19" s="285"/>
      <c r="BB19" s="290"/>
      <c r="BC19" s="285"/>
      <c r="BD19" s="290"/>
      <c r="BE19" s="285"/>
      <c r="BF19" s="290"/>
      <c r="BG19" s="285"/>
      <c r="BH19" s="290"/>
      <c r="BI19" s="285"/>
      <c r="BJ19" s="290"/>
      <c r="BK19" s="285"/>
      <c r="BL19" s="285"/>
      <c r="BM19" s="285"/>
      <c r="BN19" s="283"/>
      <c r="BO19" s="283"/>
      <c r="BP19" s="283"/>
      <c r="BQ19" s="283"/>
      <c r="BR19" s="283"/>
      <c r="BS19" s="283"/>
      <c r="BT19" s="283"/>
      <c r="BU19" s="283"/>
      <c r="BV19" s="283"/>
    </row>
    <row r="20" spans="1:77" ht="38.25" customHeight="1">
      <c r="D20" s="40"/>
      <c r="E20" s="446" t="s">
        <v>39</v>
      </c>
      <c r="F20" s="446"/>
      <c r="G20" s="446"/>
      <c r="H20" s="446"/>
      <c r="I20" s="446"/>
      <c r="J20" s="446"/>
      <c r="K20" s="446"/>
      <c r="L20" s="446"/>
      <c r="M20" s="446"/>
      <c r="N20" s="446"/>
      <c r="O20" s="446"/>
      <c r="P20" s="446"/>
      <c r="Q20" s="446"/>
      <c r="R20" s="446"/>
      <c r="S20" s="446"/>
      <c r="T20" s="446"/>
      <c r="U20" s="446"/>
      <c r="V20" s="446"/>
      <c r="W20" s="446"/>
      <c r="X20" s="446"/>
      <c r="Y20" s="446"/>
      <c r="Z20" s="446"/>
      <c r="AA20" s="446"/>
      <c r="AB20" s="446"/>
      <c r="AC20" s="446"/>
      <c r="AD20" s="446"/>
      <c r="AE20" s="446"/>
      <c r="AF20" s="446"/>
      <c r="AG20" s="446"/>
      <c r="AH20" s="446"/>
      <c r="AI20" s="446"/>
      <c r="AJ20" s="446"/>
      <c r="AK20" s="446"/>
      <c r="AL20" s="446"/>
      <c r="AM20" s="446"/>
      <c r="AN20" s="446"/>
      <c r="AO20" s="446"/>
      <c r="AP20" s="446"/>
      <c r="AQ20" s="446"/>
      <c r="AR20" s="446"/>
      <c r="AS20" s="446"/>
      <c r="AT20" s="446"/>
      <c r="AU20" s="446"/>
      <c r="AV20" s="446"/>
      <c r="AW20" s="446"/>
      <c r="AX20" s="446"/>
      <c r="AY20" s="446"/>
      <c r="AZ20" s="446"/>
      <c r="BA20" s="446"/>
      <c r="BB20" s="446"/>
      <c r="BC20" s="446"/>
      <c r="BD20" s="446"/>
      <c r="BE20" s="446"/>
      <c r="BF20" s="446"/>
      <c r="BG20" s="446"/>
      <c r="BH20" s="446"/>
      <c r="BI20" s="446"/>
      <c r="BJ20" s="446"/>
      <c r="BK20" s="446"/>
      <c r="BL20" s="446"/>
      <c r="BM20" s="446"/>
      <c r="BN20" s="446"/>
      <c r="BO20" s="446"/>
      <c r="BP20" s="336"/>
      <c r="BQ20" s="336"/>
      <c r="BR20" s="336"/>
      <c r="BS20" s="336"/>
      <c r="BT20" s="336"/>
      <c r="BU20" s="336"/>
      <c r="BV20" s="283"/>
    </row>
  </sheetData>
  <sheetProtection algorithmName="SHA-512" hashValue="GomRCEPuAOO2gXnLCK/wiTHVIUIGg6mlU8yo62+c/VAPkoMHl8Vz5aIa4KJH4PAlP6Pp0XbgVhONTiRvVUH49Q==" saltValue="oYtLsqDBUlrgTHsUX7n9Tw==" spinCount="100000" sheet="1" formatCells="0" formatColumns="0" formatRows="0"/>
  <mergeCells count="110">
    <mergeCell ref="BU12:BU13"/>
    <mergeCell ref="AV12:AV13"/>
    <mergeCell ref="AW12:AW13"/>
    <mergeCell ref="BT1:BU1"/>
    <mergeCell ref="BT2:BU2"/>
    <mergeCell ref="BT3:BU3"/>
    <mergeCell ref="BT4:BU4"/>
    <mergeCell ref="BT8:BT10"/>
    <mergeCell ref="BU8:BU10"/>
    <mergeCell ref="BK8:BK10"/>
    <mergeCell ref="BJ8:BJ10"/>
    <mergeCell ref="BF8:BF13"/>
    <mergeCell ref="BG8:BG13"/>
    <mergeCell ref="BH8:BH13"/>
    <mergeCell ref="BI8:BI13"/>
    <mergeCell ref="BA8:BA13"/>
    <mergeCell ref="AX14:AX15"/>
    <mergeCell ref="BR8:BR10"/>
    <mergeCell ref="BS8:BS10"/>
    <mergeCell ref="BR12:BR13"/>
    <mergeCell ref="BS12:BS13"/>
    <mergeCell ref="F1:BS1"/>
    <mergeCell ref="F2:BS2"/>
    <mergeCell ref="F3:BS4"/>
    <mergeCell ref="BT12:BT13"/>
    <mergeCell ref="I14:I15"/>
    <mergeCell ref="J14:J15"/>
    <mergeCell ref="D14:D15"/>
    <mergeCell ref="K14:K15"/>
    <mergeCell ref="D8:D10"/>
    <mergeCell ref="K8:K10"/>
    <mergeCell ref="L8:L10"/>
    <mergeCell ref="P8:P10"/>
    <mergeCell ref="F8:F10"/>
    <mergeCell ref="G8:G10"/>
    <mergeCell ref="E14:E15"/>
    <mergeCell ref="D11:D12"/>
    <mergeCell ref="F11:F12"/>
    <mergeCell ref="G11:G12"/>
    <mergeCell ref="H11:H12"/>
    <mergeCell ref="I11:I12"/>
    <mergeCell ref="J11:J12"/>
    <mergeCell ref="K11:K12"/>
    <mergeCell ref="L11:L12"/>
    <mergeCell ref="D1:E4"/>
    <mergeCell ref="AD8:AD13"/>
    <mergeCell ref="AE8:AE13"/>
    <mergeCell ref="AF8:AF13"/>
    <mergeCell ref="H8:H10"/>
    <mergeCell ref="M8:M10"/>
    <mergeCell ref="N8:N10"/>
    <mergeCell ref="O8:O10"/>
    <mergeCell ref="M11:M12"/>
    <mergeCell ref="N11:N12"/>
    <mergeCell ref="O11:O12"/>
    <mergeCell ref="P11:P12"/>
    <mergeCell ref="D6:H6"/>
    <mergeCell ref="AZ6:BO6"/>
    <mergeCell ref="BN8:BN10"/>
    <mergeCell ref="BO8:BO10"/>
    <mergeCell ref="X6:AQ6"/>
    <mergeCell ref="AV8:AV10"/>
    <mergeCell ref="AZ8:AZ13"/>
    <mergeCell ref="I6:T6"/>
    <mergeCell ref="U6:W6"/>
    <mergeCell ref="K7:L7"/>
    <mergeCell ref="I8:I10"/>
    <mergeCell ref="N7:O7"/>
    <mergeCell ref="AG8:AG13"/>
    <mergeCell ref="AH8:AH13"/>
    <mergeCell ref="AT8:AT10"/>
    <mergeCell ref="BB8:BB13"/>
    <mergeCell ref="AX12:AX13"/>
    <mergeCell ref="E20:BO20"/>
    <mergeCell ref="BL8:BL10"/>
    <mergeCell ref="BM8:BM10"/>
    <mergeCell ref="BL11:BL13"/>
    <mergeCell ref="BM11:BM13"/>
    <mergeCell ref="AI8:AI13"/>
    <mergeCell ref="AK9:AK13"/>
    <mergeCell ref="BP8:BP10"/>
    <mergeCell ref="BQ8:BQ10"/>
    <mergeCell ref="BP12:BP13"/>
    <mergeCell ref="BQ12:BQ13"/>
    <mergeCell ref="E11:E12"/>
    <mergeCell ref="M14:M15"/>
    <mergeCell ref="N14:N15"/>
    <mergeCell ref="O14:O15"/>
    <mergeCell ref="P14:P15"/>
    <mergeCell ref="L14:L15"/>
    <mergeCell ref="F14:F15"/>
    <mergeCell ref="BC8:BC13"/>
    <mergeCell ref="BD8:BD13"/>
    <mergeCell ref="BE8:BE13"/>
    <mergeCell ref="J8:J10"/>
    <mergeCell ref="G14:G15"/>
    <mergeCell ref="H14:H15"/>
    <mergeCell ref="M16:M17"/>
    <mergeCell ref="N16:N17"/>
    <mergeCell ref="O16:O17"/>
    <mergeCell ref="P16:P17"/>
    <mergeCell ref="D16:D17"/>
    <mergeCell ref="E16:E17"/>
    <mergeCell ref="F16:F17"/>
    <mergeCell ref="G16:G17"/>
    <mergeCell ref="H16:H17"/>
    <mergeCell ref="I16:I17"/>
    <mergeCell ref="J16:J17"/>
    <mergeCell ref="K16:K17"/>
    <mergeCell ref="L16:L17"/>
  </mergeCells>
  <conditionalFormatting sqref="K8 K11 K13">
    <cfRule type="cellIs" dxfId="148" priority="780" operator="equal">
      <formula>"Muy Alta"</formula>
    </cfRule>
    <cfRule type="cellIs" dxfId="147" priority="781" operator="equal">
      <formula>"Alta"</formula>
    </cfRule>
    <cfRule type="cellIs" dxfId="146" priority="782" operator="equal">
      <formula>"Media"</formula>
    </cfRule>
    <cfRule type="cellIs" dxfId="145" priority="783" operator="equal">
      <formula>"Baja"</formula>
    </cfRule>
    <cfRule type="cellIs" dxfId="144" priority="784" operator="equal">
      <formula>"Muy Baja"</formula>
    </cfRule>
  </conditionalFormatting>
  <conditionalFormatting sqref="N8 N11">
    <cfRule type="cellIs" dxfId="143" priority="775" operator="equal">
      <formula>"Catastrófico"</formula>
    </cfRule>
    <cfRule type="cellIs" dxfId="142" priority="776" operator="equal">
      <formula>"Mayor"</formula>
    </cfRule>
    <cfRule type="cellIs" dxfId="141" priority="777" operator="equal">
      <formula>"Moderado"</formula>
    </cfRule>
    <cfRule type="cellIs" dxfId="140" priority="778" operator="equal">
      <formula>"Menor"</formula>
    </cfRule>
    <cfRule type="cellIs" dxfId="139" priority="779" operator="equal">
      <formula>"Leve"</formula>
    </cfRule>
  </conditionalFormatting>
  <conditionalFormatting sqref="P8 P11 AC8:AC17">
    <cfRule type="cellIs" dxfId="138" priority="771" operator="equal">
      <formula>"EXTREMO"</formula>
    </cfRule>
    <cfRule type="cellIs" dxfId="137" priority="772" operator="equal">
      <formula>"ALTO"</formula>
    </cfRule>
    <cfRule type="cellIs" dxfId="136" priority="773" operator="equal">
      <formula>"MODERADO"</formula>
    </cfRule>
    <cfRule type="cellIs" dxfId="135" priority="774" operator="equal">
      <formula>"BAJO"</formula>
    </cfRule>
  </conditionalFormatting>
  <conditionalFormatting sqref="Z8:Z17">
    <cfRule type="cellIs" dxfId="134" priority="767" operator="equal">
      <formula>"MUY ALTA"</formula>
    </cfRule>
    <cfRule type="cellIs" dxfId="133" priority="768" operator="equal">
      <formula>"ALTA"</formula>
    </cfRule>
    <cfRule type="cellIs" dxfId="132" priority="769" operator="equal">
      <formula>"BAJA"</formula>
    </cfRule>
    <cfRule type="cellIs" dxfId="131" priority="770" operator="equal">
      <formula>"MUY BAJA"</formula>
    </cfRule>
  </conditionalFormatting>
  <conditionalFormatting sqref="AB8:AB17">
    <cfRule type="cellIs" dxfId="130" priority="762" operator="equal">
      <formula>"CATASTRÓFICO"</formula>
    </cfRule>
    <cfRule type="cellIs" dxfId="129" priority="763" operator="equal">
      <formula>"MAYOR"</formula>
    </cfRule>
    <cfRule type="cellIs" dxfId="128" priority="764" operator="equal">
      <formula>"MODERADO"</formula>
    </cfRule>
    <cfRule type="cellIs" dxfId="127" priority="765" operator="equal">
      <formula>"MENOR"</formula>
    </cfRule>
    <cfRule type="cellIs" dxfId="126" priority="766" operator="equal">
      <formula>"LEVE"</formula>
    </cfRule>
  </conditionalFormatting>
  <conditionalFormatting sqref="Z8:Z17">
    <cfRule type="cellIs" dxfId="125" priority="748" operator="equal">
      <formula>"MEDIA"</formula>
    </cfRule>
  </conditionalFormatting>
  <conditionalFormatting sqref="AD8 AJ8:AK8">
    <cfRule type="cellIs" dxfId="124" priority="189" operator="equal">
      <formula>"EXTREMO"</formula>
    </cfRule>
    <cfRule type="cellIs" dxfId="123" priority="190" operator="equal">
      <formula>"ALTO"</formula>
    </cfRule>
    <cfRule type="cellIs" dxfId="122" priority="191" operator="equal">
      <formula>"MODERADO"</formula>
    </cfRule>
    <cfRule type="cellIs" dxfId="121" priority="192" operator="equal">
      <formula>"BAJO"</formula>
    </cfRule>
  </conditionalFormatting>
  <conditionalFormatting sqref="AF8 AH8">
    <cfRule type="cellIs" dxfId="120" priority="185" operator="equal">
      <formula>"EXTREMO"</formula>
    </cfRule>
    <cfRule type="cellIs" dxfId="119" priority="186" operator="equal">
      <formula>"ALTO"</formula>
    </cfRule>
    <cfRule type="cellIs" dxfId="118" priority="187" operator="equal">
      <formula>"MODERADO"</formula>
    </cfRule>
    <cfRule type="cellIs" dxfId="117" priority="188" operator="equal">
      <formula>"BAJO"</formula>
    </cfRule>
  </conditionalFormatting>
  <conditionalFormatting sqref="AJ9:AJ10">
    <cfRule type="cellIs" dxfId="116" priority="184" operator="equal">
      <formula>0</formula>
    </cfRule>
  </conditionalFormatting>
  <conditionalFormatting sqref="AJ9:AJ10">
    <cfRule type="cellIs" dxfId="115" priority="183" operator="equal">
      <formula>0</formula>
    </cfRule>
  </conditionalFormatting>
  <conditionalFormatting sqref="AJ13">
    <cfRule type="cellIs" dxfId="114" priority="182" operator="equal">
      <formula>0</formula>
    </cfRule>
  </conditionalFormatting>
  <conditionalFormatting sqref="AJ13">
    <cfRule type="cellIs" dxfId="113" priority="181" operator="equal">
      <formula>0</formula>
    </cfRule>
  </conditionalFormatting>
  <conditionalFormatting sqref="AL8">
    <cfRule type="cellIs" dxfId="112" priority="180" operator="equal">
      <formula>0</formula>
    </cfRule>
  </conditionalFormatting>
  <conditionalFormatting sqref="AL8">
    <cfRule type="cellIs" dxfId="111" priority="179" operator="equal">
      <formula>0</formula>
    </cfRule>
  </conditionalFormatting>
  <conditionalFormatting sqref="AL9:AL10">
    <cfRule type="cellIs" dxfId="110" priority="178" operator="equal">
      <formula>0</formula>
    </cfRule>
  </conditionalFormatting>
  <conditionalFormatting sqref="AL9:AL10">
    <cfRule type="cellIs" dxfId="109" priority="177" operator="equal">
      <formula>0</formula>
    </cfRule>
  </conditionalFormatting>
  <conditionalFormatting sqref="AL13">
    <cfRule type="cellIs" dxfId="108" priority="176" operator="equal">
      <formula>0</formula>
    </cfRule>
  </conditionalFormatting>
  <conditionalFormatting sqref="AL13">
    <cfRule type="cellIs" dxfId="107" priority="175" operator="equal">
      <formula>0</formula>
    </cfRule>
  </conditionalFormatting>
  <conditionalFormatting sqref="AL9:AL10 AL13">
    <cfRule type="cellIs" dxfId="106" priority="174" operator="equal">
      <formula>0</formula>
    </cfRule>
  </conditionalFormatting>
  <conditionalFormatting sqref="AL9:AL10 AL13">
    <cfRule type="cellIs" dxfId="105" priority="173" operator="equal">
      <formula>0</formula>
    </cfRule>
  </conditionalFormatting>
  <conditionalFormatting sqref="AJ11:AJ12">
    <cfRule type="cellIs" dxfId="104" priority="172" operator="equal">
      <formula>0</formula>
    </cfRule>
  </conditionalFormatting>
  <conditionalFormatting sqref="AJ11:AJ12">
    <cfRule type="cellIs" dxfId="103" priority="171" operator="equal">
      <formula>0</formula>
    </cfRule>
  </conditionalFormatting>
  <conditionalFormatting sqref="AL11:AL12">
    <cfRule type="cellIs" dxfId="102" priority="170" operator="equal">
      <formula>0</formula>
    </cfRule>
  </conditionalFormatting>
  <conditionalFormatting sqref="AL11:AL12">
    <cfRule type="cellIs" dxfId="101" priority="169" operator="equal">
      <formula>0</formula>
    </cfRule>
  </conditionalFormatting>
  <conditionalFormatting sqref="AL11:AL12">
    <cfRule type="cellIs" dxfId="100" priority="168" operator="equal">
      <formula>0</formula>
    </cfRule>
  </conditionalFormatting>
  <conditionalFormatting sqref="AL11:AL12">
    <cfRule type="cellIs" dxfId="99" priority="167" operator="equal">
      <formula>0</formula>
    </cfRule>
  </conditionalFormatting>
  <conditionalFormatting sqref="AN8">
    <cfRule type="cellIs" dxfId="98" priority="166" operator="equal">
      <formula>0</formula>
    </cfRule>
  </conditionalFormatting>
  <conditionalFormatting sqref="AN8">
    <cfRule type="cellIs" dxfId="97" priority="165" operator="equal">
      <formula>0</formula>
    </cfRule>
  </conditionalFormatting>
  <conditionalFormatting sqref="AN9:AN10">
    <cfRule type="cellIs" dxfId="96" priority="164" operator="equal">
      <formula>0</formula>
    </cfRule>
  </conditionalFormatting>
  <conditionalFormatting sqref="AN9:AN10">
    <cfRule type="cellIs" dxfId="95" priority="163" operator="equal">
      <formula>0</formula>
    </cfRule>
  </conditionalFormatting>
  <conditionalFormatting sqref="AN11:AN12">
    <cfRule type="cellIs" dxfId="94" priority="162" operator="equal">
      <formula>0</formula>
    </cfRule>
  </conditionalFormatting>
  <conditionalFormatting sqref="AN11:AN12">
    <cfRule type="cellIs" dxfId="93" priority="161" operator="equal">
      <formula>0</formula>
    </cfRule>
  </conditionalFormatting>
  <conditionalFormatting sqref="AN13">
    <cfRule type="cellIs" dxfId="92" priority="158" operator="equal">
      <formula>0</formula>
    </cfRule>
  </conditionalFormatting>
  <conditionalFormatting sqref="AN13">
    <cfRule type="cellIs" dxfId="91" priority="157" operator="equal">
      <formula>0</formula>
    </cfRule>
  </conditionalFormatting>
  <conditionalFormatting sqref="AP8">
    <cfRule type="cellIs" dxfId="90" priority="156" operator="equal">
      <formula>0</formula>
    </cfRule>
  </conditionalFormatting>
  <conditionalFormatting sqref="AP8">
    <cfRule type="cellIs" dxfId="89" priority="155" operator="equal">
      <formula>0</formula>
    </cfRule>
  </conditionalFormatting>
  <conditionalFormatting sqref="AP9:AP10">
    <cfRule type="cellIs" dxfId="88" priority="154" operator="equal">
      <formula>0</formula>
    </cfRule>
  </conditionalFormatting>
  <conditionalFormatting sqref="AP9:AP10">
    <cfRule type="cellIs" dxfId="87" priority="153" operator="equal">
      <formula>0</formula>
    </cfRule>
  </conditionalFormatting>
  <conditionalFormatting sqref="AP11:AP12">
    <cfRule type="cellIs" dxfId="86" priority="152" operator="equal">
      <formula>0</formula>
    </cfRule>
  </conditionalFormatting>
  <conditionalFormatting sqref="AP11:AP12">
    <cfRule type="cellIs" dxfId="85" priority="151" operator="equal">
      <formula>0</formula>
    </cfRule>
  </conditionalFormatting>
  <conditionalFormatting sqref="AP13">
    <cfRule type="cellIs" dxfId="84" priority="148" operator="equal">
      <formula>0</formula>
    </cfRule>
  </conditionalFormatting>
  <conditionalFormatting sqref="AP13">
    <cfRule type="cellIs" dxfId="83" priority="147" operator="equal">
      <formula>0</formula>
    </cfRule>
  </conditionalFormatting>
  <conditionalFormatting sqref="N13">
    <cfRule type="cellIs" dxfId="82" priority="90" operator="equal">
      <formula>"Catastrófico"</formula>
    </cfRule>
    <cfRule type="cellIs" dxfId="81" priority="91" operator="equal">
      <formula>"Mayor"</formula>
    </cfRule>
    <cfRule type="cellIs" dxfId="80" priority="92" operator="equal">
      <formula>"Moderado"</formula>
    </cfRule>
    <cfRule type="cellIs" dxfId="79" priority="93" operator="equal">
      <formula>"Menor"</formula>
    </cfRule>
    <cfRule type="cellIs" dxfId="78" priority="94" operator="equal">
      <formula>"Leve"</formula>
    </cfRule>
  </conditionalFormatting>
  <conditionalFormatting sqref="P13">
    <cfRule type="cellIs" dxfId="77" priority="86" operator="equal">
      <formula>"EXTREMO"</formula>
    </cfRule>
    <cfRule type="cellIs" dxfId="76" priority="87" operator="equal">
      <formula>"ALTO"</formula>
    </cfRule>
    <cfRule type="cellIs" dxfId="75" priority="88" operator="equal">
      <formula>"MODERADO"</formula>
    </cfRule>
    <cfRule type="cellIs" dxfId="74" priority="89" operator="equal">
      <formula>"BAJO"</formula>
    </cfRule>
  </conditionalFormatting>
  <conditionalFormatting sqref="K14">
    <cfRule type="cellIs" dxfId="73" priority="44" operator="equal">
      <formula>"Muy Alta"</formula>
    </cfRule>
    <cfRule type="cellIs" dxfId="72" priority="45" operator="equal">
      <formula>"Alta"</formula>
    </cfRule>
    <cfRule type="cellIs" dxfId="71" priority="46" operator="equal">
      <formula>"Media"</formula>
    </cfRule>
    <cfRule type="cellIs" dxfId="70" priority="47" operator="equal">
      <formula>"Baja"</formula>
    </cfRule>
    <cfRule type="cellIs" dxfId="69" priority="48" operator="equal">
      <formula>"Muy Baja"</formula>
    </cfRule>
  </conditionalFormatting>
  <conditionalFormatting sqref="N14">
    <cfRule type="cellIs" dxfId="68" priority="39" operator="equal">
      <formula>"Catastrófico"</formula>
    </cfRule>
    <cfRule type="cellIs" dxfId="67" priority="40" operator="equal">
      <formula>"Mayor"</formula>
    </cfRule>
    <cfRule type="cellIs" dxfId="66" priority="41" operator="equal">
      <formula>"Moderado"</formula>
    </cfRule>
    <cfRule type="cellIs" dxfId="65" priority="42" operator="equal">
      <formula>"Menor"</formula>
    </cfRule>
    <cfRule type="cellIs" dxfId="64" priority="43" operator="equal">
      <formula>"Leve"</formula>
    </cfRule>
  </conditionalFormatting>
  <conditionalFormatting sqref="P14">
    <cfRule type="cellIs" dxfId="63" priority="35" operator="equal">
      <formula>"EXTREMO"</formula>
    </cfRule>
    <cfRule type="cellIs" dxfId="62" priority="36" operator="equal">
      <formula>"ALTO"</formula>
    </cfRule>
    <cfRule type="cellIs" dxfId="61" priority="37" operator="equal">
      <formula>"MODERADO"</formula>
    </cfRule>
    <cfRule type="cellIs" dxfId="60" priority="38" operator="equal">
      <formula>"BAJO"</formula>
    </cfRule>
  </conditionalFormatting>
  <conditionalFormatting sqref="K16">
    <cfRule type="cellIs" dxfId="59" priority="10" operator="equal">
      <formula>"Muy Alta"</formula>
    </cfRule>
    <cfRule type="cellIs" dxfId="58" priority="11" operator="equal">
      <formula>"Alta"</formula>
    </cfRule>
    <cfRule type="cellIs" dxfId="57" priority="12" operator="equal">
      <formula>"Media"</formula>
    </cfRule>
    <cfRule type="cellIs" dxfId="56" priority="13" operator="equal">
      <formula>"Baja"</formula>
    </cfRule>
    <cfRule type="cellIs" dxfId="55" priority="14" operator="equal">
      <formula>"Muy Baja"</formula>
    </cfRule>
  </conditionalFormatting>
  <conditionalFormatting sqref="N16">
    <cfRule type="cellIs" dxfId="54" priority="5" operator="equal">
      <formula>"Catastrófico"</formula>
    </cfRule>
    <cfRule type="cellIs" dxfId="53" priority="6" operator="equal">
      <formula>"Mayor"</formula>
    </cfRule>
    <cfRule type="cellIs" dxfId="52" priority="7" operator="equal">
      <formula>"Moderado"</formula>
    </cfRule>
    <cfRule type="cellIs" dxfId="51" priority="8" operator="equal">
      <formula>"Menor"</formula>
    </cfRule>
    <cfRule type="cellIs" dxfId="50" priority="9" operator="equal">
      <formula>"Leve"</formula>
    </cfRule>
  </conditionalFormatting>
  <conditionalFormatting sqref="P16">
    <cfRule type="cellIs" dxfId="49" priority="1" operator="equal">
      <formula>"EXTREMO"</formula>
    </cfRule>
    <cfRule type="cellIs" dxfId="48" priority="2" operator="equal">
      <formula>"ALTO"</formula>
    </cfRule>
    <cfRule type="cellIs" dxfId="47" priority="3" operator="equal">
      <formula>"MODERADO"</formula>
    </cfRule>
    <cfRule type="cellIs" dxfId="46" priority="4" operator="equal">
      <formula>"BAJO"</formula>
    </cfRule>
  </conditionalFormatting>
  <dataValidations xWindow="202" yWindow="425" count="18">
    <dataValidation errorStyle="warning" allowBlank="1" errorTitle="VALOR INCORRECTO" error="Por favor califique el impacto segun los valores de la lista desplegable." promptTitle="ESCALA DE IMPACTO" prompt="1-INSIGNIFICANTE-No representa afectación a la UdeC_x000a_2-MENOR-Los efectos son leves y reversibles_x000a_3-MODERADO-Los efectos son considerables pero reversibles_x000a_4-MAYOR-Los efectos son graves pero reversibles_x000a_5-CATASTRÓFICO-Los efectos son graves e irreversibles" sqref="N8:P8" xr:uid="{00000000-0002-0000-0900-000000000000}"/>
    <dataValidation errorStyle="warning" allowBlank="1" errorTitle="VALOR INCORRECTO" error="Por favor califique la probabilidad segun los valores de la lista desplegable." promptTitle="ESCALA DE PROBABILIDAD" prompt="1-IMPROBABLE- Nunca se ha presentado._x000a_2-RARO- 1 evento en los últimos 5 años._x000a_3-POSIBLE- Más de 1 evento en los últimos 5 años._x000a_4-PROBABLE- 1 o más eventos en los últimos 2 años._x000a_5-INMINENTE- 1 o más eventos en el último año." sqref="K8:L8" xr:uid="{00000000-0002-0000-0900-000001000000}"/>
    <dataValidation allowBlank="1" showInputMessage="1" showErrorMessage="1" promptTitle="RIESGO" prompt="Son eventos potenciales que hacen referencia a la posibilidad de incurrir en pérdidas por deficiencias, fallas o inadecuaciones, en el TTHH, procesos, tecnología, infraestructura o por la ocurrencia de acontecimientos externos (Guía riesgos-DAFP,2020)." sqref="F7" xr:uid="{00000000-0002-0000-0900-000003000000}"/>
    <dataValidation allowBlank="1" showInputMessage="1" showErrorMessage="1" promptTitle="CAUSAS" prompt="Todos aquellos factores internos y externos que solos o en combinación con otros, pueden producir la materialización de un riesgo (Guía riesgos-DAFP,2020)." sqref="E7" xr:uid="{00000000-0002-0000-0900-000004000000}"/>
    <dataValidation allowBlank="1" showInputMessage="1" showErrorMessage="1" promptTitle="CONSECUENCIA" prompt="Los efectos o situaciones resultantes de la materialización del riesgo (evento) que impactan en el proceso, la entidad, sus grupos de valor y demás partes interesadas (Guía riesgos-DAFP,2020)." sqref="G7 J7" xr:uid="{00000000-0002-0000-0900-000005000000}"/>
    <dataValidation allowBlank="1" showInputMessage="1" showErrorMessage="1" promptTitle="PROBABILIDAD" prompt="Se entiende la posibilidad de ocurrencia del riesgo. Estará asociada a la exposición al riesgo del proceso o actividad que se esté analizando (Guía riesgos-DAFP, 2020)." sqref="I7" xr:uid="{00000000-0002-0000-0900-000006000000}"/>
    <dataValidation allowBlank="1" showInputMessage="1" showErrorMessage="1" promptTitle="IMPACTO" prompt="Son las consecuencias que puede ocasionar a la organización la materialización del riesgo; pueden ser &quot;Reputacional o Económico&quot;. (Guía riesgos-DAFP,2020)." sqref="M7" xr:uid="{00000000-0002-0000-0900-000007000000}"/>
    <dataValidation allowBlank="1" showInputMessage="1" showErrorMessage="1" promptTitle="PROBABILIDAD" prompt="Se entiende como la posibilidad de ocurrencia del riesgo. Estará asociada a la exposición al riesgo del proceso o actividad que se esté analizando. Ej: número de veces que se pasa por el punto de riesgo en el periodo de 1 año. (Guía riesgos-DAFP, 2020)." sqref="K7" xr:uid="{00000000-0002-0000-0900-000008000000}"/>
    <dataValidation allowBlank="1" showInputMessage="1" showErrorMessage="1" promptTitle="CONTROL" prompt="Un control se define como la medida que permite reducir o mitigar el riesgo mediante una acción, disposición, normatividad o intervención. (Guía riesgos-DAFP, 2020)." sqref="Q7:R7" xr:uid="{00000000-0002-0000-0900-000009000000}"/>
    <dataValidation allowBlank="1" showInputMessage="1" showErrorMessage="1" promptTitle="RIESGO INHERENTE" prompt="Nivel de riesgo propio de la actividad. El resultado de combinar la probabilidad con el impacto, nos permite determinar el nivel del riesgo (Guía riesgos-DAFP,2020)." sqref="I6" xr:uid="{00000000-0002-0000-0900-00000A000000}"/>
    <dataValidation allowBlank="1" showInputMessage="1" showErrorMessage="1" prompt="Por política de control interno y lineamientos de MIPG, los controles previamente definidos, deben estar documentados (procedimiento, manual, instructivo, etc)" sqref="S7" xr:uid="{00000000-0002-0000-0900-00000C000000}"/>
    <dataValidation type="list" errorStyle="warning" allowBlank="1" errorTitle="VALOR INCORRECTO" error="Por favor califique el impacto segun los valores de la lista desplegable." promptTitle="ESCALA DE IMPACTO" prompt="1-INSIGNIFICANTE-No representa afectación a la UdeC_x000a_2-MENOR-Los efectos son leves y reversibles_x000a_3-MODERADO-Los efectos son considerables pero reversibles_x000a_4-MAYOR-Los efectos son graves pero reversibles_x000a_5-CATASTRÓFICO-Los efectos son graves e irreversibles" sqref="H13 H11" xr:uid="{00000000-0002-0000-0900-00000E000000}">
      <formula1>$B$136:$B$142</formula1>
    </dataValidation>
    <dataValidation type="list" errorStyle="warning" allowBlank="1" showErrorMessage="1" errorTitle="VALOR INCORRECTO" error="Por favor califique el impacto segun los valores de la lista desplegable." promptTitle="ESCALA DE IMPACTO" prompt="1-INSIGNIFICANTE-No representa afectación a la UdeC_x000a_2-MENOR-Los efectos son leves y reversibles_x000a_3-MODERADO-Los efectos son considerables pero reversibles_x000a_4-MAYOR-Los efectos son graves pero reversibles_x000a_5-CATASTRÓFICO-Los efectos son graves e irreversibles" sqref="M13 M11" xr:uid="{00000000-0002-0000-0900-000011000000}">
      <formula1>$C$175:$C$184</formula1>
    </dataValidation>
    <dataValidation allowBlank="1" promptTitle="EJECUCIÓN DEL CONTROL" prompt="FUERTE = El control se ejecuta de manera consistente por parte del responsable._x000a_MODERADO = El control se ejecuta algunas veces por parte del responsable._x000a_DÉBIL = El control no se ejecuta por parte del responsable." sqref="AP8:AP13 AN8:AN13 AL8:AL13 AJ9:AJ13" xr:uid="{00000000-0002-0000-0900-00000D000000}"/>
    <dataValidation type="list" errorStyle="warning" allowBlank="1" showErrorMessage="1" errorTitle="VALOR INCORRECTO" error="Por favor califique el impacto segun los valores de la lista desplegable." promptTitle="ESCALA DE IMPACTO" prompt="1-INSIGNIFICANTE-No representa afectación a la UdeC_x000a_2-MENOR-Los efectos son leves y reversibles_x000a_3-MODERADO-Los efectos son considerables pero reversibles_x000a_4-MAYOR-Los efectos son graves pero reversibles_x000a_5-CATASTRÓFICO-Los efectos son graves e irreversibles" sqref="M14" xr:uid="{65F3CD43-6681-4EBF-AD46-16820EC55F93}">
      <formula1>$C$181:$C$190</formula1>
    </dataValidation>
    <dataValidation type="list" errorStyle="warning" allowBlank="1" errorTitle="VALOR INCORRECTO" error="Por favor califique el impacto segun los valores de la lista desplegable." promptTitle="ESCALA DE IMPACTO" prompt="1-INSIGNIFICANTE-No representa afectación a la UdeC_x000a_2-MENOR-Los efectos son leves y reversibles_x000a_3-MODERADO-Los efectos son considerables pero reversibles_x000a_4-MAYOR-Los efectos son graves pero reversibles_x000a_5-CATASTRÓFICO-Los efectos son graves e irreversibles" sqref="H14 H16" xr:uid="{E37026DA-30E2-478A-B70D-FFAC6EDD401A}">
      <formula1>$B$142:$B$148</formula1>
    </dataValidation>
    <dataValidation type="list" allowBlank="1" showInputMessage="1" showErrorMessage="1" sqref="R14:R15" xr:uid="{098BD6B9-826E-48D9-8856-7E12BF706BC7}">
      <formula1>$C$227:$C$233</formula1>
    </dataValidation>
    <dataValidation type="list" allowBlank="1" showInputMessage="1" showErrorMessage="1" sqref="V14:V15" xr:uid="{2962F174-192E-4A0B-925B-095392B41D51}">
      <formula1>$F$198:$F$199</formula1>
    </dataValidation>
  </dataValidations>
  <hyperlinks>
    <hyperlink ref="E5" location="'IDENTIFICACIÓN DOFA'!A1" display="REGRESAR" xr:uid="{00000000-0004-0000-0900-000000000000}"/>
  </hyperlinks>
  <pageMargins left="0.7" right="0.7" top="0.75" bottom="0.75" header="0.3" footer="0.3"/>
  <pageSetup paperSize="9" orientation="portrait" r:id="rId1"/>
  <drawing r:id="rId2"/>
  <legacyDrawing r:id="rId3"/>
  <controls>
    <mc:AlternateContent xmlns:mc="http://schemas.openxmlformats.org/markup-compatibility/2006">
      <mc:Choice Requires="x14">
        <control shapeId="4171" r:id="rId4" name="CommandButton1">
          <controlPr defaultSize="0" autoLine="0" r:id="rId5">
            <anchor moveWithCells="1">
              <from>
                <xdr:col>12</xdr:col>
                <xdr:colOff>209550</xdr:colOff>
                <xdr:row>6</xdr:row>
                <xdr:rowOff>590550</xdr:rowOff>
              </from>
              <to>
                <xdr:col>12</xdr:col>
                <xdr:colOff>1619250</xdr:colOff>
                <xdr:row>6</xdr:row>
                <xdr:rowOff>1019175</xdr:rowOff>
              </to>
            </anchor>
          </controlPr>
        </control>
      </mc:Choice>
      <mc:Fallback>
        <control shapeId="4171" r:id="rId4" name="CommandButton1"/>
      </mc:Fallback>
    </mc:AlternateContent>
    <mc:AlternateContent xmlns:mc="http://schemas.openxmlformats.org/markup-compatibility/2006">
      <mc:Choice Requires="x14">
        <control shapeId="4180" r:id="rId6" name="CommandButton2">
          <controlPr defaultSize="0" autoLine="0" r:id="rId7">
            <anchor moveWithCells="1">
              <from>
                <xdr:col>8</xdr:col>
                <xdr:colOff>400050</xdr:colOff>
                <xdr:row>6</xdr:row>
                <xdr:rowOff>638175</xdr:rowOff>
              </from>
              <to>
                <xdr:col>8</xdr:col>
                <xdr:colOff>1771650</xdr:colOff>
                <xdr:row>6</xdr:row>
                <xdr:rowOff>1038225</xdr:rowOff>
              </to>
            </anchor>
          </controlPr>
        </control>
      </mc:Choice>
      <mc:Fallback>
        <control shapeId="4180" r:id="rId6" name="CommandButton2"/>
      </mc:Fallback>
    </mc:AlternateContent>
    <mc:AlternateContent xmlns:mc="http://schemas.openxmlformats.org/markup-compatibility/2006">
      <mc:Choice Requires="x14">
        <control shapeId="4184" r:id="rId8" name="CommandButton4">
          <controlPr defaultSize="0" autoLine="0" r:id="rId9">
            <anchor moveWithCells="1">
              <from>
                <xdr:col>8</xdr:col>
                <xdr:colOff>419100</xdr:colOff>
                <xdr:row>5</xdr:row>
                <xdr:rowOff>19050</xdr:rowOff>
              </from>
              <to>
                <xdr:col>8</xdr:col>
                <xdr:colOff>1790700</xdr:colOff>
                <xdr:row>5</xdr:row>
                <xdr:rowOff>400050</xdr:rowOff>
              </to>
            </anchor>
          </controlPr>
        </control>
      </mc:Choice>
      <mc:Fallback>
        <control shapeId="4184" r:id="rId8" name="CommandButton4"/>
      </mc:Fallback>
    </mc:AlternateContent>
    <mc:AlternateContent xmlns:mc="http://schemas.openxmlformats.org/markup-compatibility/2006">
      <mc:Choice Requires="x14">
        <control shapeId="4188" r:id="rId10" name="CommandButton5">
          <controlPr defaultSize="0" autoLine="0" r:id="rId11">
            <anchor moveWithCells="1">
              <from>
                <xdr:col>16</xdr:col>
                <xdr:colOff>1819275</xdr:colOff>
                <xdr:row>6</xdr:row>
                <xdr:rowOff>466725</xdr:rowOff>
              </from>
              <to>
                <xdr:col>16</xdr:col>
                <xdr:colOff>3228975</xdr:colOff>
                <xdr:row>6</xdr:row>
                <xdr:rowOff>904875</xdr:rowOff>
              </to>
            </anchor>
          </controlPr>
        </control>
      </mc:Choice>
      <mc:Fallback>
        <control shapeId="4188" r:id="rId10" name="CommandButton5"/>
      </mc:Fallback>
    </mc:AlternateContent>
    <mc:AlternateContent xmlns:mc="http://schemas.openxmlformats.org/markup-compatibility/2006">
      <mc:Choice Requires="x14">
        <control shapeId="4189" r:id="rId12" name="CommandButton6">
          <controlPr defaultSize="0" autoLine="0" r:id="rId13">
            <anchor moveWithCells="1">
              <from>
                <xdr:col>20</xdr:col>
                <xdr:colOff>161925</xdr:colOff>
                <xdr:row>6</xdr:row>
                <xdr:rowOff>504825</xdr:rowOff>
              </from>
              <to>
                <xdr:col>20</xdr:col>
                <xdr:colOff>1571625</xdr:colOff>
                <xdr:row>6</xdr:row>
                <xdr:rowOff>942975</xdr:rowOff>
              </to>
            </anchor>
          </controlPr>
        </control>
      </mc:Choice>
      <mc:Fallback>
        <control shapeId="4189" r:id="rId12" name="CommandButton6"/>
      </mc:Fallback>
    </mc:AlternateContent>
    <mc:AlternateContent xmlns:mc="http://schemas.openxmlformats.org/markup-compatibility/2006">
      <mc:Choice Requires="x14">
        <control shapeId="4196" r:id="rId14" name="CommandButton7">
          <controlPr defaultSize="0" autoLine="0" r:id="rId15">
            <anchor moveWithCells="1">
              <from>
                <xdr:col>21</xdr:col>
                <xdr:colOff>381000</xdr:colOff>
                <xdr:row>6</xdr:row>
                <xdr:rowOff>495300</xdr:rowOff>
              </from>
              <to>
                <xdr:col>21</xdr:col>
                <xdr:colOff>1790700</xdr:colOff>
                <xdr:row>6</xdr:row>
                <xdr:rowOff>933450</xdr:rowOff>
              </to>
            </anchor>
          </controlPr>
        </control>
      </mc:Choice>
      <mc:Fallback>
        <control shapeId="4196" r:id="rId14" name="CommandButton7"/>
      </mc:Fallback>
    </mc:AlternateContent>
    <mc:AlternateContent xmlns:mc="http://schemas.openxmlformats.org/markup-compatibility/2006">
      <mc:Choice Requires="x14">
        <control shapeId="4209" r:id="rId16" name="CommandButton8">
          <controlPr defaultSize="0" autoLine="0" r:id="rId17">
            <anchor moveWithCells="1">
              <from>
                <xdr:col>5</xdr:col>
                <xdr:colOff>552450</xdr:colOff>
                <xdr:row>6</xdr:row>
                <xdr:rowOff>590550</xdr:rowOff>
              </from>
              <to>
                <xdr:col>5</xdr:col>
                <xdr:colOff>1933575</xdr:colOff>
                <xdr:row>6</xdr:row>
                <xdr:rowOff>1000125</xdr:rowOff>
              </to>
            </anchor>
          </controlPr>
        </control>
      </mc:Choice>
      <mc:Fallback>
        <control shapeId="4209" r:id="rId16" name="CommandButton8"/>
      </mc:Fallback>
    </mc:AlternateContent>
    <mc:AlternateContent xmlns:mc="http://schemas.openxmlformats.org/markup-compatibility/2006">
      <mc:Choice Requires="x14">
        <control shapeId="4212" r:id="rId18" name="CommandButton3">
          <controlPr defaultSize="0" autoLine="0" r:id="rId19">
            <anchor moveWithCells="1">
              <from>
                <xdr:col>7</xdr:col>
                <xdr:colOff>523875</xdr:colOff>
                <xdr:row>6</xdr:row>
                <xdr:rowOff>438150</xdr:rowOff>
              </from>
              <to>
                <xdr:col>7</xdr:col>
                <xdr:colOff>1895475</xdr:colOff>
                <xdr:row>6</xdr:row>
                <xdr:rowOff>838200</xdr:rowOff>
              </to>
            </anchor>
          </controlPr>
        </control>
      </mc:Choice>
      <mc:Fallback>
        <control shapeId="4212" r:id="rId18" name="CommandButton3"/>
      </mc:Fallback>
    </mc:AlternateContent>
  </controls>
  <extLst>
    <ext xmlns:x14="http://schemas.microsoft.com/office/spreadsheetml/2009/9/main" uri="{CCE6A557-97BC-4b89-ADB6-D9C93CAAB3DF}">
      <x14:dataValidations xmlns:xm="http://schemas.microsoft.com/office/excel/2006/main" xWindow="202" yWindow="425" count="6">
        <x14:dataValidation type="list" errorStyle="warning" allowBlank="1" errorTitle="VALOR INCORRECTO" error="Por favor califique el impacto segun los valores de la lista desplegable." promptTitle="ESCALA DE IMPACTO" prompt="1-INSIGNIFICANTE-No representa afectación a la UdeC_x000a_2-MENOR-Los efectos son leves y reversibles_x000a_3-MODERADO-Los efectos son considerables pero reversibles_x000a_4-MAYOR-Los efectos son graves pero reversibles_x000a_5-CATASTRÓFICO-Los efectos son graves e irreversibles" xr:uid="{00000000-0002-0000-0900-000016000000}">
          <x14:formula1>
            <xm:f>CRITERIOS!$B$149:$B$155</xm:f>
          </x14:formula1>
          <xm:sqref>H8</xm:sqref>
        </x14:dataValidation>
        <x14:dataValidation type="list" errorStyle="warning" allowBlank="1" showErrorMessage="1" errorTitle="VALOR INCORRECTO" error="Por favor califique el impacto segun los valores de la lista desplegable." promptTitle="ESCALA DE IMPACTO" prompt="1-INSIGNIFICANTE-No representa afectación a la UdeC_x000a_2-MENOR-Los efectos son leves y reversibles_x000a_3-MODERADO-Los efectos son considerables pero reversibles_x000a_4-MAYOR-Los efectos son graves pero reversibles_x000a_5-CATASTRÓFICO-Los efectos son graves e irreversibles" xr:uid="{00000000-0002-0000-0900-000017000000}">
          <x14:formula1>
            <xm:f>CRITERIOS!$C$188:$C$197</xm:f>
          </x14:formula1>
          <xm:sqref>M8 M16</xm:sqref>
        </x14:dataValidation>
        <x14:dataValidation type="list" allowBlank="1" showInputMessage="1" showErrorMessage="1" xr:uid="{00000000-0002-0000-0900-00001B000000}">
          <x14:formula1>
            <xm:f>ITEMS!$L$1:$L$2</xm:f>
          </x14:formula1>
          <xm:sqref>U21:U1048576</xm:sqref>
        </x14:dataValidation>
        <x14:dataValidation type="list" allowBlank="1" showInputMessage="1" showErrorMessage="1" xr:uid="{00000000-0002-0000-0900-000018000000}">
          <x14:formula1>
            <xm:f>CRITERIOS!$E$189:$E$191</xm:f>
          </x14:formula1>
          <xm:sqref>U8:U13 U16:U17</xm:sqref>
        </x14:dataValidation>
        <x14:dataValidation type="list" allowBlank="1" showInputMessage="1" showErrorMessage="1" xr:uid="{00000000-0002-0000-0900-000019000000}">
          <x14:formula1>
            <xm:f>CRITERIOS!$F$205:$F$206</xm:f>
          </x14:formula1>
          <xm:sqref>V8:V13 V16:V17</xm:sqref>
        </x14:dataValidation>
        <x14:dataValidation type="list" allowBlank="1" showInputMessage="1" showErrorMessage="1" xr:uid="{00000000-0002-0000-0900-00001A000000}">
          <x14:formula1>
            <xm:f>CRITERIOS!$C$234:$C$240</xm:f>
          </x14:formula1>
          <xm:sqref>R8:R13 R16:R17</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4">
    <tabColor rgb="FFD5C93D"/>
  </sheetPr>
  <dimension ref="A1:BP208"/>
  <sheetViews>
    <sheetView showGridLines="0" showRowColHeaders="0" zoomScaleNormal="100" zoomScaleSheetLayoutView="85" workbookViewId="0">
      <selection activeCell="M5" sqref="M5"/>
    </sheetView>
  </sheetViews>
  <sheetFormatPr baseColWidth="10" defaultColWidth="11.42578125" defaultRowHeight="15"/>
  <cols>
    <col min="1" max="1" width="11.42578125" style="8" customWidth="1"/>
    <col min="2" max="2" width="14.42578125" style="8" customWidth="1"/>
    <col min="3" max="3" width="25.140625" style="8" customWidth="1"/>
    <col min="4" max="6" width="27.140625" style="8" customWidth="1"/>
    <col min="7" max="10" width="14" style="8" customWidth="1"/>
    <col min="11" max="11" width="3" style="196" customWidth="1"/>
    <col min="12" max="12" width="11.42578125" style="8"/>
    <col min="13" max="13" width="11.42578125" style="195"/>
    <col min="14" max="14" width="11.85546875" style="195" customWidth="1"/>
    <col min="15" max="16383" width="11.42578125" style="195" customWidth="1"/>
    <col min="16384" max="16384" width="11.42578125" style="195"/>
  </cols>
  <sheetData>
    <row r="1" spans="1:68">
      <c r="A1" s="179"/>
      <c r="B1" s="179"/>
      <c r="C1" s="179"/>
      <c r="D1" s="179"/>
      <c r="E1" s="179"/>
      <c r="F1" s="179"/>
      <c r="G1" s="179"/>
      <c r="H1" s="179"/>
      <c r="I1" s="179"/>
      <c r="J1" s="179"/>
      <c r="K1" s="227"/>
    </row>
    <row r="2" spans="1:68" s="8" customFormat="1" ht="18" customHeight="1">
      <c r="A2" s="179"/>
      <c r="B2" s="645"/>
      <c r="C2" s="645"/>
      <c r="D2" s="646" t="s">
        <v>24</v>
      </c>
      <c r="E2" s="647"/>
      <c r="F2" s="647"/>
      <c r="G2" s="647"/>
      <c r="H2" s="648"/>
      <c r="I2" s="636" t="s">
        <v>25</v>
      </c>
      <c r="J2" s="636"/>
      <c r="K2" s="227"/>
      <c r="L2" s="196"/>
      <c r="M2" s="195"/>
      <c r="N2" s="195"/>
      <c r="O2" s="195"/>
      <c r="P2" s="195"/>
      <c r="Q2" s="195"/>
      <c r="R2" s="195"/>
      <c r="S2" s="195"/>
      <c r="T2" s="195"/>
      <c r="U2" s="195"/>
      <c r="V2" s="195"/>
      <c r="W2" s="195"/>
      <c r="X2" s="195"/>
      <c r="Y2" s="195"/>
      <c r="Z2" s="195"/>
      <c r="AA2" s="195"/>
      <c r="AB2" s="195"/>
      <c r="AC2" s="195"/>
      <c r="AD2" s="195"/>
      <c r="AE2" s="195"/>
      <c r="AF2" s="195"/>
      <c r="AG2" s="195"/>
      <c r="AH2" s="195"/>
      <c r="AI2" s="195"/>
      <c r="AJ2" s="195"/>
      <c r="AK2" s="195"/>
      <c r="AL2" s="195"/>
      <c r="AM2" s="195"/>
      <c r="AN2" s="195"/>
      <c r="AO2" s="195"/>
      <c r="AP2" s="195"/>
      <c r="AQ2" s="195"/>
      <c r="AR2" s="195"/>
      <c r="AS2" s="195"/>
      <c r="AT2" s="195"/>
      <c r="AU2" s="195"/>
      <c r="AV2" s="195"/>
      <c r="AW2" s="195"/>
      <c r="AX2" s="195"/>
      <c r="AY2" s="195"/>
      <c r="AZ2" s="195"/>
      <c r="BA2" s="195"/>
      <c r="BB2" s="195"/>
      <c r="BC2" s="195"/>
      <c r="BD2" s="195"/>
      <c r="BE2" s="195"/>
      <c r="BF2" s="195"/>
      <c r="BG2" s="195"/>
      <c r="BH2" s="195"/>
      <c r="BI2" s="195"/>
      <c r="BJ2" s="195"/>
      <c r="BK2" s="196"/>
      <c r="BL2" s="196"/>
      <c r="BM2" s="196"/>
      <c r="BN2" s="196"/>
      <c r="BO2" s="196"/>
      <c r="BP2" s="196"/>
    </row>
    <row r="3" spans="1:68" s="8" customFormat="1" ht="18" customHeight="1">
      <c r="A3" s="179"/>
      <c r="B3" s="645"/>
      <c r="C3" s="645"/>
      <c r="D3" s="646" t="s">
        <v>40</v>
      </c>
      <c r="E3" s="647"/>
      <c r="F3" s="647"/>
      <c r="G3" s="647"/>
      <c r="H3" s="648"/>
      <c r="I3" s="448" t="s">
        <v>27</v>
      </c>
      <c r="J3" s="448"/>
      <c r="K3" s="227"/>
      <c r="L3" s="196"/>
      <c r="M3" s="195"/>
      <c r="N3" s="195"/>
      <c r="O3" s="195"/>
      <c r="P3" s="195"/>
      <c r="Q3" s="195"/>
      <c r="R3" s="195"/>
      <c r="S3" s="195"/>
      <c r="T3" s="195"/>
      <c r="U3" s="195"/>
      <c r="V3" s="195"/>
      <c r="W3" s="195"/>
      <c r="X3" s="195"/>
      <c r="Y3" s="195"/>
      <c r="Z3" s="195"/>
      <c r="AA3" s="195"/>
      <c r="AB3" s="195"/>
      <c r="AC3" s="195"/>
      <c r="AD3" s="195"/>
      <c r="AE3" s="195"/>
      <c r="AF3" s="195"/>
      <c r="AG3" s="195"/>
      <c r="AH3" s="195"/>
      <c r="AI3" s="195"/>
      <c r="AJ3" s="195"/>
      <c r="AK3" s="195"/>
      <c r="AL3" s="195"/>
      <c r="AM3" s="195"/>
      <c r="AN3" s="195"/>
      <c r="AO3" s="195"/>
      <c r="AP3" s="195"/>
      <c r="AQ3" s="195"/>
      <c r="AR3" s="195"/>
      <c r="AS3" s="195"/>
      <c r="AT3" s="195"/>
      <c r="AU3" s="195"/>
      <c r="AV3" s="195"/>
      <c r="AW3" s="195"/>
      <c r="AX3" s="195"/>
      <c r="AY3" s="195"/>
      <c r="AZ3" s="195"/>
      <c r="BA3" s="195"/>
      <c r="BB3" s="195"/>
      <c r="BC3" s="195"/>
      <c r="BD3" s="195"/>
      <c r="BE3" s="195"/>
      <c r="BF3" s="195"/>
      <c r="BG3" s="195"/>
      <c r="BH3" s="195"/>
      <c r="BI3" s="195"/>
      <c r="BJ3" s="195"/>
      <c r="BK3" s="196"/>
      <c r="BL3" s="196"/>
      <c r="BM3" s="196"/>
      <c r="BN3" s="196"/>
      <c r="BO3" s="196"/>
      <c r="BP3" s="196"/>
    </row>
    <row r="4" spans="1:68" s="8" customFormat="1" ht="15" customHeight="1">
      <c r="A4" s="179"/>
      <c r="B4" s="645"/>
      <c r="C4" s="645"/>
      <c r="D4" s="649" t="s">
        <v>28</v>
      </c>
      <c r="E4" s="650"/>
      <c r="F4" s="650"/>
      <c r="G4" s="650"/>
      <c r="H4" s="651"/>
      <c r="I4" s="448" t="s">
        <v>29</v>
      </c>
      <c r="J4" s="448"/>
      <c r="K4" s="227"/>
      <c r="L4" s="196"/>
      <c r="M4" s="195"/>
      <c r="N4" s="195"/>
      <c r="O4" s="195"/>
      <c r="P4" s="195"/>
      <c r="Q4" s="195"/>
      <c r="R4" s="195"/>
      <c r="S4" s="195"/>
      <c r="T4" s="195"/>
      <c r="U4" s="195"/>
      <c r="V4" s="195"/>
      <c r="W4" s="195"/>
      <c r="X4" s="195"/>
      <c r="Y4" s="195"/>
      <c r="Z4" s="195"/>
      <c r="AA4" s="195"/>
      <c r="AB4" s="195"/>
      <c r="AC4" s="195"/>
      <c r="AD4" s="195"/>
      <c r="AE4" s="195"/>
      <c r="AF4" s="195"/>
      <c r="AG4" s="195"/>
      <c r="AH4" s="195"/>
      <c r="AI4" s="195"/>
      <c r="AJ4" s="195"/>
      <c r="AK4" s="195"/>
      <c r="AL4" s="195"/>
      <c r="AM4" s="195"/>
      <c r="AN4" s="195"/>
      <c r="AO4" s="195"/>
      <c r="AP4" s="195"/>
      <c r="AQ4" s="195"/>
      <c r="AR4" s="195"/>
      <c r="AS4" s="195"/>
      <c r="AT4" s="195"/>
      <c r="AU4" s="195"/>
      <c r="AV4" s="195"/>
      <c r="AW4" s="195"/>
      <c r="AX4" s="195"/>
      <c r="AY4" s="195"/>
      <c r="AZ4" s="195"/>
      <c r="BA4" s="195"/>
      <c r="BB4" s="195"/>
      <c r="BC4" s="195"/>
      <c r="BD4" s="195"/>
      <c r="BE4" s="195"/>
      <c r="BF4" s="195"/>
      <c r="BG4" s="195"/>
      <c r="BH4" s="195"/>
      <c r="BI4" s="195"/>
      <c r="BJ4" s="195"/>
      <c r="BK4" s="196"/>
      <c r="BL4" s="196"/>
      <c r="BM4" s="196"/>
      <c r="BN4" s="196"/>
      <c r="BO4" s="196"/>
      <c r="BP4" s="196"/>
    </row>
    <row r="5" spans="1:68" s="8" customFormat="1">
      <c r="A5" s="179"/>
      <c r="B5" s="645"/>
      <c r="C5" s="645"/>
      <c r="D5" s="652"/>
      <c r="E5" s="653"/>
      <c r="F5" s="653"/>
      <c r="G5" s="653"/>
      <c r="H5" s="654"/>
      <c r="I5" s="636" t="s">
        <v>749</v>
      </c>
      <c r="J5" s="636"/>
      <c r="K5" s="227"/>
      <c r="L5" s="196"/>
      <c r="M5" s="195"/>
      <c r="N5" s="195"/>
      <c r="O5" s="195"/>
      <c r="P5" s="195"/>
      <c r="Q5" s="195"/>
      <c r="R5" s="195"/>
      <c r="S5" s="195"/>
      <c r="T5" s="195"/>
      <c r="U5" s="195"/>
      <c r="V5" s="195"/>
      <c r="W5" s="195"/>
      <c r="X5" s="195"/>
      <c r="Y5" s="195"/>
      <c r="Z5" s="195"/>
      <c r="AA5" s="195"/>
      <c r="AB5" s="195"/>
      <c r="AC5" s="195"/>
      <c r="AD5" s="195"/>
      <c r="AE5" s="195"/>
      <c r="AF5" s="195"/>
      <c r="AG5" s="195"/>
      <c r="AH5" s="195"/>
      <c r="AI5" s="195"/>
      <c r="AJ5" s="195"/>
      <c r="AK5" s="195"/>
      <c r="AL5" s="195"/>
      <c r="AM5" s="195"/>
      <c r="AN5" s="195"/>
      <c r="AO5" s="195"/>
      <c r="AP5" s="195"/>
      <c r="AQ5" s="195"/>
      <c r="AR5" s="195"/>
      <c r="AS5" s="195"/>
      <c r="AT5" s="195"/>
      <c r="AU5" s="195"/>
      <c r="AV5" s="195"/>
      <c r="AW5" s="195"/>
      <c r="AX5" s="195"/>
      <c r="AY5" s="195"/>
      <c r="AZ5" s="195"/>
      <c r="BA5" s="195"/>
      <c r="BB5" s="195"/>
      <c r="BC5" s="195"/>
      <c r="BD5" s="195"/>
      <c r="BE5" s="195"/>
      <c r="BF5" s="195"/>
      <c r="BG5" s="195"/>
      <c r="BH5" s="195"/>
      <c r="BI5" s="195"/>
      <c r="BJ5" s="195"/>
      <c r="BK5" s="196"/>
      <c r="BL5" s="196"/>
      <c r="BM5" s="196"/>
      <c r="BN5" s="196"/>
      <c r="BO5" s="196"/>
      <c r="BP5" s="196"/>
    </row>
    <row r="6" spans="1:68">
      <c r="A6" s="179"/>
      <c r="B6" s="179"/>
      <c r="C6" s="179"/>
      <c r="D6" s="179"/>
      <c r="E6" s="179"/>
      <c r="F6" s="179"/>
      <c r="G6" s="179"/>
      <c r="H6" s="179"/>
      <c r="I6" s="179"/>
      <c r="J6" s="179"/>
      <c r="K6" s="227"/>
    </row>
    <row r="7" spans="1:68">
      <c r="A7" s="246" t="s">
        <v>42</v>
      </c>
      <c r="B7" s="677" t="s">
        <v>750</v>
      </c>
      <c r="C7" s="677"/>
      <c r="D7" s="677"/>
      <c r="E7" s="677"/>
      <c r="F7" s="677"/>
      <c r="G7" s="677"/>
      <c r="H7" s="677"/>
      <c r="I7" s="677"/>
      <c r="J7" s="677"/>
      <c r="K7" s="227"/>
    </row>
    <row r="8" spans="1:68">
      <c r="A8" s="179"/>
      <c r="B8" s="677"/>
      <c r="C8" s="677"/>
      <c r="D8" s="677"/>
      <c r="E8" s="677"/>
      <c r="F8" s="677"/>
      <c r="G8" s="677"/>
      <c r="H8" s="677"/>
      <c r="I8" s="677"/>
      <c r="J8" s="677"/>
      <c r="K8" s="227"/>
    </row>
    <row r="9" spans="1:68" ht="18" customHeight="1">
      <c r="A9" s="179"/>
      <c r="B9" s="678" t="s">
        <v>12</v>
      </c>
      <c r="C9" s="678"/>
      <c r="D9" s="680" t="s">
        <v>317</v>
      </c>
      <c r="E9" s="680" t="s">
        <v>322</v>
      </c>
      <c r="F9" s="680" t="s">
        <v>327</v>
      </c>
      <c r="G9" s="671" t="s">
        <v>332</v>
      </c>
      <c r="H9" s="672"/>
      <c r="I9" s="671" t="s">
        <v>337</v>
      </c>
      <c r="J9" s="672"/>
      <c r="K9" s="227"/>
      <c r="N9" s="195" t="str">
        <f>IF(N10&lt;&gt;""," -R","")</f>
        <v/>
      </c>
      <c r="P9" s="195" t="str">
        <f>IF(P10&lt;&gt;""," -R","")</f>
        <v/>
      </c>
      <c r="R9" s="195" t="str">
        <f>IF(R10&lt;&gt;""," -R","")</f>
        <v/>
      </c>
      <c r="T9" s="195" t="str">
        <f>IF(T10&lt;&gt;""," -R","")</f>
        <v/>
      </c>
      <c r="V9" s="195" t="str">
        <f>IF(V10&lt;&gt;""," -R","")</f>
        <v/>
      </c>
      <c r="X9" s="195" t="str">
        <f>IF(X10&lt;&gt;""," -R","")</f>
        <v/>
      </c>
      <c r="Z9" s="195" t="str">
        <f>IF(Z10&lt;&gt;""," -R","")</f>
        <v/>
      </c>
      <c r="AB9" s="195" t="str">
        <f>IF(AB10&lt;&gt;""," -R","")</f>
        <v/>
      </c>
      <c r="AD9" s="195" t="str">
        <f>IF(AD10&lt;&gt;""," -R","")</f>
        <v/>
      </c>
      <c r="AF9" s="195" t="str">
        <f>IF(AF10&lt;&gt;""," -R","")</f>
        <v/>
      </c>
      <c r="AH9" s="195" t="str">
        <f>IF(AH10&lt;&gt;""," -R","")</f>
        <v/>
      </c>
      <c r="AJ9" s="195" t="str">
        <f>IF(AJ10&lt;&gt;""," -R","")</f>
        <v/>
      </c>
      <c r="AL9" s="195" t="str">
        <f>IF(AL10&lt;&gt;""," -R","")</f>
        <v/>
      </c>
      <c r="AN9" s="195" t="str">
        <f>IF(AN10&lt;&gt;""," -R","")</f>
        <v/>
      </c>
      <c r="AP9" s="195" t="str">
        <f>IF(AP10&lt;&gt;""," -R","")</f>
        <v/>
      </c>
      <c r="AR9" s="195" t="str">
        <f>IF(AR10&lt;&gt;""," -R","")</f>
        <v/>
      </c>
      <c r="AT9" s="195" t="str">
        <f>IF(AT10&lt;&gt;""," -R","")</f>
        <v/>
      </c>
      <c r="AV9" s="195" t="str">
        <f>IF(AV10&lt;&gt;""," -R","")</f>
        <v/>
      </c>
      <c r="AX9" s="195" t="str">
        <f>IF(AX10&lt;&gt;""," -R","")</f>
        <v/>
      </c>
      <c r="AZ9" s="195" t="str">
        <f>IF(AZ10&lt;&gt;""," -R","")</f>
        <v/>
      </c>
      <c r="BB9" s="195" t="str">
        <f>IF(BB10&lt;&gt;""," -R","")</f>
        <v/>
      </c>
      <c r="BD9" s="195" t="str">
        <f>IF(BD10&lt;&gt;""," -R","")</f>
        <v/>
      </c>
      <c r="BF9" s="195" t="str">
        <f>IF(BF10&lt;&gt;""," -R","")</f>
        <v/>
      </c>
      <c r="BH9" s="195" t="str">
        <f>IF(BH10&lt;&gt;""," -R","")</f>
        <v/>
      </c>
      <c r="BJ9" s="195" t="str">
        <f>IF(BJ10&lt;&gt;""," -R","")</f>
        <v/>
      </c>
    </row>
    <row r="10" spans="1:68" ht="24.75" customHeight="1">
      <c r="A10" s="179"/>
      <c r="B10" s="679" t="s">
        <v>5</v>
      </c>
      <c r="C10" s="679"/>
      <c r="D10" s="681"/>
      <c r="E10" s="681"/>
      <c r="F10" s="681"/>
      <c r="G10" s="673"/>
      <c r="H10" s="674"/>
      <c r="I10" s="673"/>
      <c r="J10" s="674"/>
      <c r="K10" s="227"/>
      <c r="M10" s="195">
        <v>1.01</v>
      </c>
      <c r="N10" s="196" t="str">
        <f>IFERROR(VLOOKUP(M10,'CRUCE RIESGOS'!$C$8:$D$13,2,FALSE),"")</f>
        <v/>
      </c>
      <c r="O10" s="195">
        <v>2.0099999999999998</v>
      </c>
      <c r="P10" s="195" t="str">
        <f>IFERROR(VLOOKUP(O10,'CRUCE RIESGOS'!$C$8:$D$14,2,FALSE),"")</f>
        <v/>
      </c>
      <c r="Q10" s="195">
        <v>3.01</v>
      </c>
      <c r="R10" s="195" t="str">
        <f>IFERROR(VLOOKUP(Q10,'CRUCE RIESGOS'!$C$8:$D$13,2,FALSE),"")</f>
        <v/>
      </c>
      <c r="S10" s="195">
        <v>4.01</v>
      </c>
      <c r="T10" s="195" t="str">
        <f>IFERROR(VLOOKUP(S10,'CRUCE RIESGOS'!$C$8:$D$13,2,FALSE),"")</f>
        <v/>
      </c>
      <c r="U10" s="195">
        <v>5.01</v>
      </c>
      <c r="V10" s="195" t="str">
        <f>IFERROR(VLOOKUP(U10,'CRUCE RIESGOS'!$C$8:$D$13,2,FALSE),"")</f>
        <v/>
      </c>
      <c r="W10" s="195">
        <v>6.01</v>
      </c>
      <c r="X10" s="195" t="str">
        <f>IFERROR(VLOOKUP(W10,'CRUCE RIESGOS'!$C$8:$D$13,2,FALSE),"")</f>
        <v/>
      </c>
      <c r="Y10" s="195">
        <v>7.01</v>
      </c>
      <c r="Z10" s="195" t="str">
        <f>IFERROR(VLOOKUP(Y10,'CRUCE RIESGOS'!$C$8:$D$13,2,FALSE),"")</f>
        <v/>
      </c>
      <c r="AA10" s="195">
        <v>8.01</v>
      </c>
      <c r="AB10" s="195" t="str">
        <f>IFERROR(VLOOKUP(AA10,'CRUCE RIESGOS'!$C$8:$D$13,2,FALSE),"")</f>
        <v/>
      </c>
      <c r="AC10" s="195">
        <v>9.01</v>
      </c>
      <c r="AD10" s="195" t="str">
        <f>IFERROR(VLOOKUP(AC10,'CRUCE RIESGOS'!$C$8:$D$14,2,FALSE),"")</f>
        <v/>
      </c>
      <c r="AE10" s="195">
        <v>10.01</v>
      </c>
      <c r="AF10" s="195" t="str">
        <f>IFERROR(VLOOKUP(AE10,'CRUCE RIESGOS'!$C$8:$D$13,2,FALSE),"")</f>
        <v/>
      </c>
      <c r="AG10" s="195">
        <v>11.01</v>
      </c>
      <c r="AH10" s="195" t="str">
        <f>IFERROR(VLOOKUP(AG10,'CRUCE RIESGOS'!$C$8:$D$13,2,FALSE),"")</f>
        <v/>
      </c>
      <c r="AI10" s="195">
        <v>12.01</v>
      </c>
      <c r="AJ10" s="195" t="str">
        <f>IFERROR(VLOOKUP(AI10,'CRUCE RIESGOS'!$C$8:$D$13,2,FALSE),"")</f>
        <v/>
      </c>
      <c r="AK10" s="195">
        <v>13.01</v>
      </c>
      <c r="AL10" s="195" t="str">
        <f>IFERROR(VLOOKUP(AK10,'CRUCE RIESGOS'!$C$8:$D$13,2,FALSE),"")</f>
        <v/>
      </c>
      <c r="AM10" s="195">
        <v>14.01</v>
      </c>
      <c r="AN10" s="195" t="str">
        <f>IFERROR(VLOOKUP(AM10,'CRUCE RIESGOS'!$C$8:$D$13,2,FALSE),"")</f>
        <v/>
      </c>
      <c r="AO10" s="195">
        <v>15.01</v>
      </c>
      <c r="AP10" s="195" t="str">
        <f>IFERROR(VLOOKUP(AO10,'CRUCE RIESGOS'!$C$8:$D$13,2,FALSE),"")</f>
        <v/>
      </c>
      <c r="AQ10" s="195">
        <v>16.010000000000002</v>
      </c>
      <c r="AR10" s="195" t="str">
        <f>IFERROR(VLOOKUP(AQ10,'CRUCE RIESGOS'!$C$8:$D$13,2,FALSE),"")</f>
        <v/>
      </c>
      <c r="AS10" s="195">
        <v>17.010000000000002</v>
      </c>
      <c r="AT10" s="195" t="str">
        <f>IFERROR(VLOOKUP(AS10,'CRUCE RIESGOS'!$C$8:$D$13,2,FALSE),"")</f>
        <v/>
      </c>
      <c r="AU10" s="195">
        <v>18.010000000000002</v>
      </c>
      <c r="AV10" s="195" t="str">
        <f>IFERROR(VLOOKUP(AU10,'CRUCE RIESGOS'!$C$8:$D$13,2,FALSE),"")</f>
        <v/>
      </c>
      <c r="AW10" s="195">
        <v>19.010000000000002</v>
      </c>
      <c r="AX10" s="195" t="str">
        <f>IFERROR(VLOOKUP(AW10,'CRUCE RIESGOS'!$C$8:$D$13,2,FALSE),"")</f>
        <v/>
      </c>
      <c r="AY10" s="195">
        <v>20.010000000000002</v>
      </c>
      <c r="AZ10" s="195" t="str">
        <f>IFERROR(VLOOKUP(AY10,'CRUCE RIESGOS'!$C$8:$D$13,2,FALSE),"")</f>
        <v/>
      </c>
      <c r="BA10" s="195">
        <v>21.01</v>
      </c>
      <c r="BB10" s="195" t="str">
        <f>IFERROR(VLOOKUP(BA10,'CRUCE RIESGOS'!$C$8:$D$13,2,FALSE),"")</f>
        <v/>
      </c>
      <c r="BC10" s="195">
        <v>22.01</v>
      </c>
      <c r="BD10" s="195" t="str">
        <f>IFERROR(VLOOKUP(BC10,'CRUCE RIESGOS'!$C$8:$D$13,2,FALSE),"")</f>
        <v/>
      </c>
      <c r="BE10" s="195">
        <v>23.01</v>
      </c>
      <c r="BF10" s="195" t="str">
        <f>IFERROR(VLOOKUP(BE10,'CRUCE RIESGOS'!$C$8:$D$13,2,FALSE),"")</f>
        <v/>
      </c>
      <c r="BG10" s="195">
        <v>24.01</v>
      </c>
      <c r="BH10" s="195" t="str">
        <f>IFERROR(VLOOKUP(BG10,'CRUCE RIESGOS'!$C$8:$D$13,2,FALSE),"")</f>
        <v/>
      </c>
      <c r="BI10" s="195">
        <v>25.01</v>
      </c>
      <c r="BJ10" s="195" t="str">
        <f>IFERROR(VLOOKUP(BI10,'CRUCE RIESGOS'!$C$8:$D$13,2,FALSE),"")</f>
        <v/>
      </c>
    </row>
    <row r="11" spans="1:68" ht="50.25" customHeight="1">
      <c r="A11" s="179"/>
      <c r="B11" s="655" t="s">
        <v>340</v>
      </c>
      <c r="C11" s="655"/>
      <c r="D11" s="247" t="str">
        <f>CONCATENATE(N9,N10,N11,N12,N13,N14,N15,N17,N18,N20,N21,N22,N23,N24,N25,N26,N27,N28,N29,N30,N31,N32,N33,N34,N35,N36,N37,N38,N39,N40,N41,N42,N43,N44,N45,N46,N47,N48,N49,N50,N51,N52,N53,N54,N55,N56,N57,N58,N59,N60,N61,N62,N63,N64,N65,N66,N67,N68,N69,N70,N71,N72,N73,N74,N75,N76,N77,N78,N79,N80,N81,N82,N83,N84,N85,N86,N87,N88,N89,N90,N91,N92,N93,N94,N95,N96,N97,N98,N99,N100,N101,N102,N103,N104,N105,N106,N107,N108,N109,N110,N111,N112,N113,N114,N115,N116,N117,N118,N119,N120,N121,N122,N123,N124,N125,N126,N127,N128,N129,N130,N131,N132,N133,N134,N135,N136,N137,N138,N139,N140,N141,N142,N143,N144,N145,N146,N147,N148,N149,N150,N151,N152,N153,N154,N155,N156,N157,N158,N159,N160,N161,N162,N163,N164,N165,N166,N167,N168,N169,N170,N171,N172,N173,N174,N175,N176,N177,N178,N179,N180,N181,N182,N183,N184,N185,N186,N187,N188,N189,N190,N191,N192,N193,N194,N195,N196,N197,N198,N199,N200,N201,N202,N203,N204,N205,N206,N207,N208)</f>
        <v/>
      </c>
      <c r="E11" s="247" t="str">
        <f>CONCATENATE(P9,P10,P11,P12,P13,P14,P15,P17,P18,P20,P21,P22,P23,P24,P25,P26,P27,P28,P29,P30,P31,P32,P33,P34,P35,P36,P37,P38,P39,P40,P41,P42,P43,P44,P45,P46,P47,P48,P49,P50,P51,P52,P53,P54,P55,P56,P57,P58,P59,P60,P61,P62,P63,P64,P65,P66,P67,P68,P69,P70,P71,P72,P73,P74,P75,P76,P77,P78,P79,P80,P81,P82,P83,P84,P85,P86,P87,P88,P89,P90,P91,P92,P93,P94,P95,P96,P97,P98,P99,P100,P101,P102,P103,P104,P105,P106,P107,P108,P109,P110,P111,P112,P113,P114,P115,P116,P117,P118,P119,P120,P121,P122,P123,P124,P125,P126,P127,P128,P129,P130,P131,P132,P133,P134,P135,P136,P137,P138,P139,P140,P141,P142,P143,P144,P145,P146,P147,P148,P149,P150,P151,P152,P153,P154,P155,P156,P157,P158,P159,P160,P161,P162,P163,P164,P165,P166,P167,P168,P169,P170,P171,P172,P173,P174,P175,P176,P177,P178,P179,P180,P181,P182,P183,P184,P185,P186,P187,P188,P189,P190,P191,P192,P193,P194,P195,P196,P197,P198,P199,P200,P201,P202,P203,P204,P205,P206,P207,P208)</f>
        <v/>
      </c>
      <c r="F11" s="248" t="str">
        <f>CONCATENATE(R9,R10,R11,R12,R13,R14,R15,R17,R18,R20,R21,R22,R23,R24,R25,R26,R27,R28,R29,R30,R31,R32,R33,R34,R35,R36,R37,R38,R39,R40,R41,R42,R43,R44,R45,R46,R47,R48,R49,R50,R51,R52,R53,R54,R55,R56,R57,R58,R59,R60,R61,R62,R63,R64,R65,R66,R67,R68,R69,R70,R71,R72,R73,R74,R75,R76,R77,R78,R79,R80,R81,R82,R83,R84,R85,R86,R87,R88,R89,R90,R91,R92,R93,R94,R95,R96,R97,R98,R99,R100,R101,R102,R103,R104,R105,R106,R107,R108,R109,R110,R111,R112,R113,R114,R115,R116,R117,R118,R119,R120,R121,R122,R123,R124,R125,R126,R127,R128,R129,R130,R131,R132,R133,R134,R135,R136,R137,R138,R139,R140,R141,R142,R143,R144,R145,R146,R147,R148,R149,R150,R151,R152,R153,R154,R155,R156,R157,R158,R159,R160,R161,R162,R163,R164,R165,R166,R167,R168,R169,R170,R171,R172,R173,R174,R175,R176,R177,R178,R179,R180,R181,R182,R183,R184,R185,R186,R187,R188,R189,R190,R191,R192,R193,R194,R195,R196,R197,R198,R199,R200,R201,R202,R203,R204,R205,R206,R207,R208)</f>
        <v/>
      </c>
      <c r="G11" s="656" t="str">
        <f>CONCATENATE(T9,T10,T11,T12,T13,T14,T15,T17,T18,T20,T21,T22,T23,T24,T25,T26,T27,T28,T29,T30,T31,T32,T33,T34,T35,T36,T37,T38,T39,T40,T41,T42,T43,T44,T45,T46,T47,T48,T49,T50,T51,T52,T53,T54,T55,T56,T57,T58,T59,T60,T61,T62,T63,T64,T65,T66,T67,T68,T69,T70,T71,T72,T73,T74,T75,T76,T77,T78,T79,T80,T81,T82,T83,T84,T85,T86,T87,T88,T89,T90,T91,T92,T93,T94,T95,T96,T97,T98,T99,T100,T101,T102,T103,T104,T105,T106,T107,T108,T109,T110,T111,T112,T113,T114,T115,T116,T117,T118,T119,T120,T121,T122,T123,T124,T125,T126,T127,T128,T129,T130,T131,T132,T133,T134,T135,T136,T137,T138,T139,T140,T141,T142,T143,T144,T145,T146,T147,T148,T149,T150,T151,T152,T153,T154,T155,T156,T157,T158,T159,T160,T161,T162,T163,T164,T165,T166,T167,T168,T169,T170,T171,T172,T173,T174,T175,T176,T177,T178,T179,T180,T181,T182,T183,T184,T185,T186,T187,T188,T189,T190,T191,T192,T193,T194,T195,T196,T197,T198,T199,T200,T201,T202,T203,T204,T205,T206,T207,T208)</f>
        <v/>
      </c>
      <c r="H11" s="657"/>
      <c r="I11" s="669" t="str">
        <f>CONCATENATE(V9,V10,V11,V12,V13,V14,V15,V17,V18,V20,V21,V22,V23,V24,V25,V26,V27,V28,V29,V30,V31,V32,V33,V34,V35,V36,V37,V38,V39,V40,V41,V42,V43,V44,V45,V46,V47,V48,V49,V50,V51,V52,V53,V54,V55,V56,V57,V58,V59,V60,V61,V62,V63,V64,V65,V66,V67,V68,V69,V70,V71,V72,V73,V74,V75,V76,V77,V78,V79,V80,V81,V82,V83,V84,V85,V86,V87,V88,V89,V90,V91,V92,V93,V94,V95,V96,V97,V98,V99,V100,V101,V102,V103,V104,V105,V106,V107,V108,V109,V110,V111,V112,V113,V114,V115,V116,V117,V118,V119,V120,V121,V122,V123,V124,V125,V126,V127,V128,V129,V130,V131,V132,V133,V134,V135,V136,V137,V138,V139,V140,V141,V142,V143,V144,V145,V146,V147,V148,V149,V150,V151,V152,V153,V154,V155,V156,V157,V158,V159,V160,V161,V162,V163,V164,V165,V166,V167,V168,V169,V170,V171,V172,V173,V174,V175,V176,V177,V178,V179,V180,V181,V182,V183,V184,V185,V186,V187,V188,V189,V190,V191,V192,V193,V194,V195,V196,V197,V198,V199,V200,V201,V202,V203,V204,V205,V206,V207,V208)</f>
        <v/>
      </c>
      <c r="J11" s="670"/>
      <c r="K11" s="227"/>
      <c r="N11" s="196" t="str">
        <f>IF(N12&lt;&gt;""," -R","")</f>
        <v/>
      </c>
      <c r="P11" s="195" t="str">
        <f>IF(P12&lt;&gt;""," -R","")</f>
        <v/>
      </c>
      <c r="R11" s="195" t="str">
        <f>IF(R12&lt;&gt;""," -R","")</f>
        <v/>
      </c>
      <c r="T11" s="195" t="str">
        <f>IF(T12&lt;&gt;""," -R","")</f>
        <v/>
      </c>
      <c r="V11" s="195" t="str">
        <f>IF(V12&lt;&gt;""," -R","")</f>
        <v/>
      </c>
      <c r="X11" s="195" t="str">
        <f>IF(X12&lt;&gt;""," -R","")</f>
        <v/>
      </c>
      <c r="Z11" s="195" t="str">
        <f>IF(Z12&lt;&gt;""," -R","")</f>
        <v/>
      </c>
      <c r="AB11" s="195" t="str">
        <f>IF(AB12&lt;&gt;""," -R","")</f>
        <v/>
      </c>
      <c r="AD11" s="195" t="str">
        <f>IF(AD12&lt;&gt;""," -R","")</f>
        <v/>
      </c>
      <c r="AF11" s="195" t="str">
        <f>IF(AF12&lt;&gt;""," -R","")</f>
        <v/>
      </c>
      <c r="AH11" s="195" t="str">
        <f>IF(AH12&lt;&gt;""," -R","")</f>
        <v/>
      </c>
      <c r="AJ11" s="195" t="str">
        <f>IF(AJ12&lt;&gt;""," -R","")</f>
        <v/>
      </c>
      <c r="AL11" s="195" t="str">
        <f>IF(AL12&lt;&gt;""," -R","")</f>
        <v/>
      </c>
      <c r="AN11" s="195" t="str">
        <f>IF(AN12&lt;&gt;""," -R","")</f>
        <v/>
      </c>
      <c r="AP11" s="195" t="str">
        <f>IF(AP12&lt;&gt;""," -R","")</f>
        <v/>
      </c>
      <c r="AR11" s="195" t="str">
        <f>IF(AR12&lt;&gt;""," -R","")</f>
        <v/>
      </c>
      <c r="AT11" s="195" t="str">
        <f>IF(AT12&lt;&gt;""," -R","")</f>
        <v/>
      </c>
      <c r="AV11" s="195" t="str">
        <f>IF(AV12&lt;&gt;""," -R","")</f>
        <v/>
      </c>
      <c r="AX11" s="195" t="str">
        <f>IF(AX12&lt;&gt;""," -R","")</f>
        <v/>
      </c>
      <c r="AZ11" s="195" t="str">
        <f>IF(AZ12&lt;&gt;""," -R","")</f>
        <v/>
      </c>
      <c r="BB11" s="195" t="str">
        <f>IF(BB12&lt;&gt;""," -R","")</f>
        <v/>
      </c>
      <c r="BD11" s="195" t="str">
        <f>IF(BD12&lt;&gt;""," -R","")</f>
        <v/>
      </c>
      <c r="BF11" s="195" t="str">
        <f>IF(BF12&lt;&gt;""," -R","")</f>
        <v/>
      </c>
      <c r="BH11" s="195" t="str">
        <f>IF(BH12&lt;&gt;""," -R","")</f>
        <v/>
      </c>
      <c r="BJ11" s="195" t="str">
        <f>IF(BJ12&lt;&gt;""," -R","")</f>
        <v/>
      </c>
    </row>
    <row r="12" spans="1:68" ht="50.25" customHeight="1">
      <c r="A12" s="179"/>
      <c r="B12" s="655" t="s">
        <v>335</v>
      </c>
      <c r="C12" s="655"/>
      <c r="D12" s="247" t="str">
        <f>CONCATENATE(X9,X10,X11,X12,X13,X14,X15,X17,X18,X20,X21,X22,X23,X24,X25,X26,X27,X28,X29,X30,X31,X32,X33,X34,X35,X36,X37,X38,X39,X40,X41,X42,X43,X44,X45,X46,X47,X48,X49,X50,X51,X52,X53,X54,X55,X56,X57,X58,X59,X60,X61,X62,X63,X64,X65,X66,X67,X68,X69,X70,X71,X72,X73,X74,X75,X76,X77,X78,X79,X80,X81,X82,X83,X84,X85,X86,X87,X88,X89,X90,X91,X92,X93,X94,X95,X96,X97,X98,X99,X100,X101,X102,X103,X104,X105,X106,X107,X108,X109,X110,X111,X112,X113,X114,X115,X116,X117,X118,X119,X120,X121,X122,X123,X124,X125,X126,X127,X128,X129,X130,X131,X132,X133,X134,X135,X136,X137,X138,X139,X140,X141,X142,X143,X144,X145,X146,X147,X148,X149,X150,X151,X152,X153,X154,X155,X156,X157,X158,X159,X160,X161,X162,X163,X164,X165,X166,X167,X168,X169,X170,X171,X172,X173,X174,X175,X176,X177,X178,X179,X180,X181,X182,X183,X184,X185,X186,X187,X188,X189,X190,X191,X192,X193,X194,X195,X196,X197,X198,X199,X200,X201,X202,X203,X204,X205,X206,X207,X208)</f>
        <v/>
      </c>
      <c r="E12" s="248" t="str">
        <f>CONCATENATE(Z9,Z10,Z11,Z12,Z13,Z14,Z15,Z17,Z18,Z20,Z21,Z22,Z23,Z24,Z25,Z26,Z27,Z28,Z29,Z30,Z31,Z32,Z33,Z34,Z35,Z36,Z37,Z38,Z39,Z40,Z41,Z42,Z43,Z44,Z45,Z46,Z47,Z48,Z49,Z50,Z51,Z52,Z53,Z54,Z55,Z56,Z57,Z58,Z59,Z60,Z61,Z62,Z63,Z64,Z65,Z66,Z67,Z68,Z69,Z70,Z71,Z72,Z73,Z74,Z75,Z76,Z77,Z78,Z79,Z80,Z81,Z82,Z83,Z84,Z85,Z86,Z87,Z88,Z89,Z90,Z91,Z92,Z93,Z94,Z95,Z96,Z97,Z98,Z99,Z100,Z101,Z102,Z103,Z104,Z105,Z106,Z107,Z108,Z109,Z110,Z111,Z112,Z113,Z114,Z115,Z116,Z117,Z118,Z119,Z120,Z121,Z122,Z123,Z124,Z125,Z126,Z127,Z128,Z129,Z130,Z131,Z132,Z133,Z134,Z135,Z136,Z137,Z138,Z139,Z140,Z141,Z142,Z143,Z144,Z145,Z146,Z147,Z148,Z149,Z150,Z151,Z152,Z153,Z154,Z155,Z156,Z157,Z158,Z159,Z160,Z161,Z162,Z163,Z164,Z165,Z166,Z167,Z168,Z169,Z170,Z171,Z172,Z173,Z174,Z175,Z176,Z177,Z178,Z179,Z180,Z181,Z182,Z183,Z184,Z185,Z186,Z187,Z188,Z189,Z190,Z191,Z192,Z193,Z194,Z195,Z196,Z197,Z198,Z199,Z200,Z201,Z202,Z203,Z204,Z205,Z206,Z207,Z208)</f>
        <v/>
      </c>
      <c r="F12" s="248" t="str">
        <f>CONCATENATE(AB9,AB10,AB11,AB12,AB13,AB14,AB15,AB17,AB18,AB20,AB21,AB22,AB23,AB24,AB25,AB26,AB27,AB28,AB29,AB30,AB31,AB32,AB33,AB34,AB35,AB36,AB37,AB38,AB39,AB40,AB41,AB42,AB43,AB44,AB45,AB46,AB47,AB48,AB49,AB50,AB51,AB52,AB53,AB54,AB55,AB56,AB57,AB58,AB59,AB60,AB61,AB62,AB63,AB64,AB65,AB66,AB67,AB68,AB69,AB70,AB71,AB72,AB73,AB74,AB75,AB76,AB77,AB78,AB79,AB80,AB81,AB82,AB83,AB84,AB85,AB86,AB87,AB88,AB89,AB90,AB91,AB92,AB93,AB94,AB95,AB96,AB97,AB98,AB99,AB100,AB101,AB102,AB103,AB104,AB105,AB106,AB107,AB108,AB109,AB110,AB111,AB112,AB113,AB114,AB115,AB116,AB117,AB118,AB119,AB120,AB121,AB122,AB123,AB124,AB125,AB126,AB127,AB128,AB129,AB130,AB131,AB132,AB133,AB134,AB135,AB136,AB137,AB138,AB139,AB140,AB141,AB142,AB143,AB144,AB145,AB146,AB147,AB148,AB149,AB150,AB151,AB152,AB153,AB154,AB155,AB156,AB157,AB158,AB159,AB160,AB161,AB162,AB163,AB164,AB165,AB166,AB167,AB168,AB169,AB170,AB171,AB172,AB173,AB174,AB175,AB176,AB177,AB178,AB179,AB180,AB181,AB182,AB183,AB184,AB185,AB186,AB187,AB188,AB189,AB190,AB191,AB192,AB193,AB194,AB195,AB196,AB197,AB198,AB199,AB200,AB201,AB202,AB203,AB204,AB205,AB206,AB207,AB208)</f>
        <v/>
      </c>
      <c r="G12" s="656" t="str">
        <f>CONCATENATE(AD9,AD10,AD11,AD12,AD13,AD14,AD15,AD17,AD18,AD20,AD21,AD22,AD23,AD24,AD25,AD26,AD27,AD28,AD29,AD30,AD31,AD32,AD33,AD34,AD35,AD36,AD37,AD38,AD39,AD40,AD41,AD42,AD43,AD44,AD45,AD46,AD47,AD48,AD49,AD50,AD51,AD52,AD53,AD54,AD55,AD56,AD57,AD58,AD59,AD60,AD61,AD62,AD63,AD64,AD65,AD66,AD67,AD68,AD69,AD70,AD71,AD72,AD73,AD74,AD75,AD76,AD77,AD78,AD79,AD80,AD81,AD82,AD83,AD84,AD85,AD86,AD87,AD88,AD89,AD90,AD91,AD92,AD93,AD94,AD95,AD96,AD97,AD98,AD99,AD100,AD101,AD102,AD103,AD104,AD105,AD106,AD107,AD108,AD109,AD110,AD111,AD112,AD113,AD114,AD115,AD116,AD117,AD118,AD119,AD120,AD121,AD122,AD123,AD124,AD125,AD126,AD127,AD128,AD129,AD130,AD131,AD132,AD133,AD134,AD135,AD136,AD137,AD138,AD139,AD140,AD141,AD142,AD143,AD144,AD145,AD146,AD147,AD148,AD149,AD150,AD151,AD152,AD153,AD154,AD155,AD156,AD157,AD158,AD159,AD160,AD161,AD162,AD163,AD164,AD165,AD166,AD167,AD168,AD169,AD170,AD171,AD172,AD173,AD174,AD175,AD176,AD177,AD178,AD179,AD180,AD181,AD182,AD183,AD184,AD185,AD186,AD187,AD188,AD189,AD190,AD191,AD192,AD193,AD194,AD195,AD196,AD197,AD198,AD199,AD200,AD201,AD202,AD203,AD204,AD205,AD206,AD207,AD208)</f>
        <v/>
      </c>
      <c r="H12" s="657"/>
      <c r="I12" s="669" t="str">
        <f>CONCATENATE(AF9,AF10,AF11,AF12,AF13,AF14,AF15,AF17,AF18,AF20,AF21,AF22,AF23,AF24,AF25,AF26,AF27,AF28,AF29,AF30,AF31,AF32,AF33,AF34,AF35,AF36,AF37,AF38,AF39,AF40,AF41,AF42,AF43,AF44,AF45,AF46,AF47,AF48,AF49,AF50,AF51,AF52,AF53,AF54,AF55,AF56,AF57,AF58,AF59,AF60,AF61,AF62,AF63,AF64,AF65,AF66,AF67,AF68,AF69,AF70,AF71,AF72,AF73,AF74,AF75,AF76,AF77,AF78,AF79,AF80,AF81,AF82,AF83,AF84,AF85,AF86,AF87,AF88,AF89,AF90,AF91,AF92,AF93,AF94,AF95,AF96,AF97,AF98,AF99,AF100,AF101,AF102,AF103,AF104,AF105,AF106,AF107,AF108,AF109,AF110,AF111,AF112,AF113,AF114,AF115,AF116,AF117,AF118,AF119,AF120,AF121,AF122,AF123,AF124,AF125,AF126,AF127,AF128,AF129,AF130,AF131,AF132,AF133,AF134,AF135,AF136,AF137,AF138,AF139,AF140,AF141,AF142,AF143,AF144,AF145,AF146,AF147,AF148,AF149,AF150,AF151,AF152,AF153,AF154,AF155,AF156,AF157,AF158,AF159,AF160,AF161,AF162,AF163,AF164,AF165,AF166,AF167,AF168,AF169,AF170,AF171,AF172,AF173,AF174,AF175,AF176,AF177,AF178,AF179,AF180,AF181,AF182,AF183,AF184,AF185,AF186,AF187,AF188,AF189,AF190,AF191,AF192,AF193,AF194,AF195,AF196,AF197,AF198,AF199,AF200,AF201,AF202,AF203,AF204,AF205,AF206,AF207,AF208)</f>
        <v/>
      </c>
      <c r="J12" s="670"/>
      <c r="K12" s="227"/>
      <c r="M12" s="195">
        <v>1.02</v>
      </c>
      <c r="N12" s="196" t="str">
        <f>IFERROR(VLOOKUP(M12,'CRUCE RIESGOS'!$C$8:$D$13,2,FALSE),"")</f>
        <v/>
      </c>
      <c r="O12" s="195">
        <v>2.02</v>
      </c>
      <c r="P12" s="195" t="str">
        <f>IFERROR(VLOOKUP(O12,'CRUCE RIESGOS'!$C$8:$D$14,2,FALSE),"")</f>
        <v/>
      </c>
      <c r="Q12" s="195">
        <v>3.02</v>
      </c>
      <c r="R12" s="195" t="str">
        <f>IFERROR(VLOOKUP(Q12,'CRUCE RIESGOS'!$C$8:$D$13,2,FALSE),"")</f>
        <v/>
      </c>
      <c r="S12" s="195">
        <v>4.0199999999999996</v>
      </c>
      <c r="T12" s="195" t="str">
        <f>IFERROR(VLOOKUP(S12,'CRUCE RIESGOS'!$C$8:$D$13,2,FALSE),"")</f>
        <v/>
      </c>
      <c r="U12" s="195">
        <v>5.0199999999999996</v>
      </c>
      <c r="V12" s="195" t="str">
        <f>IFERROR(VLOOKUP(U12,'CRUCE RIESGOS'!$C$8:$D$13,2,FALSE),"")</f>
        <v/>
      </c>
      <c r="W12" s="195">
        <v>6.02</v>
      </c>
      <c r="X12" s="195" t="str">
        <f>IFERROR(VLOOKUP(W12,'CRUCE RIESGOS'!$C$8:$D$13,2,FALSE),"")</f>
        <v/>
      </c>
      <c r="Y12" s="195">
        <v>7.02</v>
      </c>
      <c r="Z12" s="195" t="str">
        <f>IFERROR(VLOOKUP(Y12,'CRUCE RIESGOS'!$C$8:$D$13,2,FALSE),"")</f>
        <v/>
      </c>
      <c r="AA12" s="195">
        <v>8.02</v>
      </c>
      <c r="AB12" s="195" t="str">
        <f>IFERROR(VLOOKUP(AA12,'CRUCE RIESGOS'!$C$8:$D$13,2,FALSE),"")</f>
        <v/>
      </c>
      <c r="AC12" s="195">
        <v>9.02</v>
      </c>
      <c r="AD12" s="195" t="str">
        <f>IFERROR(VLOOKUP(AC12,'CRUCE RIESGOS'!$C$8:$D$14,2,FALSE),"")</f>
        <v/>
      </c>
      <c r="AE12" s="195">
        <v>10.02</v>
      </c>
      <c r="AF12" s="195" t="str">
        <f>IFERROR(VLOOKUP(AE12,'CRUCE RIESGOS'!$C$8:$D$13,2,FALSE),"")</f>
        <v/>
      </c>
      <c r="AG12" s="195">
        <v>11.02</v>
      </c>
      <c r="AH12" s="195" t="str">
        <f>IFERROR(VLOOKUP(AG12,'CRUCE RIESGOS'!$C$8:$D$13,2,FALSE),"")</f>
        <v/>
      </c>
      <c r="AI12" s="195">
        <v>12.02</v>
      </c>
      <c r="AJ12" s="195" t="str">
        <f>IFERROR(VLOOKUP(AI12,'CRUCE RIESGOS'!$C$8:$D$13,2,FALSE),"")</f>
        <v/>
      </c>
      <c r="AK12" s="195">
        <v>13.02</v>
      </c>
      <c r="AL12" s="195" t="str">
        <f>IFERROR(VLOOKUP(AK12,'CRUCE RIESGOS'!$C$8:$D$13,2,FALSE),"")</f>
        <v/>
      </c>
      <c r="AM12" s="195">
        <v>14.02</v>
      </c>
      <c r="AN12" s="195" t="str">
        <f>IFERROR(VLOOKUP(AM12,'CRUCE RIESGOS'!$C$8:$D$13,2,FALSE),"")</f>
        <v/>
      </c>
      <c r="AO12" s="195">
        <v>15.02</v>
      </c>
      <c r="AP12" s="195" t="str">
        <f>IFERROR(VLOOKUP(AO12,'CRUCE RIESGOS'!$C$8:$D$13,2,FALSE),"")</f>
        <v/>
      </c>
      <c r="AQ12" s="195">
        <v>16.02</v>
      </c>
      <c r="AR12" s="195" t="str">
        <f>IFERROR(VLOOKUP(AQ12,'CRUCE RIESGOS'!$C$8:$D$13,2,FALSE),"")</f>
        <v/>
      </c>
      <c r="AS12" s="195">
        <v>17.02</v>
      </c>
      <c r="AT12" s="195" t="str">
        <f>IFERROR(VLOOKUP(AS12,'CRUCE RIESGOS'!$C$8:$D$13,2,FALSE),"")</f>
        <v/>
      </c>
      <c r="AU12" s="195">
        <v>18.02</v>
      </c>
      <c r="AV12" s="195" t="str">
        <f>IFERROR(VLOOKUP(AU12,'CRUCE RIESGOS'!$C$8:$D$13,2,FALSE),"")</f>
        <v/>
      </c>
      <c r="AW12" s="195">
        <v>19.02</v>
      </c>
      <c r="AX12" s="195" t="str">
        <f>IFERROR(VLOOKUP(AW12,'CRUCE RIESGOS'!$C$8:$D$13,2,FALSE),"")</f>
        <v/>
      </c>
      <c r="AY12" s="195">
        <v>20.02</v>
      </c>
      <c r="AZ12" s="195" t="str">
        <f>IFERROR(VLOOKUP(AY12,'CRUCE RIESGOS'!$C$8:$D$13,2,FALSE),"")</f>
        <v/>
      </c>
      <c r="BA12" s="195">
        <v>21.02</v>
      </c>
      <c r="BB12" s="195" t="str">
        <f>IFERROR(VLOOKUP(BA12,'CRUCE RIESGOS'!$C$8:$D$13,2,FALSE),"")</f>
        <v/>
      </c>
      <c r="BC12" s="195">
        <v>22.02</v>
      </c>
      <c r="BD12" s="195" t="str">
        <f>IFERROR(VLOOKUP(BC12,'CRUCE RIESGOS'!$C$8:$D$13,2,FALSE),"")</f>
        <v/>
      </c>
      <c r="BE12" s="195">
        <v>23.02</v>
      </c>
      <c r="BF12" s="195" t="str">
        <f>IFERROR(VLOOKUP(BE12,'CRUCE RIESGOS'!$C$8:$D$13,2,FALSE),"")</f>
        <v/>
      </c>
      <c r="BG12" s="195">
        <v>24.02</v>
      </c>
      <c r="BH12" s="195" t="str">
        <f>IFERROR(VLOOKUP(BG12,'CRUCE RIESGOS'!$C$8:$D$13,2,FALSE),"")</f>
        <v/>
      </c>
      <c r="BI12" s="195">
        <v>25.02</v>
      </c>
      <c r="BJ12" s="195" t="str">
        <f>IFERROR(VLOOKUP(BI12,'CRUCE RIESGOS'!$C$8:$D$13,2,FALSE),"")</f>
        <v/>
      </c>
    </row>
    <row r="13" spans="1:68" ht="50.25" customHeight="1">
      <c r="A13" s="179"/>
      <c r="B13" s="655" t="s">
        <v>331</v>
      </c>
      <c r="C13" s="655"/>
      <c r="D13" s="248" t="str">
        <f>CONCATENATE(AH9,AH10,AH11,AH12,AH13,AH14,AH15,AH17,AH18,AH20,AH21,AH22,AH23,AH24,AH25,AH26,AH27,AH28,AH29,AH30,AH31,AH32,AH33,AH34,AH35,AH36,AH37,AH38,AH39,AH40,AH41,AH42,AH43,AH44,AH45,AH46,AH47,AH48,AH49,AH50,AH51,AH52,AH53,AH54,AH55,AH56,AH57,AH58,AH59,AH60,AH61,AH62,AH63,AH64,AH65,AH66,AH67,AH68,AH69,AH70,AH71,AH72,AH73,AH74,AH75,AH76,AH77,AH78,AH79,AH80,AH81,AH82,AH83,AH84,AH85,AH86,AH87,AH88,AH89,AH90,AH91,AH92,AH93,AH94,AH95,AH96,AH97,AH98,AH99,AH100,AH101,AH102,AH103,AH104,AH105,AH106,AH107,AH108,AH109,AH110,AH111,AH112,AH113,AH114,AH115,AH116,AH117,AH118,AH119,AH120,AH121,AH122,AH123,AH124,AH125,AH126,AH127,AH128,AH129,AH130,AH131,AH132,AH133,AH134,AH135,AH136,AH137,AH138,AH139,AH140,AH141,AH142,AH143,AH144,AH145,AH146,AH147,AH148,AH149,AH150,AH151,AH152,AH153,AH154,AH155,AH156,AH157,AH158,AH159,AH160,AH161,AH162,AH163,AH164,AH165,AH166,AH167,AH168,AH169,AH170,AH171,AH172,AH173,AH174,AH175,AH176,AH177,AH178,AH179,AH180,AH181,AH182,AH183,AH184,AH185,AH186,AH187,AH188,AH189,AH190,AH191,AH192,AH193,AH194,AH195,AH196,AH197,AH198,AH199,AH200,AH201,AH202,AH203,AH204,AH205,AH206,AH207,AH208)</f>
        <v/>
      </c>
      <c r="E13" s="249" t="str">
        <f>CONCATENATE(AJ9,AJ10,AJ11,AJ12,AJ13,AJ14,AJ15,AJ17,AJ18,AJ20,AJ21,AJ22,AJ23,AJ24,AJ25,AJ26,AJ27,AJ28,AJ29,AJ30,AJ31,AJ32,AJ33,AJ34,AJ35,AJ36,AJ37,AJ38,AJ39,AJ40,AJ41,AJ42,AJ43,AJ44,AJ45,AJ46,AJ47,AJ48,AJ49,AJ50,AJ51,AJ52,AJ53,AJ54,AJ55,AJ56,AJ57,AJ58,AJ59,AJ60,AJ61,AJ62,AJ63,AJ64,AJ65,AJ66,AJ67,AJ68,AJ69,AJ70,AJ71,AJ72,AJ73,AJ74,AJ75,AJ76,AJ77,AJ78,AJ79,AJ80,AJ81,AJ82,AJ83,AJ84,AJ85,AJ86,AJ87,AJ88,AJ89,AJ90,AJ91,AJ92,AJ93,AJ94,AJ95,AJ96,AJ97,AJ98,AJ99,AJ100,AJ101,AJ102,AJ103,AJ104,AJ105,AJ106,AJ107,AJ108,AJ109,AJ110,AJ111,AJ112,AJ113,AJ114,AJ115,AJ116,AJ117,AJ118,AJ119,AJ120,AJ121,AJ122,AJ123,AJ124,AJ125,AJ126,AJ127,AJ128,AJ129,AJ130,AJ131,AJ132,AJ133,AJ134,AJ135,AJ136,AJ137,AJ138,AJ139,AJ140,AJ141,AJ142,AJ143,AJ144,AJ145,AJ146,AJ147,AJ148,AJ149,AJ150,AJ151,AJ152,AJ153,AJ154,AJ155,AJ156,AJ157,AJ158,AJ159,AJ160,AJ161,AJ162,AJ163,AJ164,AJ165,AJ166,AJ167,AJ168,AJ169,AJ170,AJ171,AJ172,AJ173,AJ174,AJ175,AJ176,AJ177,AJ178,AJ179,AJ180,AJ181,AJ182,AJ183,AJ184,AJ185,AJ186,AJ187,AJ188,AJ189,AJ190,AJ191,AJ192,AJ193,AJ194,AJ195,AJ196,AJ197,AJ198,AJ199,AJ200,AJ201,AJ202,AJ203,AJ204,AJ205,AJ206,AJ207,AJ208)</f>
        <v/>
      </c>
      <c r="F13" s="248" t="str">
        <f>CONCATENATE(AL9,AL10,AL11,AL12,AL13,AL14,AL15,AL17,AL18,AL20,AL21,AL22,AL23,AL24,AL25,AL26,AL27,AL28,AL29,AL30,AL31,AL32,AL33,AL34,AL35,AL36,AL37,AL38,AL39,AL40,AL41,AL42,AL43,AL44,AL45,AL46,AL47,AL48,AL49,AL50,AL51,AL52,AL53,AL54,AL55,AL56,AL57,AL58,AL59,AL60,AL61,AL62,AL63,AL64,AL65,AL66,AL67,AL68,AL69,AL70,AL71,AL72,AL73,AL74,AL75,AL76,AL77,AL78,AL79,AL80,AL81,AL82,AL83,AL84,AL85,AL86,AL87,AL88,AL89,AL90,AL91,AL92,AL93,AL94,AL95,AL96,AL97,AL98,AL99,AL100,AL101,AL102,AL103,AL104,AL105,AL106,AL107,AL108,AL109,AL110,AL111,AL112,AL113,AL114,AL115,AL116,AL117,AL118,AL119,AL120,AL121,AL122,AL123,AL124,AL125,AL126,AL127,AL128,AL129,AL130,AL131,AL132,AL133,AL134,AL135,AL136,AL137,AL138,AL139,AL140,AL141,AL142,AL143,AL144,AL145,AL146,AL147,AL148,AL149,AL150,AL151,AL152,AL153,AL154,AL155,AL156,AL157,AL158,AL159,AL160,AL161,AL162,AL163,AL164,AL165,AL166,AL167,AL168,AL169,AL170,AL171,AL172,AL173,AL174,AL175,AL176,AL177,AL178,AL179,AL180,AL181,AL182,AL183,AL184,AL185,AL186,AL187,AL188,AL189,AL190,AL191,AL192,AL193,AL194,AL195,AL196,AL197,AL198,AL199,AL200,AL201,AL202,AL203,AL204,AL205,AL206,AL207,AL208)</f>
        <v/>
      </c>
      <c r="G13" s="656" t="str">
        <f>CONCATENATE(AN9,AN10,AN11,AN12,AN13,AN14,AN15,AN17,AN18,AN20,AN21,AN22,AN23,AN24,AN25,AN26,AN27,AN28,AN29,AN30,AN31,AN32,AN33,AN34,AN35,AN36,AN37,AN38,AN39,AN40,AN41,AN42,AN43,AN44,AN45,AN46,AN47,AN48,AN49,AN50,AN51,AN52,AN53,AN54,AN55,AN56,AN57,AN58,AN59,AN60,AN61,AN62,AN63,AN64,AN65,AN66,AN67,AN68,AN69,AN70,AN71,AN72,AN73,AN74,AN75,AN76,AN77,AN78,AN79,AN80,AN81,AN82,AN83,AN84,AN85,AN86,AN87,AN88,AN89,AN90,AN91,AN92,AN93,AN94,AN95,AN96,AN97,AN98,AN99,AN100,AN101,AN102,AN103,AN104,AN105,AN106,AN107,AN108,AN109,AN110,AN111,AN112,AN113,AN114,AN115,AN116,AN117,AN118,AN119,AN120,AN121,AN122,AN123,AN124,AN125,AN126,AN127,AN128,AN129,AN130,AN131,AN132,AN133,AN134,AN135,AN136,AN137,AN138,AN139,AN140,AN141,AN142,AN143,AN144,AN145,AN146,AN147,AN148,AN149,AN150,AN151,AN152,AN153,AN154,AN155,AN156,AN157,AN158,AN159,AN160,AN161,AN162,AN163,AN164,AN165,AN166,AN167,AN168,AN169,AN170,AN171,AN172,AN173,AN174,AN175,AN176,AN177,AN178,AN179,AN180,AN181,AN182,AN183,AN184,AN185,AN186,AN187,AN188,AN189,AN190,AN191,AN192,AN193,AN194,AN195,AN196,AN197,AN198,AN199,AN200,AN201,AN202,AN203,AN204,AN205,AN206,AN207,AN208)</f>
        <v/>
      </c>
      <c r="H13" s="657"/>
      <c r="I13" s="669" t="str">
        <f>CONCATENATE(AP9,AP10,AP11,AP12,AP13,AP14,AP15,AP17,AP18,AP20,AP21,AP22,AP23,AP24,AP25,AP26,AP27,AP28,AP29,AP30,AP31,AP32,AP33,AP34,AP35,AP36,AP37,AP38,AP39,AP40,AP41,AP42,AP43,AP44,AP45,AP46,AP47,AP48,AP49,AP50,AP51,AP52,AP53,AP54,AP55,AP56,AP57,AP58,AP59,AP60,AP61,AP62,AP63,AP64,AP65,AP66,AP67,AP68,AP69,AP70,AP71,AP72,AP73,AP74,AP75,AP76,AP77,AP78,AP79,AP80,AP81,AP82,AP83,AP84,AP85,AP86,AP87,AP88,AP89,AP90,AP91,AP92,AP93,AP94,AP95,AP96,AP97,AP98,AP99,AP100,AP101,AP102,AP103,AP104,AP105,AP106,AP107,AP108,AP109,AP110,AP111,AP112,AP113,AP114,AP115,AP116,AP117,AP118,AP119,AP120,AP121,AP122,AP123,AP124,AP125,AP126,AP127,AP128,AP129,AP130,AP131,AP132,AP133,AP134,AP135,AP136,AP137,AP138,AP139,AP140,AP141,AP142,AP143,AP144,AP145,AP146,AP147,AP148,AP149,AP150,AP151,AP152,AP153,AP154,AP155,AP156,AP157,AP158,AP159,AP160,AP161,AP162,AP163,AP164,AP165,AP166,AP167,AP168,AP169,AP170,AP171,AP172,AP173,AP174,AP175,AP176,AP177,AP178,AP179,AP180,AP181,AP182,AP183,AP184,AP185,AP186,AP187,AP188,AP189,AP190,AP191,AP192,AP193,AP194,AP195,AP196,AP197,AP198,AP199,AP200,AP201,AP202,AP203,AP204,AP205,AP206,AP207,AP208)</f>
        <v/>
      </c>
      <c r="J13" s="670"/>
      <c r="K13" s="227"/>
      <c r="N13" s="196" t="str">
        <f>IF(N14&lt;&gt;""," -R","")</f>
        <v/>
      </c>
      <c r="P13" s="195" t="str">
        <f>IF(P14&lt;&gt;""," -R","")</f>
        <v/>
      </c>
      <c r="R13" s="195" t="str">
        <f>IF(R14&lt;&gt;""," -R","")</f>
        <v/>
      </c>
      <c r="T13" s="195" t="str">
        <f>IF(T14&lt;&gt;""," -R","")</f>
        <v/>
      </c>
      <c r="V13" s="195" t="str">
        <f>IF(V14&lt;&gt;""," -R","")</f>
        <v/>
      </c>
      <c r="X13" s="195" t="str">
        <f>IF(X14&lt;&gt;""," -R","")</f>
        <v/>
      </c>
      <c r="Z13" s="195" t="str">
        <f>IF(Z14&lt;&gt;""," -R","")</f>
        <v/>
      </c>
      <c r="AB13" s="195" t="str">
        <f>IF(AB14&lt;&gt;""," -R","")</f>
        <v/>
      </c>
      <c r="AD13" s="195" t="str">
        <f>IF(AD14&lt;&gt;""," -R","")</f>
        <v/>
      </c>
      <c r="AF13" s="195" t="str">
        <f>IF(AF14&lt;&gt;""," -R","")</f>
        <v/>
      </c>
      <c r="AH13" s="195" t="str">
        <f>IF(AH14&lt;&gt;""," -R","")</f>
        <v/>
      </c>
      <c r="AJ13" s="195" t="str">
        <f>IF(AJ14&lt;&gt;""," -R","")</f>
        <v/>
      </c>
      <c r="AL13" s="195" t="str">
        <f>IF(AL14&lt;&gt;""," -R","")</f>
        <v/>
      </c>
      <c r="AN13" s="195" t="str">
        <f>IF(AN14&lt;&gt;""," -R","")</f>
        <v/>
      </c>
      <c r="AP13" s="195" t="str">
        <f>IF(AP14&lt;&gt;""," -R","")</f>
        <v/>
      </c>
      <c r="AR13" s="195" t="str">
        <f>IF(AR14&lt;&gt;""," -R","")</f>
        <v/>
      </c>
      <c r="AT13" s="195" t="str">
        <f>IF(AT14&lt;&gt;""," -R","")</f>
        <v/>
      </c>
      <c r="AV13" s="195" t="str">
        <f>IF(AV14&lt;&gt;""," -R","")</f>
        <v/>
      </c>
      <c r="AX13" s="195" t="str">
        <f>IF(AX14&lt;&gt;""," -R","")</f>
        <v/>
      </c>
      <c r="AZ13" s="195" t="str">
        <f>IF(AZ14&lt;&gt;""," -R","")</f>
        <v/>
      </c>
      <c r="BB13" s="195" t="str">
        <f>IF(BB14&lt;&gt;""," -R","")</f>
        <v/>
      </c>
      <c r="BD13" s="195" t="str">
        <f>IF(BD14&lt;&gt;""," -R","")</f>
        <v/>
      </c>
      <c r="BF13" s="195" t="str">
        <f>IF(BF14&lt;&gt;""," -R","")</f>
        <v/>
      </c>
      <c r="BH13" s="195" t="str">
        <f>IF(BH14&lt;&gt;""," -R","")</f>
        <v/>
      </c>
      <c r="BJ13" s="195" t="str">
        <f>IF(BJ14&lt;&gt;""," -R","")</f>
        <v/>
      </c>
    </row>
    <row r="14" spans="1:68" ht="50.25" customHeight="1">
      <c r="A14" s="179"/>
      <c r="B14" s="655" t="s">
        <v>325</v>
      </c>
      <c r="C14" s="655"/>
      <c r="D14" s="248" t="str">
        <f>CONCATENATE(AR9,AR10,AR11,AR12,AR13,AR14,AR15,AR17,AR18,AR20,AR21,AR22,AR23,AR24,AR25,AR26,AR27,AR28,AR29,AR30,AR31,AR32,AR33,AR34,AR35,AR36,AR37,AR38,AR39,AR40,AR41,AR42,AR43,AR44,AR45,AR46,AR47,AR48,AR49,AR50,AR51,AR52,AR53,AR54,AR55,AR56,AR57,AR58,AR59,AR60,AR61,AR62,AR63,AR64,AR65,AR66,AR67,AR68,AR69,AR70,AR71,AR72,AR73,AR74,AR75,AR76,AR77,AR78,AR79,AR80,AR81,AR82,AR83,AR84,AR85,AR86,AR87,AR88,AR89,AR90,AR91,AR92,AR93,AR94,AR95,AR96,AR97,AR98,AR99,AR100,AR101,AR102,AR103,AR104,AR105,AR106,AR107,AR108,AR109,AR110,AR111,AR112,AR113,AR114,AR115,AR116,AR117,AR118,AR119,AR120,AR121,AR122,AR123,AR124,AR125,AR126,AR127,AR128,AR129,AR130,AR131,AR132,AR133,AR134,AR135,AR136,AR137,AR138,AR139,AR140,AR141,AR142,AR143,AR144,AR145,AR146,AR147,AR148,AR149,AR150,AR151,AR152,AR153,AR154,AR155,AR156,AR157,AR158,AR159,AR160,AR161,AR162,AR163,AR164,AR165,AR166,AR167,AR168,AR169,AR170,AR171,AR172,AR173,AR174,AR175,AR176,AR177,AR178,AR179,AR180,AR181,AR182,AR183,AR184,AR185,AR186,AR187,AR188,AR189,AR190,AR191,AR192,AR193,AR194,AR195,AR196,AR197,AR198,AR199,AR200,AR201,AR202,AR203,AR204,AR205,AR206,AR207,AR208)</f>
        <v/>
      </c>
      <c r="E14" s="248" t="str">
        <f>CONCATENATE(AT9,AT10,AT11,AT12,AT13,AT14,AT15,AT17,AT18,AT20,AT21,AT22,AT23,AT24,AT25,AT26,AT27,AT28,AT29,AT30,AT31,AT32,AT33,AT34,AT35,AT36,AT37,AT38,AT39,AT40,AT41,AT42,AT43,AT44,AT45,AT46,AT47,AT48,AT49,AT50,AT51,AT52,AT53,AT54,AT55,AT56,AT57,AT58,AT59,AT60,AT61,AT62,AT63,AT64,AT65,AT66,AT67,AT68,AT69,AT70,AT71,AT72,AT73,AT74,AT75,AT76,AT77,AT78,AT79,AT80,AT81,AT82,AT83,AT84,AT85,AT86,AT87,AT88,AT89,AT90,AT91,AT92,AT93,AT94,AT95,AT96,AT97,AT98,AT99,AT100,AT101,AT102,AT103,AT104,AT105,AT106,AT107,AT108,AT109,AT110,AT111,AT112,AT113,AT114,AT115,AT116,AT117,AT118,AT119,AT120,AT121,AT122,AT123,AT124,AT125,AT126,AT127,AT128,AT129,AT130,AT131,AT132,AT133,AT134,AT135,AT136,AT137,AT138,AT139,AT140,AT141,AT142,AT143,AT144,AT145,AT146,AT147,AT148,AT149,AT150,AT151,AT152,AT153,AT154,AT155,AT156,AT157,AT158,AT159,AT160,AT161,AT162,AT163,AT164,AT165,AT166,AT167,AT168,AT169,AT170,AT171,AT172,AT173,AT174,AT175,AT176,AT177,AT178,AT179,AT180,AT181,AT182,AT183,AT184,AT185,AT186,AT187,AT188,AT189,AT190,AT191,AT192,AT193,AT194,AT195,AT196,AT197,AT198,AT199,AT200,AT201,AT202,AT203,AT204,AT205,AT206,AT207,AT208)</f>
        <v/>
      </c>
      <c r="F14" s="250" t="str">
        <f>CONCATENATE(AV9,AV10,AV11,AV12,AV13,AV14,AV15,AV17,AV18,AV20,AV21,AV22,AV23,AV24,AV25,AV26,AV27,AV28,AV29,AV30,AV31,AV32,AV33,AV34,AV35,AV36,AV37,AV38,AV39,AV40,AV41,AV42,AV43,AV44,AV45,AV46,AV47,AV48,AV49,AV50,AV51,AV52,AV53,AV54,AV55,AV56,AV57,AV58,AV59,AV60,AV61,AV62,AV63,AV64,AV65,AV66,AV67,AV68,AV69,AV70,AV71,AV72,AV73,AV74,AV75,AV76,AV77,AV78,AV79,AV80,AV81,AV82,AV83,AV84,AV85,AV86,AV87,AV88,AV89,AV90,AV91,AV92,AV93,AV94,AV95,AV96,AV97,AV98,AV99,AV100,AV101,AV102,AV103,AV104,AV105,AV106,AV107,AV108,AV109,AV110,AV111,AV112,AV113,AV114,AV115,AV116,AV117,AV118,AV119,AV120,AV121,AV122,AV123,AV124,AV125,AV126,AV127,AV128,AV129,AV130,AV131,AV132,AV133,AV134,AV135,AV136,AV137,AV138,AV139,AV140,AV141,AV142,AV143,AV144,AV145,AV146,AV147,AV148,AV149,AV150,AV151,AV152,AV153,AV154,AV155,AV156,AV157,AV158,AV159,AV160,AV161,AV162,AV163,AV164,AV165,AV166,AV167,AV168,AV169,AV170,AV171,AV172,AV173,AV174,AV175,AV176,AV177,AV178,AV179,AV180,AV181,AV182,AV183,AV184,AV185,AV186,AV187,AV188,AV189,AV190,AV191,AV192,AV193,AV194,AV195,AV196,AV197,AV198,AV199,AV200,AV201,AV202,AV203,AV204,AV205,AV206,AV207,AV208)</f>
        <v/>
      </c>
      <c r="G14" s="656" t="str">
        <f>CONCATENATE(AX9,AX10,AX11,AX12,AX13,AX14,AX15,AX17,AX18,AX20,AX21,AX22,AX23,AX24,AX25,AX26,AX27,AX28,AX29,AX30,AX31,AX32,AX33,AX34,AX35,AX36,AX37,AX38,AX39,AX40,AX41,AX42,AX43,AX44,AX45,AX46,AX47,AX48,AX49,AX50,AX51,AX52,AX53,AX54,AX55,AX56,AX57,AX58,AX59,AX60,AX61,AX62,AX63,AX64,AX65,AX66,AX67,AX68,AX69,AX70,AX71,AX72,AX73,AX74,AX75,AX76,AX77,AX78,AX79,AX80,AX81,AX82,AX83,AX84,AX85,AX86,AX87,AX88,AX89,AX90,AX91,AX92,AX93,AX94,AX95,AX96,AX97,AX98,AX99,AX100,AX101,AX102,AX103,AX104,AX105,AX106,AX107,AX108,AX109,AX110,AX111,AX112,AX113,AX114,AX115,AX116,AX117,AX118,AX119,AX120,AX121,AX122,AX123,AX124,AX125,AX126,AX127,AX128,AX129,AX130,AX131,AX132,AX133,AX134,AX135,AX136,AX137,AX138,AX139,AX140,AX141,AX142,AX143,AX144,AX145,AX146,AX147,AX148,AX149,AX150,AX151,AX152,AX153,AX154,AX155,AX156,AX157,AX158,AX159,AX160,AX161,AX162,AX163,AX164,AX165,AX166,AX167,AX168,AX169,AX170,AX171,AX172,AX173,AX174,AX175,AX176,AX177,AX178,AX179,AX180,AX181,AX182,AX183,AX184,AX185,AX186,AX187,AX188,AX189,AX190,AX191,AX192,AX193,AX194,AX195,AX196,AX197,AX198,AX199,AX200,AX201,AX202,AX203,AX204,AX205,AX206,AX207,AX208)</f>
        <v/>
      </c>
      <c r="H14" s="657"/>
      <c r="I14" s="669" t="str">
        <f>CONCATENATE(AZ9,AZ10,AZ11,AZ12,AZ13,AZ14,AZ15,AZ17,AZ18,AZ20,AZ21,AZ22,AZ23,AZ24,AZ25,AZ26,AZ27,AZ28,AZ29,AZ30,AZ31,AZ32,AZ33,AZ34,AZ35,AZ36,AZ37,AZ38,AZ39,AZ40,AZ41,AZ42,AZ43,AZ44,AZ45,AZ46,AZ47,AZ48,AZ49,AZ50,AZ51,AZ52,AZ53,AZ54,AZ55,AZ56,AZ57,AZ58,AZ59,AZ60,AZ61,AZ62,AZ63,AZ64,AZ65,AZ66,AZ67,AZ68,AZ69,AZ70,AZ71,AZ72,AZ73,AZ74,AZ75,AZ76,AZ77,AZ78,AZ79,AZ80,AZ81,AZ82,AZ83,AZ84,AZ85,AZ86,AZ87,AZ88,AZ89,AZ90,AZ91,AZ92,AZ93,AZ94,AZ95,AZ96,AZ97,AZ98,AZ99,AZ100,AZ101,AZ102,AZ103,AZ104,AZ105,AZ106,AZ107,AZ108,AZ109,AZ110,AZ111,AZ112,AZ113,AZ114,AZ115,AZ116,AZ117,AZ118,AZ119,AZ120,AZ121,AZ122,AZ123,AZ124,AZ125,AZ126,AZ127,AZ128,AZ129,AZ130,AZ131,AZ132,AZ133,AZ134,AZ135,AZ136,AZ137,AZ138,AZ139,AZ140,AZ141,AZ142,AZ143,AZ144,AZ145,AZ146,AZ147,AZ148,AZ149,AZ150,AZ151,AZ152,AZ153,AZ154,AZ155,AZ156,AZ157,AZ158,AZ159,AZ160,AZ161,AZ162,AZ163,AZ164,AZ165,AZ166,AZ167,AZ168,AZ169,AZ170,AZ171,AZ172,AZ173,AZ174,AZ175,AZ176,AZ177,AZ178,AZ179,AZ180,AZ181,AZ182,AZ183,AZ184,AZ185,AZ186,AZ187,AZ188,AZ189,AZ190,AZ191,AZ192,AZ193,AZ194,AZ195,AZ196,AZ197,AZ198,AZ199,AZ200,AZ201,AZ202,AZ203,AZ204,AZ205,AZ206,AZ207,AZ208)</f>
        <v/>
      </c>
      <c r="J14" s="670"/>
      <c r="K14" s="227"/>
      <c r="M14" s="195">
        <v>1.03</v>
      </c>
      <c r="N14" s="196" t="str">
        <f>IFERROR(VLOOKUP(M14,'CRUCE RIESGOS'!$C$8:$D$13,2,FALSE),"")</f>
        <v/>
      </c>
      <c r="O14" s="195">
        <v>2.0299999999999998</v>
      </c>
      <c r="P14" s="195" t="str">
        <f>IFERROR(VLOOKUP(O14,'CRUCE RIESGOS'!$C$8:$D$14,2,FALSE),"")</f>
        <v/>
      </c>
      <c r="Q14" s="195">
        <v>3.03</v>
      </c>
      <c r="R14" s="195" t="str">
        <f>IFERROR(VLOOKUP(Q14,'CRUCE RIESGOS'!$C$8:$D$13,2,FALSE),"")</f>
        <v/>
      </c>
      <c r="S14" s="195">
        <v>4.03</v>
      </c>
      <c r="T14" s="195" t="str">
        <f>IFERROR(VLOOKUP(S14,'CRUCE RIESGOS'!$C$8:$D$13,2,FALSE),"")</f>
        <v/>
      </c>
      <c r="U14" s="195">
        <v>5.03</v>
      </c>
      <c r="V14" s="195" t="str">
        <f>IFERROR(VLOOKUP(U14,'CRUCE RIESGOS'!$C$8:$D$13,2,FALSE),"")</f>
        <v/>
      </c>
      <c r="W14" s="195">
        <v>6.03</v>
      </c>
      <c r="X14" s="195" t="str">
        <f>IFERROR(VLOOKUP(W14,'CRUCE RIESGOS'!$C$8:$D$13,2,FALSE),"")</f>
        <v/>
      </c>
      <c r="Y14" s="195">
        <v>7.03</v>
      </c>
      <c r="Z14" s="195" t="str">
        <f>IFERROR(VLOOKUP(Y14,'CRUCE RIESGOS'!$C$8:$D$13,2,FALSE),"")</f>
        <v/>
      </c>
      <c r="AA14" s="195">
        <v>8.0299999999999994</v>
      </c>
      <c r="AB14" s="195" t="str">
        <f>IFERROR(VLOOKUP(AA14,'CRUCE RIESGOS'!$C$8:$D$13,2,FALSE),"")</f>
        <v/>
      </c>
      <c r="AC14" s="195">
        <v>9.0299999999999994</v>
      </c>
      <c r="AD14" s="195" t="str">
        <f>IFERROR(VLOOKUP(AC14,'CRUCE RIESGOS'!$C$8:$D$13,2,FALSE),"")</f>
        <v/>
      </c>
      <c r="AE14" s="195">
        <v>10.029999999999999</v>
      </c>
      <c r="AF14" s="195" t="str">
        <f>IFERROR(VLOOKUP(AE14,'CRUCE RIESGOS'!$C$8:$D$13,2,FALSE),"")</f>
        <v/>
      </c>
      <c r="AG14" s="195">
        <v>11.03</v>
      </c>
      <c r="AH14" s="195" t="str">
        <f>IFERROR(VLOOKUP(AG14,'CRUCE RIESGOS'!$C$8:$D$13,2,FALSE),"")</f>
        <v/>
      </c>
      <c r="AI14" s="195">
        <v>12.03</v>
      </c>
      <c r="AJ14" s="195" t="str">
        <f>IFERROR(VLOOKUP(AI14,'CRUCE RIESGOS'!$C$8:$D$13,2,FALSE),"")</f>
        <v/>
      </c>
      <c r="AK14" s="195">
        <v>13.03</v>
      </c>
      <c r="AL14" s="195" t="str">
        <f>IFERROR(VLOOKUP(AK14,'CRUCE RIESGOS'!$C$8:$D$13,2,FALSE),"")</f>
        <v/>
      </c>
      <c r="AM14" s="195">
        <v>14.03</v>
      </c>
      <c r="AN14" s="195" t="str">
        <f>IFERROR(VLOOKUP(AM14,'CRUCE RIESGOS'!$C$8:$D$13,2,FALSE),"")</f>
        <v/>
      </c>
      <c r="AO14" s="195">
        <v>15.03</v>
      </c>
      <c r="AP14" s="195" t="str">
        <f>IFERROR(VLOOKUP(AO14,'CRUCE RIESGOS'!$C$8:$D$13,2,FALSE),"")</f>
        <v/>
      </c>
      <c r="AQ14" s="195">
        <v>16.03</v>
      </c>
      <c r="AR14" s="195" t="str">
        <f>IFERROR(VLOOKUP(AQ14,'CRUCE RIESGOS'!$C$8:$D$13,2,FALSE),"")</f>
        <v/>
      </c>
      <c r="AS14" s="195">
        <v>17.03</v>
      </c>
      <c r="AT14" s="195" t="str">
        <f>IFERROR(VLOOKUP(AS14,'CRUCE RIESGOS'!$C$8:$D$13,2,FALSE),"")</f>
        <v/>
      </c>
      <c r="AU14" s="195">
        <v>18.03</v>
      </c>
      <c r="AV14" s="195" t="str">
        <f>IFERROR(VLOOKUP(AU14,'CRUCE RIESGOS'!$C$8:$D$13,2,FALSE),"")</f>
        <v/>
      </c>
      <c r="AW14" s="195">
        <v>19.03</v>
      </c>
      <c r="AX14" s="195" t="str">
        <f>IFERROR(VLOOKUP(AW14,'CRUCE RIESGOS'!$C$8:$D$13,2,FALSE),"")</f>
        <v/>
      </c>
      <c r="AY14" s="195">
        <v>20.03</v>
      </c>
      <c r="AZ14" s="195" t="str">
        <f>IFERROR(VLOOKUP(AY14,'CRUCE RIESGOS'!$C$8:$D$13,2,FALSE),"")</f>
        <v/>
      </c>
      <c r="BA14" s="195">
        <v>21.03</v>
      </c>
      <c r="BB14" s="195" t="str">
        <f>IFERROR(VLOOKUP(BA14,'CRUCE RIESGOS'!$C$8:$D$13,2,FALSE),"")</f>
        <v/>
      </c>
      <c r="BC14" s="195">
        <v>22.03</v>
      </c>
      <c r="BD14" s="195" t="str">
        <f>IFERROR(VLOOKUP(BC14,'CRUCE RIESGOS'!$C$8:$D$13,2,FALSE),"")</f>
        <v/>
      </c>
      <c r="BE14" s="195">
        <v>23.03</v>
      </c>
      <c r="BF14" s="195" t="str">
        <f>IFERROR(VLOOKUP(BE14,'CRUCE RIESGOS'!$C$8:$D$13,2,FALSE),"")</f>
        <v/>
      </c>
      <c r="BG14" s="195">
        <v>24.03</v>
      </c>
      <c r="BH14" s="195" t="str">
        <f>IFERROR(VLOOKUP(BG14,'CRUCE RIESGOS'!$C$8:$D$13,2,FALSE),"")</f>
        <v/>
      </c>
      <c r="BI14" s="195">
        <v>25.03</v>
      </c>
      <c r="BJ14" s="195" t="str">
        <f>IFERROR(VLOOKUP(BI14,'CRUCE RIESGOS'!$C$8:$D$13,2,FALSE),"")</f>
        <v/>
      </c>
    </row>
    <row r="15" spans="1:68" ht="50.25" customHeight="1">
      <c r="A15" s="179"/>
      <c r="B15" s="655" t="s">
        <v>321</v>
      </c>
      <c r="C15" s="655"/>
      <c r="D15" s="250" t="str">
        <f>CONCATENATE(BB9,BB10,BB11,BB12,BB13,BB14,BB15,BB17,BB18,BB20,BB21,BB22,BB23,BB24,BB25,BB26,BB27,BB28,BB29,BB30,BB31,BB32,BB33,BB34,BB35,BB36,BB37,BB38,BB39,BB40,BB41,BB42,BB43,BB44,BB45,BB46,BB47,BB48,BB49,BB50,BB51,BB52,BB53,BB54,BB55,BB56,BB57,BB58,BB59,BB60,BB61,BB62,BB63,BB64,BB65,BB66,BB67,BB68,BB69,BB70,BB71,BB72,BB73,BB74,BB75,BB76,BB77,BB78,BB79,BB80,BB81,BB82,BB83,BB84,BB85,BB86,BB87,BB88,BB89,BB90,BB91,BB92,BB93,BB94,BB95,BB96,BB97,BB98,BB99,BB100,BB101,BB102,BB103,BB104,BB105,BB106,BB107,BB108,BB109,BB110,BB111,BB112,BB113,BB114,BB115,BB116,BB117,BB118,BB119,BB120,BB121,BB122,BB123,BB124,BB125,BB126,BB127,BB128,BB129,BB130,BB131,BB132,BB133,BB134,BB135,BB136,BB137,BB138,BB139,BB140,BB141,BB142,BB143,BB144,BB145,BB146,BB147,BB148,BB149,BB150,BB151,BB152,BB153,BB154,BB155,BB156,BB157,BB158,BB159,BB160,BB161,BB162,BB163,BB164,BB165,BB166,BB167,BB168,BB169,BB170,BB171,BB172,BB173,BB174,BB175,BB176,BB177,BB178,BB179,BB180,BB181,BB182,BB183,BB184,BB185,BB186,BB187,BB188,BB189,BB190,BB191,BB192,BB193,BB194,BB195,BB196,BB197,BB198,BB199,BB200,BB201,BB202,BB203,BB204,BB205,BB206,BB207,BB208)</f>
        <v/>
      </c>
      <c r="E15" s="250" t="str">
        <f>CONCATENATE(BD9,BD10,BD11,BD12,BD13,BD14,BD15,BD17,BD18,BD20,BD21,BD22,BD23,BD24,BD25,BD26,BD27,BD28,BD29,BD30,BD31,BD32,BD33,BD34,BD35,BD36,BD37,BD38,BD39,BD40,BD41,BD42,BD43,BD44,BD45,BD46,BD47,BD48,BD49,BD50,BD51,BD52,BD53,BD54,BD55,BD56,BD57,BD58,BD59,BD60,BD61,BD62,BD63,BD64,BD65,BD66,BD67,BD68,BD69,BD70,BD71,BD72,BD73,BD74,BD75,BD76,BD77,BD78,BD79,BD80,BD81,BD82,BD83,BD84,BD85,BD86,BD87,BD88,BD89,BD90,BD91,BD92,BD93,BD94,BD95,BD96,BD97,BD98,BD99,BD100,BD101,BD102,BD103,BD104,BD105,BD106,BD107,BD108,BD109,BD110,BD111,BD112,BD113,BD114,BD115,BD116,BD117,BD118,BD119,BD120,BD121,BD122,BD123,BD124,BD125,BD126,BD127,BD128,BD129,BD130,BD131,BD132,BD133,BD134,BD135,BD136,BD137,BD138,BD139,BD140,BD141,BD142,BD143,BD144,BD145,BD146,BD147,BD148,BD149,BD150,BD151,BD152,BD153,BD154,BD155,BD156,BD157,BD158,BD159,BD160,BD161,BD162,BD163,BD164,BD165,BD166,BD167,BD168,BD169,BD170,BD171,BD172,BD173,BD174,BD175,BD176,BD177,BD178,BD179,BD180,BD181,BD182,BD183,BD184,BD185,BD186,BD187,BD188,BD189,BD190,BD191,BD192,BD193,BD194,BD195,BD196,BD197,BD198,BD199,BD200,BD201,BD202,BD203,BD204,BD205,BD206,BD207,BD208)</f>
        <v/>
      </c>
      <c r="F15" s="251" t="str">
        <f>CONCATENATE(BF9,BF10,BF11,BF12,BF13,BF14,BF15,BF17,BF18,BF20,BF21,BF22,BF23,BF24,BF25,BF26,BF27,BF28,BF29,BF30,BF31,BF32,BF33,BF34,BF35,BF36,BF37,BF38,BF39,BF40,BF41,BF42,BF43,BF44,BF45,BF46,BF47,BF48,BF49,BF50,BF51,BF52,BF53,BF54,BF55,BF56,BF57,BF58,BF59,BF60,BF61,BF62,BF63,BF64,BF65,BF66,BF67,BF68,BF69,BF70,BF71,BF72,BF73,BF74,BF75,BF76,BF77,BF78,BF79,BF80,BF81,BF82,BF83,BF84,BF85,BF86,BF87,BF88,BF89,BF90,BF91,BF92,BF93,BF94,BF95,BF96,BF97,BF98,BF99,BF100,BF101,BF102,BF103,BF104,BF105,BF106,BF107,BF108,BF109,BF110,BF111,BF112,BF113,BF114,BF115,BF116,BF117,BF118,BF119,BF120,BF121,BF122,BF123,BF124,BF125,BF126,BF127,BF128,BF129,BF130,BF131,BF132,BF133,BF134,BF135,BF136,BF137,BF138,BF139,BF140,BF141,BF142,BF143,BF144,BF145,BF146,BF147,BF148,BF149,BF150,BF151,BF152,BF153,BF154,BF155,BF156,BF157,BF158,BF159,BF160,BF161,BF162,BF163,BF164,BF165,BF166,BF167,BF168,BF169,BF170,BF171,BF172,BF173,BF174,BF175,BF176,BF177,BF178,BF179,BF180,BF181,BF182,BF183,BF184,BF185,BF186,BF187,BF188,BF189,BF190,BF191,BF192,BF193,BF194,BF195,BF196,BF197,BF198,BF199,BF200,BF201,BF202,BF203,BF204,BF205,BF206,BF207,BF208)</f>
        <v/>
      </c>
      <c r="G15" s="676" t="str">
        <f>CONCATENATE(BH9,BH10,BH11,BH12,BH13,BH14,BH15,BH17,BH18,BH20,BH21,BH22,BH23,BH24,BH25,BH26,BH27,BH28,BH29,BH30,BH31,BH32,BH33,BH34,BH35,BH36,BH37,BH38,BH39,BH40,BH41,BH42,BH43,BH44,BH45,BH46,BH47,BH48,BH49,BH50,BH51,BH52,BH53,BH54,BH55,BH56,BH57,BH58,BH59,BH60,BH61,BH62,BH63,BH64,BH65,BH66,BH67,BH68,BH69,BH70,BH71,BH72,BH73,BH74,BH75,BH76,BH77,BH78,BH79,BH80,BH81,BH82,BH83,BH84,BH85,BH86,BH87,BH88,BH89,BH90,BH91,BH92,BH93,BH94,BH95,BH96,BH97,BH98,BH99,BH100,BH101,BH102,BH103,BH104,BH105,BH106,BH107,BH108,BH109,BH110,BH111,BH112,BH113,BH114,BH115,BH116,BH117,BH118,BH119,BH120,BH121,BH122,BH123,BH124,BH125,BH126,BH127,BH128,BH129,BH130,BH131,BH132,BH133,BH134,BH135,BH136,BH137,BH138,BH139,BH140,BH141,BH142,BH143,BH144,BH145,BH146,BH147,BH148,BH149,BH150,BH151,BH152,BH153,BH154,BH155,BH156,BH157,BH158,BH159,BH160,BH161,BH162,BH163,BH164,BH165,BH166,BH167,BH168,BH169,BH170,BH171,BH172,BH173,BH174,BH175,BH176,BH177,BH178,BH179,BH180,BH181,BH182,BH183,BH184,BH185,BH186,BH187,BH188,BH189,BH190,BH191,BH192,BH193,BH194,BH195,BH196,BH197,BH198,BH199,BH200,BH201,BH202,BH203,BH204,BH205,BH206,BH207,BH208)</f>
        <v/>
      </c>
      <c r="H15" s="676"/>
      <c r="I15" s="668" t="str">
        <f>CONCATENATE(BJ9,BJ10,BJ11,BJ12,BJ13,BJ14,BJ15,BJ17,BJ18,BJ20,BJ21,BJ22,BJ23,BJ24,BJ25,BJ26,BJ27,BJ28,BJ29,BJ30,BJ31,BJ32,BJ33,BJ34,BJ35,BJ36,BJ37,BJ38,BJ39,BJ40,BJ41,BJ42,BJ43,BJ44,BJ45,BJ46,BJ47,BJ48,BJ49,BJ50,BJ51,BJ52,BJ53,BJ54,BJ55,BJ56,BJ57,BJ58,BJ59,BJ60,BJ61,BJ62,BJ63,BJ64,BJ65,BJ66,BJ67,BJ68,BJ69,BJ70,BJ71,BJ72,BJ73,BJ74,BJ75,BJ76,BJ77,BJ78,BJ79,BJ80,BJ81,BJ82,BJ83,BJ84,BJ85,BJ86,BJ87,BJ88,BJ89,BJ90,BJ91,BJ92,BJ93,BJ94,BJ95,BJ96,BJ97,BJ98,BJ99,BJ100,BJ101,BJ102,BJ103,BJ104,BJ105,BJ106,BJ107,BJ108,BJ109,BJ110,BJ111,BJ112,BJ113,BJ114,BJ115,BJ116,BJ117,BJ118,BJ119,BJ120,BJ121,BJ122,BJ123,BJ124,BJ125,BJ126,BJ127,BJ128,BJ129,BJ130,BJ131,BJ132,BJ133,BJ134,BJ135,BJ136,BJ137,BJ138,BJ139,BJ140,BJ141,BJ142,BJ143,BJ144,BJ145,BJ146,BJ147,BJ148,BJ149,BJ150,BJ151,BJ152,BJ153,BJ154,BJ155,BJ156,BJ157,BJ158,BJ159,BJ160,BJ161,BJ162,BJ163,BJ164,BJ165,BJ166,BJ167,BJ168,BJ169,BJ170,BJ171,BJ172,BJ173,BJ174,BJ175,BJ176,BJ177,BJ178,BJ179,BJ180,BJ181,BJ182,BJ183,BJ184,BJ185,BJ186,BJ187,BJ188,BJ189,BJ190,BJ191,BJ192,BJ193,BJ194,BJ195,BJ196,BJ197,BJ198,BJ199,BJ200,BJ201,BJ202,BJ203,BJ204,BJ205,BJ206,BJ207,BJ208)</f>
        <v/>
      </c>
      <c r="J15" s="668"/>
      <c r="K15" s="227"/>
      <c r="N15" s="196" t="str">
        <f>IF(N17&lt;&gt;""," -R","")</f>
        <v/>
      </c>
      <c r="P15" s="195" t="str">
        <f>IF(P17&lt;&gt;""," -R","")</f>
        <v/>
      </c>
      <c r="R15" s="195" t="str">
        <f>IF(R17&lt;&gt;""," -R","")</f>
        <v/>
      </c>
      <c r="T15" s="195" t="str">
        <f>IF(T17&lt;&gt;""," -R","")</f>
        <v/>
      </c>
      <c r="V15" s="195" t="str">
        <f>IF(V17&lt;&gt;""," -R","")</f>
        <v/>
      </c>
      <c r="X15" s="195" t="str">
        <f>IF(X17&lt;&gt;""," -R","")</f>
        <v/>
      </c>
      <c r="Z15" s="195" t="str">
        <f>IF(Z17&lt;&gt;""," -R","")</f>
        <v/>
      </c>
      <c r="AB15" s="195" t="str">
        <f>IF(AB17&lt;&gt;""," -R","")</f>
        <v/>
      </c>
      <c r="AD15" s="195" t="str">
        <f>IF(AD17&lt;&gt;""," -R","")</f>
        <v/>
      </c>
      <c r="AF15" s="195" t="str">
        <f>IF(AF17&lt;&gt;""," -R","")</f>
        <v/>
      </c>
      <c r="AH15" s="195" t="str">
        <f>IF(AH17&lt;&gt;""," -R","")</f>
        <v/>
      </c>
      <c r="AJ15" s="195" t="str">
        <f>IF(AJ17&lt;&gt;""," -R","")</f>
        <v/>
      </c>
      <c r="AL15" s="195" t="str">
        <f>IF(AL17&lt;&gt;""," -R","")</f>
        <v/>
      </c>
      <c r="AN15" s="195" t="str">
        <f>IF(AN17&lt;&gt;""," -R","")</f>
        <v/>
      </c>
      <c r="AP15" s="195" t="str">
        <f>IF(AP17&lt;&gt;""," -R","")</f>
        <v/>
      </c>
      <c r="AR15" s="195" t="str">
        <f>IF(AR17&lt;&gt;""," -R","")</f>
        <v/>
      </c>
      <c r="AT15" s="195" t="str">
        <f>IF(AT17&lt;&gt;""," -R","")</f>
        <v/>
      </c>
      <c r="AV15" s="195" t="str">
        <f>IF(AV17&lt;&gt;""," -R","")</f>
        <v/>
      </c>
      <c r="AX15" s="195" t="str">
        <f>IF(AX17&lt;&gt;""," -R","")</f>
        <v/>
      </c>
      <c r="AZ15" s="195" t="str">
        <f>IF(AZ17&lt;&gt;""," -R","")</f>
        <v/>
      </c>
      <c r="BB15" s="195" t="str">
        <f>IF(BB17&lt;&gt;""," -R","")</f>
        <v/>
      </c>
      <c r="BD15" s="195" t="str">
        <f>IF(BD17&lt;&gt;""," -R","")</f>
        <v/>
      </c>
      <c r="BF15" s="195" t="str">
        <f>IF(BF17&lt;&gt;""," -R","")</f>
        <v/>
      </c>
      <c r="BH15" s="195" t="str">
        <f>IF(BH17&lt;&gt;""," -R","")</f>
        <v/>
      </c>
      <c r="BJ15" s="195" t="str">
        <f>IF(BJ17&lt;&gt;""," -R","")</f>
        <v/>
      </c>
    </row>
    <row r="16" spans="1:68" ht="15.75" customHeight="1">
      <c r="A16" s="179"/>
      <c r="B16" s="252" t="s">
        <v>751</v>
      </c>
      <c r="C16" s="675" t="s">
        <v>752</v>
      </c>
      <c r="D16" s="675"/>
      <c r="E16" s="675"/>
      <c r="F16" s="254" t="s">
        <v>753</v>
      </c>
      <c r="G16" s="675" t="s">
        <v>754</v>
      </c>
      <c r="H16" s="675"/>
      <c r="I16" s="675"/>
      <c r="J16" s="675"/>
      <c r="K16" s="227"/>
      <c r="N16" s="196"/>
    </row>
    <row r="17" spans="1:62" ht="15" customHeight="1">
      <c r="A17" s="179"/>
      <c r="B17" s="255"/>
      <c r="C17" s="659" t="s">
        <v>755</v>
      </c>
      <c r="D17" s="659"/>
      <c r="E17" s="659"/>
      <c r="F17" s="256" t="e">
        <f>COUNTIF('CRUCE RIESGOS'!#REF!,"BAJO")</f>
        <v>#REF!</v>
      </c>
      <c r="G17" s="253" t="s">
        <v>5</v>
      </c>
      <c r="H17" s="253" t="s">
        <v>12</v>
      </c>
      <c r="I17" s="660" t="s">
        <v>48</v>
      </c>
      <c r="J17" s="661"/>
      <c r="K17" s="227"/>
      <c r="M17" s="195">
        <v>1.04</v>
      </c>
      <c r="N17" s="196" t="str">
        <f>IFERROR(VLOOKUP(M17,'CRUCE RIESGOS'!$C$8:$D$13,2,FALSE),"")</f>
        <v/>
      </c>
      <c r="O17" s="195">
        <v>2.04</v>
      </c>
      <c r="P17" s="195" t="str">
        <f>IFERROR(VLOOKUP(O17,'CRUCE RIESGOS'!$C$8:$D$14,2,FALSE),"")</f>
        <v/>
      </c>
      <c r="Q17" s="195">
        <v>3.04</v>
      </c>
      <c r="R17" s="195" t="str">
        <f>IFERROR(VLOOKUP(Q17,'CRUCE RIESGOS'!$C$8:$D$13,2,FALSE),"")</f>
        <v/>
      </c>
      <c r="S17" s="195">
        <v>4.04</v>
      </c>
      <c r="T17" s="195" t="str">
        <f>IFERROR(VLOOKUP(S17,'CRUCE RIESGOS'!$C$8:$D$13,2,FALSE),"")</f>
        <v/>
      </c>
      <c r="U17" s="195">
        <v>5.04</v>
      </c>
      <c r="V17" s="195" t="str">
        <f>IFERROR(VLOOKUP(U17,'CRUCE RIESGOS'!$C$8:$D$13,2,FALSE),"")</f>
        <v/>
      </c>
      <c r="W17" s="195">
        <v>6.04</v>
      </c>
      <c r="X17" s="195" t="str">
        <f>IFERROR(VLOOKUP(W17,'CRUCE RIESGOS'!$C$8:$D$13,2,FALSE),"")</f>
        <v/>
      </c>
      <c r="Y17" s="195">
        <v>7.04</v>
      </c>
      <c r="Z17" s="195" t="str">
        <f>IFERROR(VLOOKUP(Y17,'CRUCE RIESGOS'!$C$8:$D$13,2,FALSE),"")</f>
        <v/>
      </c>
      <c r="AA17" s="195">
        <v>8.0399999999999991</v>
      </c>
      <c r="AB17" s="195" t="str">
        <f>IFERROR(VLOOKUP(AA17,'CRUCE RIESGOS'!$C$8:$D$13,2,FALSE),"")</f>
        <v/>
      </c>
      <c r="AC17" s="195">
        <v>9.0399999999999991</v>
      </c>
      <c r="AD17" s="195" t="str">
        <f>IFERROR(VLOOKUP(AC17,'CRUCE RIESGOS'!$C$8:$D$13,2,FALSE),"")</f>
        <v/>
      </c>
      <c r="AE17" s="195">
        <v>10.039999999999999</v>
      </c>
      <c r="AF17" s="195" t="str">
        <f>IFERROR(VLOOKUP(AE17,'CRUCE RIESGOS'!$C$8:$D$13,2,FALSE),"")</f>
        <v/>
      </c>
      <c r="AG17" s="195">
        <v>11.04</v>
      </c>
      <c r="AH17" s="195" t="str">
        <f>IFERROR(VLOOKUP(AG17,'CRUCE RIESGOS'!$C$8:$D$13,2,FALSE),"")</f>
        <v/>
      </c>
      <c r="AI17" s="195">
        <v>12.04</v>
      </c>
      <c r="AJ17" s="195" t="str">
        <f>IFERROR(VLOOKUP(AI17,'CRUCE RIESGOS'!$C$8:$D$13,2,FALSE),"")</f>
        <v/>
      </c>
      <c r="AK17" s="195">
        <v>13.04</v>
      </c>
      <c r="AL17" s="195" t="str">
        <f>IFERROR(VLOOKUP(AK17,'CRUCE RIESGOS'!$C$8:$D$13,2,FALSE),"")</f>
        <v/>
      </c>
      <c r="AM17" s="195">
        <v>14.04</v>
      </c>
      <c r="AN17" s="195" t="str">
        <f>IFERROR(VLOOKUP(AM17,'CRUCE RIESGOS'!$C$8:$D$13,2,FALSE),"")</f>
        <v/>
      </c>
      <c r="AO17" s="195">
        <v>15.04</v>
      </c>
      <c r="AP17" s="195" t="str">
        <f>IFERROR(VLOOKUP(AO17,'CRUCE RIESGOS'!$C$8:$D$13,2,FALSE),"")</f>
        <v/>
      </c>
      <c r="AQ17" s="195">
        <v>16.04</v>
      </c>
      <c r="AR17" s="195" t="str">
        <f>IFERROR(VLOOKUP(AQ17,'CRUCE RIESGOS'!$C$8:$D$13,2,FALSE),"")</f>
        <v/>
      </c>
      <c r="AS17" s="195">
        <v>17.04</v>
      </c>
      <c r="AT17" s="195" t="str">
        <f>IFERROR(VLOOKUP(AS17,'CRUCE RIESGOS'!$C$8:$D$13,2,FALSE),"")</f>
        <v/>
      </c>
      <c r="AU17" s="195">
        <v>18.04</v>
      </c>
      <c r="AV17" s="195" t="str">
        <f>IFERROR(VLOOKUP(AU17,'CRUCE RIESGOS'!$C$8:$D$13,2,FALSE),"")</f>
        <v/>
      </c>
      <c r="AW17" s="195">
        <v>19.04</v>
      </c>
      <c r="AX17" s="195" t="str">
        <f>IFERROR(VLOOKUP(AW17,'CRUCE RIESGOS'!$C$8:$D$13,2,FALSE),"")</f>
        <v/>
      </c>
      <c r="AY17" s="195">
        <v>20.04</v>
      </c>
      <c r="AZ17" s="195" t="str">
        <f>IFERROR(VLOOKUP(AY17,'CRUCE RIESGOS'!$C$8:$D$13,2,FALSE),"")</f>
        <v/>
      </c>
      <c r="BA17" s="195">
        <v>21.04</v>
      </c>
      <c r="BB17" s="195" t="str">
        <f>IFERROR(VLOOKUP(BA17,'CRUCE RIESGOS'!$C$8:$D$13,2,FALSE),"")</f>
        <v/>
      </c>
      <c r="BC17" s="195">
        <v>22.04</v>
      </c>
      <c r="BD17" s="195" t="str">
        <f>IFERROR(VLOOKUP(BC17,'CRUCE RIESGOS'!$C$8:$D$13,2,FALSE),"")</f>
        <v/>
      </c>
      <c r="BE17" s="195">
        <v>23.04</v>
      </c>
      <c r="BF17" s="195" t="str">
        <f>IFERROR(VLOOKUP(BE17,'CRUCE RIESGOS'!$C$8:$D$13,2,FALSE),"")</f>
        <v/>
      </c>
      <c r="BG17" s="195">
        <v>24.04</v>
      </c>
      <c r="BH17" s="195" t="str">
        <f>IFERROR(VLOOKUP(BG17,'CRUCE RIESGOS'!$C$8:$D$13,2,FALSE),"")</f>
        <v/>
      </c>
      <c r="BI17" s="195">
        <v>25.04</v>
      </c>
      <c r="BJ17" s="195" t="str">
        <f>IFERROR(VLOOKUP(BI17,'CRUCE RIESGOS'!$C$8:$D$13,2,FALSE),"")</f>
        <v/>
      </c>
    </row>
    <row r="18" spans="1:62" ht="15" customHeight="1">
      <c r="A18" s="179"/>
      <c r="B18" s="257"/>
      <c r="C18" s="659" t="s">
        <v>756</v>
      </c>
      <c r="D18" s="659"/>
      <c r="E18" s="659"/>
      <c r="F18" s="256" t="e">
        <f>COUNTIF('CRUCE RIESGOS'!#REF!,"MODERADO")</f>
        <v>#REF!</v>
      </c>
      <c r="G18" s="658" t="str">
        <f>IFERROR(IF(AVERAGE('CRUCE RIESGOS'!#REF!)="","",IF(AVERAGE('CRUCE RIESGOS'!#REF!)&lt;=0.2,"MUY BAJA",IF(AVERAGE('CRUCE RIESGOS'!#REF!)&lt;=0.4,"BAJA",IF(AVERAGE('CRUCE RIESGOS'!#REF!)&lt;=0.6,"MEDIA",IF(AVERAGE('CRUCE RIESGOS'!#REF!)&lt;=0.8,"ALTA",IF(AVERAGE('CRUCE RIESGOS'!#REF!)=1,"MUY ALTA")))))),"")</f>
        <v/>
      </c>
      <c r="H18" s="658" t="str">
        <f>IFERROR(IF(AVERAGE('CRUCE RIESGOS'!#REF!)="","",IF(AVERAGE('CRUCE RIESGOS'!#REF!)&lt;=0.2,"LEVE",IF(AVERAGE('CRUCE RIESGOS'!#REF!)&lt;=0.4,"MENOR",IF(AVERAGE('CRUCE RIESGOS'!#REF!)&lt;=0.6,"MODERADO",IF(AVERAGE('CRUCE RIESGOS'!#REF!)&lt;=0.8,"MAYOR",IF(AVERAGE('CRUCE RIESGOS'!#REF!)=1,"CATASTRÓFICO")))))),"")</f>
        <v/>
      </c>
      <c r="I18" s="662" t="str">
        <f>IFERROR(IF(OR(AND(G18="Muy Baja",H18="Leve"),AND(G18="Muy Baja",H18="Menor"),AND(G18="Baja",H18="Leve")),"BAJO",IF(OR(AND(G18="Muy baja",H18="Moderado"),AND(G18="Baja",H18="Menor"),AND(G18="Baja",H18="Moderado"),AND(G18="Media",H18="Leve"),AND(G18="Media",H18="Menor"),AND(G18="Media",H18="Moderado"),AND(G18="Alta",H18="Leve"),AND(G18="Alta",H18="Menor")),"MODERADO",IF(OR(AND(G18="Muy Baja",H18="Mayor"),AND(G18="Baja",H18="Mayor"),AND(G18="Media",H18="Mayor"),AND(G18="Alta",H18="Moderado"),AND(G18="Alta",H18="Mayor"),AND(G18="Muy Alta",H18="Leve"),AND(G18="Muy Alta",H18="Menor"),AND(G18="Muy Alta",H18="Moderado"),AND(G18="Muy Alta",H18="Mayor")),"ALTO",IF(OR(AND(G18="Muy Baja",H18="Catastrófico"),AND(G18="Baja",H18="Catastrófico"),AND(G18="Media",H18="Catastrófico"),AND(G18="Alta",H18="Catastrófico"),AND(G18="Muy Alta",H18="Catastrófico")),"EXTREMO","")))),"")</f>
        <v/>
      </c>
      <c r="J18" s="663"/>
      <c r="K18" s="227"/>
      <c r="N18" s="196" t="str">
        <f>IF(N20&lt;&gt;""," -R","")</f>
        <v/>
      </c>
      <c r="P18" s="195" t="str">
        <f>IF(P20&lt;&gt;""," -R","")</f>
        <v/>
      </c>
      <c r="R18" s="195" t="str">
        <f>IF(R20&lt;&gt;""," -R","")</f>
        <v/>
      </c>
      <c r="T18" s="195" t="str">
        <f>IF(T20&lt;&gt;""," -R","")</f>
        <v/>
      </c>
      <c r="V18" s="195" t="str">
        <f>IF(V20&lt;&gt;""," -R","")</f>
        <v/>
      </c>
      <c r="X18" s="195" t="str">
        <f>IF(X20&lt;&gt;""," -R","")</f>
        <v/>
      </c>
      <c r="Z18" s="195" t="str">
        <f>IF(Z20&lt;&gt;""," -R","")</f>
        <v/>
      </c>
      <c r="AB18" s="195" t="str">
        <f>IF(AB20&lt;&gt;""," -R","")</f>
        <v/>
      </c>
      <c r="AD18" s="195" t="str">
        <f>IF(AD20&lt;&gt;""," -R","")</f>
        <v/>
      </c>
      <c r="AF18" s="195" t="str">
        <f>IF(AF20&lt;&gt;""," -R","")</f>
        <v/>
      </c>
      <c r="AH18" s="195" t="str">
        <f>IF(AH20&lt;&gt;""," -R","")</f>
        <v/>
      </c>
      <c r="AJ18" s="195" t="str">
        <f>IF(AJ20&lt;&gt;""," -R","")</f>
        <v/>
      </c>
      <c r="AL18" s="195" t="str">
        <f>IF(AL20&lt;&gt;""," -R","")</f>
        <v/>
      </c>
      <c r="AN18" s="195" t="str">
        <f>IF(AN20&lt;&gt;""," -R","")</f>
        <v/>
      </c>
      <c r="AP18" s="195" t="str">
        <f>IF(AP20&lt;&gt;""," -R","")</f>
        <v/>
      </c>
      <c r="AR18" s="195" t="str">
        <f>IF(AR20&lt;&gt;""," -R","")</f>
        <v/>
      </c>
      <c r="AT18" s="195" t="str">
        <f>IF(AT20&lt;&gt;""," -R","")</f>
        <v/>
      </c>
      <c r="AV18" s="195" t="str">
        <f>IF(AV20&lt;&gt;""," -R","")</f>
        <v/>
      </c>
      <c r="AX18" s="195" t="str">
        <f>IF(AX20&lt;&gt;""," -R","")</f>
        <v/>
      </c>
      <c r="AZ18" s="195" t="str">
        <f>IF(AZ20&lt;&gt;""," -R","")</f>
        <v/>
      </c>
      <c r="BB18" s="195" t="str">
        <f>IF(BB20&lt;&gt;""," -R","")</f>
        <v/>
      </c>
      <c r="BD18" s="195" t="str">
        <f>IF(BD20&lt;&gt;""," -R","")</f>
        <v/>
      </c>
      <c r="BF18" s="195" t="str">
        <f>IF(BF20&lt;&gt;""," -R","")</f>
        <v/>
      </c>
      <c r="BH18" s="195" t="str">
        <f>IF(BH20&lt;&gt;""," -R","")</f>
        <v/>
      </c>
      <c r="BJ18" s="195" t="str">
        <f>IF(BJ20&lt;&gt;""," -R","")</f>
        <v/>
      </c>
    </row>
    <row r="19" spans="1:62" ht="15" customHeight="1">
      <c r="A19" s="179"/>
      <c r="B19" s="258"/>
      <c r="C19" s="659" t="s">
        <v>757</v>
      </c>
      <c r="D19" s="659"/>
      <c r="E19" s="659"/>
      <c r="F19" s="256" t="e">
        <f>COUNTIF('CRUCE RIESGOS'!#REF!,"ALTO")</f>
        <v>#REF!</v>
      </c>
      <c r="G19" s="658"/>
      <c r="H19" s="658"/>
      <c r="I19" s="664"/>
      <c r="J19" s="665"/>
      <c r="K19" s="227"/>
      <c r="N19" s="196"/>
    </row>
    <row r="20" spans="1:62" ht="15" customHeight="1">
      <c r="A20" s="179"/>
      <c r="B20" s="259"/>
      <c r="C20" s="659" t="s">
        <v>758</v>
      </c>
      <c r="D20" s="659"/>
      <c r="E20" s="659"/>
      <c r="F20" s="256" t="e">
        <f>COUNTIF('CRUCE RIESGOS'!#REF!,"EXTREMO")</f>
        <v>#REF!</v>
      </c>
      <c r="G20" s="658"/>
      <c r="H20" s="658"/>
      <c r="I20" s="666"/>
      <c r="J20" s="667"/>
      <c r="K20" s="227"/>
      <c r="M20" s="195">
        <v>1.05</v>
      </c>
      <c r="N20" s="196" t="str">
        <f>IFERROR(VLOOKUP(M20,'CRUCE RIESGOS'!$C$8:$D$13,2,FALSE),"")</f>
        <v/>
      </c>
      <c r="O20" s="195">
        <v>2.0499999999999998</v>
      </c>
      <c r="P20" s="195" t="str">
        <f>IFERROR(VLOOKUP(O20,'CRUCE RIESGOS'!$C$8:$D$13,2,FALSE),"")</f>
        <v/>
      </c>
      <c r="Q20" s="195">
        <v>3.05</v>
      </c>
      <c r="R20" s="195" t="str">
        <f>IFERROR(VLOOKUP(Q20,'CRUCE RIESGOS'!$C$8:$D$13,2,FALSE),"")</f>
        <v/>
      </c>
      <c r="S20" s="195">
        <v>4.05</v>
      </c>
      <c r="T20" s="195" t="str">
        <f>IFERROR(VLOOKUP(S20,'CRUCE RIESGOS'!$C$8:$D$13,2,FALSE),"")</f>
        <v/>
      </c>
      <c r="U20" s="195">
        <v>5.05</v>
      </c>
      <c r="V20" s="195" t="str">
        <f>IFERROR(VLOOKUP(U20,'CRUCE RIESGOS'!$C$8:$D$13,2,FALSE),"")</f>
        <v/>
      </c>
      <c r="W20" s="195">
        <v>6.05</v>
      </c>
      <c r="X20" s="195" t="str">
        <f>IFERROR(VLOOKUP(W20,'CRUCE RIESGOS'!$C$8:$D$13,2,FALSE),"")</f>
        <v/>
      </c>
      <c r="Y20" s="195">
        <v>7.05</v>
      </c>
      <c r="Z20" s="195" t="str">
        <f>IFERROR(VLOOKUP(Y20,'CRUCE RIESGOS'!$C$8:$D$13,2,FALSE),"")</f>
        <v/>
      </c>
      <c r="AA20" s="195">
        <v>8.0500000000000007</v>
      </c>
      <c r="AB20" s="195" t="str">
        <f>IFERROR(VLOOKUP(AA20,'CRUCE RIESGOS'!$C$8:$D$13,2,FALSE),"")</f>
        <v/>
      </c>
      <c r="AC20" s="195">
        <v>9.0500000000000007</v>
      </c>
      <c r="AD20" s="195" t="str">
        <f>IFERROR(VLOOKUP(AC20,'CRUCE RIESGOS'!$C$8:$D$13,2,FALSE),"")</f>
        <v/>
      </c>
      <c r="AE20" s="195">
        <v>10.050000000000001</v>
      </c>
      <c r="AF20" s="195" t="str">
        <f>IFERROR(VLOOKUP(AE20,'CRUCE RIESGOS'!$C$8:$D$13,2,FALSE),"")</f>
        <v/>
      </c>
      <c r="AG20" s="195">
        <v>11.05</v>
      </c>
      <c r="AH20" s="195" t="str">
        <f>IFERROR(VLOOKUP(AG20,'CRUCE RIESGOS'!$C$8:$D$13,2,FALSE),"")</f>
        <v/>
      </c>
      <c r="AI20" s="195">
        <v>12.05</v>
      </c>
      <c r="AJ20" s="195" t="str">
        <f>IFERROR(VLOOKUP(AI20,'CRUCE RIESGOS'!$C$8:$D$13,2,FALSE),"")</f>
        <v/>
      </c>
      <c r="AK20" s="195">
        <v>13.05</v>
      </c>
      <c r="AL20" s="195" t="str">
        <f>IFERROR(VLOOKUP(AK20,'CRUCE RIESGOS'!$C$8:$D$13,2,FALSE),"")</f>
        <v/>
      </c>
      <c r="AM20" s="195">
        <v>14.05</v>
      </c>
      <c r="AN20" s="195" t="str">
        <f>IFERROR(VLOOKUP(AM20,'CRUCE RIESGOS'!$C$8:$D$13,2,FALSE),"")</f>
        <v/>
      </c>
      <c r="AO20" s="195">
        <v>15.05</v>
      </c>
      <c r="AP20" s="195" t="str">
        <f>IFERROR(VLOOKUP(AO20,'CRUCE RIESGOS'!$C$8:$D$13,2,FALSE),"")</f>
        <v/>
      </c>
      <c r="AQ20" s="195">
        <v>16.05</v>
      </c>
      <c r="AR20" s="195" t="str">
        <f>IFERROR(VLOOKUP(AQ20,'CRUCE RIESGOS'!$C$8:$D$13,2,FALSE),"")</f>
        <v/>
      </c>
      <c r="AS20" s="195">
        <v>17.05</v>
      </c>
      <c r="AT20" s="195" t="str">
        <f>IFERROR(VLOOKUP(AS20,'CRUCE RIESGOS'!$C$8:$D$13,2,FALSE),"")</f>
        <v/>
      </c>
      <c r="AU20" s="195">
        <v>18.05</v>
      </c>
      <c r="AV20" s="195" t="str">
        <f>IFERROR(VLOOKUP(AU20,'CRUCE RIESGOS'!$C$8:$D$13,2,FALSE),"")</f>
        <v/>
      </c>
      <c r="AW20" s="195">
        <v>19.05</v>
      </c>
      <c r="AX20" s="195" t="str">
        <f>IFERROR(VLOOKUP(AW20,'CRUCE RIESGOS'!$C$8:$D$13,2,FALSE),"")</f>
        <v/>
      </c>
      <c r="AY20" s="195">
        <v>20.05</v>
      </c>
      <c r="AZ20" s="195" t="str">
        <f>IFERROR(VLOOKUP(AY20,'CRUCE RIESGOS'!$C$8:$D$13,2,FALSE),"")</f>
        <v/>
      </c>
      <c r="BA20" s="195">
        <v>21.05</v>
      </c>
      <c r="BB20" s="195" t="str">
        <f>IFERROR(VLOOKUP(BA20,'CRUCE RIESGOS'!$C$8:$D$13,2,FALSE),"")</f>
        <v/>
      </c>
      <c r="BC20" s="195">
        <v>22.05</v>
      </c>
      <c r="BD20" s="195" t="str">
        <f>IFERROR(VLOOKUP(BC20,'CRUCE RIESGOS'!$C$8:$D$13,2,FALSE),"")</f>
        <v/>
      </c>
      <c r="BE20" s="195">
        <v>23.05</v>
      </c>
      <c r="BF20" s="195" t="str">
        <f>IFERROR(VLOOKUP(BE20,'CRUCE RIESGOS'!$C$8:$D$13,2,FALSE),"")</f>
        <v/>
      </c>
      <c r="BG20" s="195">
        <v>24.05</v>
      </c>
      <c r="BH20" s="195" t="str">
        <f>IFERROR(VLOOKUP(BG20,'CRUCE RIESGOS'!$C$8:$D$13,2,FALSE),"")</f>
        <v/>
      </c>
      <c r="BI20" s="195">
        <v>25.05</v>
      </c>
      <c r="BJ20" s="195" t="str">
        <f>IFERROR(VLOOKUP(BI20,'CRUCE RIESGOS'!$C$8:$D$13,2,FALSE),"")</f>
        <v/>
      </c>
    </row>
    <row r="21" spans="1:62" ht="17.25" customHeight="1">
      <c r="A21" s="179"/>
      <c r="B21" s="179"/>
      <c r="C21" s="179"/>
      <c r="D21" s="179"/>
      <c r="E21" s="179"/>
      <c r="F21" s="179"/>
      <c r="G21" s="179"/>
      <c r="H21" s="179"/>
      <c r="I21" s="179"/>
      <c r="J21" s="179"/>
      <c r="K21" s="227"/>
      <c r="N21" s="196" t="str">
        <f>IF(N22&lt;&gt;""," -R","")</f>
        <v/>
      </c>
      <c r="P21" s="195" t="str">
        <f>IF(P22&lt;&gt;""," -R","")</f>
        <v/>
      </c>
      <c r="R21" s="195" t="str">
        <f>IF(R22&lt;&gt;""," -R","")</f>
        <v/>
      </c>
      <c r="T21" s="195" t="str">
        <f>IF(T22&lt;&gt;""," -R","")</f>
        <v/>
      </c>
      <c r="V21" s="195" t="str">
        <f>IF(V22&lt;&gt;""," -R","")</f>
        <v/>
      </c>
      <c r="X21" s="195" t="str">
        <f>IF(X22&lt;&gt;""," -R","")</f>
        <v/>
      </c>
      <c r="Z21" s="195" t="str">
        <f>IF(Z22&lt;&gt;""," -R","")</f>
        <v/>
      </c>
      <c r="AB21" s="195" t="str">
        <f>IF(AB22&lt;&gt;""," -R","")</f>
        <v/>
      </c>
      <c r="AD21" s="195" t="str">
        <f>IF(AD22&lt;&gt;""," -R","")</f>
        <v/>
      </c>
      <c r="AF21" s="195" t="str">
        <f>IF(AF22&lt;&gt;""," -R","")</f>
        <v/>
      </c>
      <c r="AH21" s="195" t="str">
        <f>IF(AH22&lt;&gt;""," -R","")</f>
        <v/>
      </c>
      <c r="AJ21" s="195" t="str">
        <f>IF(AJ22&lt;&gt;""," -R","")</f>
        <v/>
      </c>
      <c r="AL21" s="195" t="str">
        <f>IF(AL22&lt;&gt;""," -R","")</f>
        <v/>
      </c>
      <c r="AN21" s="195" t="str">
        <f>IF(AN22&lt;&gt;""," -R","")</f>
        <v/>
      </c>
      <c r="AP21" s="195" t="str">
        <f>IF(AP22&lt;&gt;""," -R","")</f>
        <v/>
      </c>
      <c r="AR21" s="195" t="str">
        <f>IF(AR22&lt;&gt;""," -R","")</f>
        <v/>
      </c>
      <c r="AT21" s="195" t="str">
        <f>IF(AT22&lt;&gt;""," -R","")</f>
        <v/>
      </c>
      <c r="AV21" s="195" t="str">
        <f>IF(AV22&lt;&gt;""," -R","")</f>
        <v/>
      </c>
      <c r="AX21" s="195" t="str">
        <f>IF(AX22&lt;&gt;""," -R","")</f>
        <v/>
      </c>
      <c r="AZ21" s="195" t="str">
        <f>IF(AZ22&lt;&gt;""," -R","")</f>
        <v/>
      </c>
      <c r="BB21" s="195" t="str">
        <f>IF(BB22&lt;&gt;""," -R","")</f>
        <v/>
      </c>
      <c r="BD21" s="195" t="str">
        <f>IF(BD22&lt;&gt;""," -R","")</f>
        <v/>
      </c>
      <c r="BF21" s="195" t="str">
        <f>IF(BF22&lt;&gt;""," -R","")</f>
        <v/>
      </c>
      <c r="BH21" s="195" t="str">
        <f>IF(BH22&lt;&gt;""," -R","")</f>
        <v/>
      </c>
      <c r="BJ21" s="195" t="str">
        <f>IF(BJ22&lt;&gt;""," -R","")</f>
        <v/>
      </c>
    </row>
    <row r="22" spans="1:62" s="179" customFormat="1" ht="18.75" hidden="1" customHeight="1">
      <c r="C22" s="9"/>
      <c r="D22" s="9"/>
      <c r="E22" s="9"/>
      <c r="F22" s="9"/>
      <c r="G22" s="9"/>
      <c r="H22" s="9"/>
      <c r="I22" s="9"/>
      <c r="J22" s="9"/>
      <c r="K22" s="9"/>
      <c r="L22" s="9"/>
      <c r="N22" s="227"/>
      <c r="O22" s="194"/>
      <c r="P22" s="194"/>
      <c r="Q22" s="194"/>
      <c r="R22" s="194"/>
      <c r="S22" s="194"/>
      <c r="T22" s="194"/>
      <c r="U22" s="194"/>
      <c r="V22" s="194"/>
      <c r="W22" s="194"/>
      <c r="X22" s="194"/>
      <c r="Y22" s="194"/>
      <c r="Z22" s="194"/>
      <c r="AA22" s="194"/>
      <c r="AB22" s="194"/>
      <c r="AC22" s="194"/>
      <c r="AD22" s="194"/>
      <c r="AE22" s="194"/>
    </row>
    <row r="23" spans="1:62" s="179" customFormat="1" ht="63.75" hidden="1" customHeight="1">
      <c r="B23" s="497"/>
      <c r="C23" s="497"/>
      <c r="D23" s="497"/>
      <c r="E23" s="497"/>
      <c r="F23" s="497"/>
      <c r="G23" s="497"/>
      <c r="H23" s="497"/>
      <c r="I23" s="497"/>
      <c r="J23" s="497"/>
      <c r="K23" s="497"/>
      <c r="L23" s="497"/>
      <c r="N23" s="227"/>
      <c r="O23" s="194"/>
      <c r="P23" s="194"/>
      <c r="Q23" s="194"/>
      <c r="R23" s="194"/>
      <c r="S23" s="194"/>
      <c r="T23" s="194"/>
      <c r="U23" s="194"/>
      <c r="V23" s="194"/>
      <c r="W23" s="194"/>
      <c r="X23" s="194"/>
      <c r="Y23" s="194"/>
      <c r="Z23" s="194"/>
      <c r="AA23" s="194"/>
      <c r="AB23" s="194"/>
      <c r="AC23" s="194"/>
      <c r="AD23" s="194"/>
      <c r="AE23" s="194"/>
    </row>
    <row r="24" spans="1:62" s="179" customFormat="1" hidden="1">
      <c r="B24" s="496"/>
      <c r="C24" s="496"/>
      <c r="D24" s="496"/>
      <c r="E24" s="496"/>
      <c r="F24" s="496"/>
      <c r="G24" s="496"/>
      <c r="H24" s="496"/>
      <c r="I24" s="496"/>
      <c r="J24" s="496"/>
      <c r="K24" s="496"/>
      <c r="L24" s="496"/>
      <c r="N24" s="227"/>
      <c r="O24" s="194"/>
      <c r="P24" s="194"/>
      <c r="Q24" s="194"/>
      <c r="R24" s="194"/>
      <c r="S24" s="194"/>
      <c r="T24" s="194"/>
      <c r="U24" s="194"/>
      <c r="V24" s="194"/>
      <c r="W24" s="194"/>
      <c r="X24" s="194"/>
      <c r="Y24" s="194"/>
      <c r="Z24" s="194"/>
      <c r="AA24" s="194"/>
      <c r="AB24" s="194"/>
      <c r="AC24" s="194"/>
      <c r="AD24" s="194"/>
      <c r="AE24" s="194"/>
    </row>
    <row r="25" spans="1:62" s="179" customFormat="1" ht="24.75" hidden="1" customHeight="1">
      <c r="B25" s="444"/>
      <c r="C25" s="444"/>
      <c r="D25" s="444"/>
      <c r="E25" s="444"/>
      <c r="F25" s="444"/>
      <c r="G25" s="444"/>
      <c r="H25" s="444"/>
      <c r="I25" s="444"/>
      <c r="J25" s="444"/>
      <c r="K25" s="180"/>
      <c r="L25" s="180"/>
      <c r="N25" s="227"/>
      <c r="O25" s="194"/>
      <c r="P25" s="194"/>
      <c r="Q25" s="194"/>
      <c r="R25" s="194"/>
      <c r="S25" s="194"/>
      <c r="T25" s="194"/>
      <c r="U25" s="194"/>
      <c r="V25" s="194"/>
      <c r="W25" s="194"/>
      <c r="X25" s="194"/>
      <c r="Y25" s="194"/>
      <c r="Z25" s="194"/>
      <c r="AA25" s="194"/>
      <c r="AB25" s="194"/>
      <c r="AC25" s="194"/>
      <c r="AD25" s="194"/>
      <c r="AE25" s="194"/>
    </row>
    <row r="26" spans="1:62" ht="63.75" customHeight="1">
      <c r="A26" s="179"/>
      <c r="B26" s="643" t="s">
        <v>38</v>
      </c>
      <c r="C26" s="643"/>
      <c r="D26" s="643"/>
      <c r="E26" s="643"/>
      <c r="F26" s="643"/>
      <c r="G26" s="643"/>
      <c r="H26" s="643"/>
      <c r="I26" s="643"/>
      <c r="J26" s="643"/>
      <c r="K26" s="227"/>
      <c r="M26" s="195">
        <v>1.08</v>
      </c>
      <c r="N26" s="196" t="str">
        <f>IFERROR(VLOOKUP(M26,'CRUCE RIESGOS'!$C$8:$D$13,2,FALSE),"")</f>
        <v/>
      </c>
      <c r="O26" s="195">
        <v>2.08</v>
      </c>
      <c r="P26" s="195" t="str">
        <f>IFERROR(VLOOKUP(O26,'CRUCE RIESGOS'!$C$8:$D$13,2,FALSE),"")</f>
        <v/>
      </c>
      <c r="Q26" s="195">
        <v>3.08</v>
      </c>
      <c r="R26" s="195" t="str">
        <f>IFERROR(VLOOKUP(Q26,'CRUCE RIESGOS'!$C$8:$D$13,2,FALSE),"")</f>
        <v/>
      </c>
      <c r="S26" s="195">
        <v>4.08</v>
      </c>
      <c r="T26" s="195" t="str">
        <f>IFERROR(VLOOKUP(S26,'CRUCE RIESGOS'!$C$8:$D$13,2,FALSE),"")</f>
        <v/>
      </c>
      <c r="U26" s="195">
        <v>5.08</v>
      </c>
      <c r="V26" s="195" t="str">
        <f>IFERROR(VLOOKUP(U26,'CRUCE RIESGOS'!$C$8:$D$13,2,FALSE),"")</f>
        <v/>
      </c>
      <c r="W26" s="195">
        <v>6.08</v>
      </c>
      <c r="X26" s="195" t="str">
        <f>IFERROR(VLOOKUP(W26,'CRUCE RIESGOS'!$C$8:$D$13,2,FALSE),"")</f>
        <v/>
      </c>
      <c r="Y26" s="195">
        <v>7.08</v>
      </c>
      <c r="Z26" s="195" t="str">
        <f>IFERROR(VLOOKUP(Y26,'CRUCE RIESGOS'!$C$8:$D$13,2,FALSE),"")</f>
        <v/>
      </c>
      <c r="AA26" s="195">
        <v>8.08</v>
      </c>
      <c r="AB26" s="195" t="str">
        <f>IFERROR(VLOOKUP(AA26,'CRUCE RIESGOS'!$C$8:$D$13,2,FALSE),"")</f>
        <v/>
      </c>
      <c r="AC26" s="195">
        <v>9.08</v>
      </c>
      <c r="AD26" s="195" t="str">
        <f>IFERROR(VLOOKUP(AC26,'CRUCE RIESGOS'!$C$8:$D$13,2,FALSE),"")</f>
        <v/>
      </c>
      <c r="AE26" s="195">
        <v>10.08</v>
      </c>
      <c r="AF26" s="195" t="str">
        <f>IFERROR(VLOOKUP(AE26,'CRUCE RIESGOS'!$C$8:$D$13,2,FALSE),"")</f>
        <v/>
      </c>
      <c r="AG26" s="195">
        <v>11.08</v>
      </c>
      <c r="AH26" s="195" t="str">
        <f>IFERROR(VLOOKUP(AG26,'CRUCE RIESGOS'!$C$8:$D$13,2,FALSE),"")</f>
        <v/>
      </c>
      <c r="AI26" s="195">
        <v>12.08</v>
      </c>
      <c r="AJ26" s="195" t="str">
        <f>IFERROR(VLOOKUP(AI26,'CRUCE RIESGOS'!$C$8:$D$13,2,FALSE),"")</f>
        <v/>
      </c>
      <c r="AK26" s="195">
        <v>13.08</v>
      </c>
      <c r="AL26" s="195" t="str">
        <f>IFERROR(VLOOKUP(AK26,'CRUCE RIESGOS'!$C$8:$D$13,2,FALSE),"")</f>
        <v/>
      </c>
      <c r="AM26" s="195">
        <v>14.08</v>
      </c>
      <c r="AN26" s="195" t="str">
        <f>IFERROR(VLOOKUP(AM26,'CRUCE RIESGOS'!$C$8:$D$13,2,FALSE),"")</f>
        <v/>
      </c>
      <c r="AO26" s="195">
        <v>15.08</v>
      </c>
      <c r="AP26" s="195" t="str">
        <f>IFERROR(VLOOKUP(AO26,'CRUCE RIESGOS'!$C$8:$D$13,2,FALSE),"")</f>
        <v/>
      </c>
      <c r="AQ26" s="195">
        <v>16.079999999999998</v>
      </c>
      <c r="AR26" s="195" t="str">
        <f>IFERROR(VLOOKUP(AQ26,'CRUCE RIESGOS'!$C$8:$D$13,2,FALSE),"")</f>
        <v/>
      </c>
      <c r="AS26" s="195">
        <v>17.079999999999998</v>
      </c>
      <c r="AT26" s="195" t="str">
        <f>IFERROR(VLOOKUP(AS26,'CRUCE RIESGOS'!$C$8:$D$13,2,FALSE),"")</f>
        <v/>
      </c>
      <c r="AU26" s="195">
        <v>18.079999999999998</v>
      </c>
      <c r="AV26" s="195" t="str">
        <f>IFERROR(VLOOKUP(AU26,'CRUCE RIESGOS'!$C$8:$D$13,2,FALSE),"")</f>
        <v/>
      </c>
      <c r="AW26" s="195">
        <v>19.079999999999998</v>
      </c>
      <c r="AX26" s="195" t="str">
        <f>IFERROR(VLOOKUP(AW26,'CRUCE RIESGOS'!$C$8:$D$13,2,FALSE),"")</f>
        <v/>
      </c>
      <c r="AY26" s="195">
        <v>20.079999999999998</v>
      </c>
      <c r="AZ26" s="195" t="str">
        <f>IFERROR(VLOOKUP(AY26,'CRUCE RIESGOS'!$C$8:$D$13,2,FALSE),"")</f>
        <v/>
      </c>
      <c r="BA26" s="195">
        <v>21.08</v>
      </c>
      <c r="BB26" s="195" t="str">
        <f>IFERROR(VLOOKUP(BA26,'CRUCE RIESGOS'!$C$8:$D$13,2,FALSE),"")</f>
        <v/>
      </c>
      <c r="BC26" s="195">
        <v>22.08</v>
      </c>
      <c r="BD26" s="195" t="str">
        <f>IFERROR(VLOOKUP(BC26,'CRUCE RIESGOS'!$C$8:$D$13,2,FALSE),"")</f>
        <v/>
      </c>
      <c r="BE26" s="195">
        <v>23.08</v>
      </c>
      <c r="BF26" s="195" t="str">
        <f>IFERROR(VLOOKUP(BE26,'CRUCE RIESGOS'!$C$8:$D$13,2,FALSE),"")</f>
        <v/>
      </c>
      <c r="BG26" s="195">
        <v>24.08</v>
      </c>
      <c r="BH26" s="195" t="str">
        <f>IFERROR(VLOOKUP(BG26,'CRUCE RIESGOS'!$C$8:$D$13,2,FALSE),"")</f>
        <v/>
      </c>
      <c r="BI26" s="195">
        <v>25.08</v>
      </c>
      <c r="BJ26" s="195" t="str">
        <f>IFERROR(VLOOKUP(BI26,'CRUCE RIESGOS'!$C$8:$D$13,2,FALSE),"")</f>
        <v/>
      </c>
    </row>
    <row r="27" spans="1:62">
      <c r="A27" s="179"/>
      <c r="B27" s="179"/>
      <c r="C27" s="179"/>
      <c r="D27" s="179"/>
      <c r="E27" s="179"/>
      <c r="F27" s="179"/>
      <c r="G27" s="179"/>
      <c r="H27" s="179"/>
      <c r="I27" s="179"/>
      <c r="J27" s="179"/>
      <c r="K27" s="227"/>
      <c r="N27" s="196" t="str">
        <f>IF(N28&lt;&gt;""," -R","")</f>
        <v/>
      </c>
      <c r="P27" s="195" t="str">
        <f>IF(P28&lt;&gt;""," -R","")</f>
        <v/>
      </c>
      <c r="R27" s="195" t="str">
        <f>IF(R28&lt;&gt;""," -R","")</f>
        <v/>
      </c>
      <c r="T27" s="195" t="str">
        <f>IF(T28&lt;&gt;""," -R","")</f>
        <v/>
      </c>
      <c r="V27" s="195" t="str">
        <f>IF(V28&lt;&gt;""," -R","")</f>
        <v/>
      </c>
      <c r="X27" s="195" t="str">
        <f>IF(X28&lt;&gt;""," -R","")</f>
        <v/>
      </c>
      <c r="Z27" s="195" t="str">
        <f>IF(Z28&lt;&gt;""," -R","")</f>
        <v/>
      </c>
      <c r="AB27" s="195" t="str">
        <f>IF(AB28&lt;&gt;""," -R","")</f>
        <v/>
      </c>
      <c r="AD27" s="195" t="str">
        <f>IF(AD28&lt;&gt;""," -R","")</f>
        <v/>
      </c>
      <c r="AF27" s="195" t="str">
        <f>IF(AF28&lt;&gt;""," -R","")</f>
        <v/>
      </c>
      <c r="AH27" s="195" t="str">
        <f>IF(AH28&lt;&gt;""," -R","")</f>
        <v/>
      </c>
      <c r="AJ27" s="195" t="str">
        <f>IF(AJ28&lt;&gt;""," -R","")</f>
        <v/>
      </c>
      <c r="AL27" s="195" t="str">
        <f>IF(AL28&lt;&gt;""," -R","")</f>
        <v/>
      </c>
      <c r="AN27" s="195" t="str">
        <f>IF(AN28&lt;&gt;""," -R","")</f>
        <v/>
      </c>
      <c r="AP27" s="195" t="str">
        <f>IF(AP28&lt;&gt;""," -R","")</f>
        <v/>
      </c>
      <c r="AR27" s="195" t="str">
        <f>IF(AR28&lt;&gt;""," -R","")</f>
        <v/>
      </c>
      <c r="AT27" s="195" t="str">
        <f>IF(AT28&lt;&gt;""," -R","")</f>
        <v/>
      </c>
      <c r="AV27" s="195" t="str">
        <f>IF(AV28&lt;&gt;""," -R","")</f>
        <v/>
      </c>
      <c r="AX27" s="195" t="str">
        <f>IF(AX28&lt;&gt;""," -R","")</f>
        <v/>
      </c>
      <c r="AZ27" s="195" t="str">
        <f>IF(AZ28&lt;&gt;""," -R","")</f>
        <v/>
      </c>
      <c r="BB27" s="195" t="str">
        <f>IF(BB28&lt;&gt;""," -R","")</f>
        <v/>
      </c>
      <c r="BD27" s="195" t="str">
        <f>IF(BD28&lt;&gt;""," -R","")</f>
        <v/>
      </c>
      <c r="BF27" s="195" t="str">
        <f>IF(BF28&lt;&gt;""," -R","")</f>
        <v/>
      </c>
      <c r="BH27" s="195" t="str">
        <f>IF(BH28&lt;&gt;""," -R","")</f>
        <v/>
      </c>
      <c r="BJ27" s="195" t="str">
        <f>IF(BJ28&lt;&gt;""," -R","")</f>
        <v/>
      </c>
    </row>
    <row r="28" spans="1:62" ht="39.75" customHeight="1">
      <c r="A28" s="179"/>
      <c r="B28" s="644" t="s">
        <v>759</v>
      </c>
      <c r="C28" s="644"/>
      <c r="D28" s="644"/>
      <c r="E28" s="644"/>
      <c r="F28" s="644"/>
      <c r="G28" s="644"/>
      <c r="H28" s="644"/>
      <c r="I28" s="644"/>
      <c r="J28" s="644"/>
      <c r="K28" s="227"/>
      <c r="M28" s="195">
        <v>1.0900000000000001</v>
      </c>
      <c r="N28" s="196" t="str">
        <f>IFERROR(VLOOKUP(M28,'CRUCE RIESGOS'!$C$8:$D$13,2,FALSE),"")</f>
        <v/>
      </c>
      <c r="O28" s="195">
        <v>2.09</v>
      </c>
      <c r="P28" s="195" t="str">
        <f>IFERROR(VLOOKUP(O28,'CRUCE RIESGOS'!$C$8:$D$13,2,FALSE),"")</f>
        <v/>
      </c>
      <c r="Q28" s="195">
        <v>3.09</v>
      </c>
      <c r="R28" s="195" t="str">
        <f>IFERROR(VLOOKUP(Q28,'CRUCE RIESGOS'!$C$8:$D$13,2,FALSE),"")</f>
        <v/>
      </c>
      <c r="S28" s="195">
        <v>4.09</v>
      </c>
      <c r="T28" s="195" t="str">
        <f>IFERROR(VLOOKUP(S28,'CRUCE RIESGOS'!$C$8:$D$13,2,FALSE),"")</f>
        <v/>
      </c>
      <c r="U28" s="195">
        <v>5.09</v>
      </c>
      <c r="V28" s="195" t="str">
        <f>IFERROR(VLOOKUP(U28,'CRUCE RIESGOS'!$C$8:$D$13,2,FALSE),"")</f>
        <v/>
      </c>
      <c r="W28" s="195">
        <v>6.09</v>
      </c>
      <c r="X28" s="195" t="str">
        <f>IFERROR(VLOOKUP(W28,'CRUCE RIESGOS'!$C$8:$D$13,2,FALSE),"")</f>
        <v/>
      </c>
      <c r="Y28" s="195">
        <v>7.09</v>
      </c>
      <c r="Z28" s="195" t="str">
        <f>IFERROR(VLOOKUP(Y28,'CRUCE RIESGOS'!$C$8:$D$13,2,FALSE),"")</f>
        <v/>
      </c>
      <c r="AA28" s="195">
        <v>8.09</v>
      </c>
      <c r="AB28" s="195" t="str">
        <f>IFERROR(VLOOKUP(AA28,'CRUCE RIESGOS'!$C$8:$D$13,2,FALSE),"")</f>
        <v/>
      </c>
      <c r="AC28" s="195">
        <v>9.09</v>
      </c>
      <c r="AD28" s="195" t="str">
        <f>IFERROR(VLOOKUP(AC28,'CRUCE RIESGOS'!$C$8:$D$13,2,FALSE),"")</f>
        <v/>
      </c>
      <c r="AE28" s="195">
        <v>10.09</v>
      </c>
      <c r="AF28" s="195" t="str">
        <f>IFERROR(VLOOKUP(AE28,'CRUCE RIESGOS'!$C$8:$D$13,2,FALSE),"")</f>
        <v/>
      </c>
      <c r="AG28" s="195">
        <v>11.09</v>
      </c>
      <c r="AH28" s="195" t="str">
        <f>IFERROR(VLOOKUP(AG28,'CRUCE RIESGOS'!$C$8:$D$13,2,FALSE),"")</f>
        <v/>
      </c>
      <c r="AI28" s="195">
        <v>12.09</v>
      </c>
      <c r="AJ28" s="195" t="str">
        <f>IFERROR(VLOOKUP(AI28,'CRUCE RIESGOS'!$C$8:$D$13,2,FALSE),"")</f>
        <v/>
      </c>
      <c r="AK28" s="195">
        <v>13.09</v>
      </c>
      <c r="AL28" s="195" t="str">
        <f>IFERROR(VLOOKUP(AK28,'CRUCE RIESGOS'!$C$8:$D$13,2,FALSE),"")</f>
        <v/>
      </c>
      <c r="AM28" s="195">
        <v>14.09</v>
      </c>
      <c r="AN28" s="195" t="str">
        <f>IFERROR(VLOOKUP(AM28,'CRUCE RIESGOS'!$C$8:$D$13,2,FALSE),"")</f>
        <v/>
      </c>
      <c r="AO28" s="195">
        <v>15.09</v>
      </c>
      <c r="AP28" s="195" t="str">
        <f>IFERROR(VLOOKUP(AO28,'CRUCE RIESGOS'!$C$8:$D$13,2,FALSE),"")</f>
        <v/>
      </c>
      <c r="AQ28" s="195">
        <v>16.09</v>
      </c>
      <c r="AR28" s="195" t="str">
        <f>IFERROR(VLOOKUP(AQ28,'CRUCE RIESGOS'!$C$8:$D$13,2,FALSE),"")</f>
        <v/>
      </c>
      <c r="AS28" s="195">
        <v>17.09</v>
      </c>
      <c r="AT28" s="195" t="str">
        <f>IFERROR(VLOOKUP(AS28,'CRUCE RIESGOS'!$C$8:$D$13,2,FALSE),"")</f>
        <v/>
      </c>
      <c r="AU28" s="195">
        <v>18.09</v>
      </c>
      <c r="AV28" s="195" t="str">
        <f>IFERROR(VLOOKUP(AU28,'CRUCE RIESGOS'!$C$8:$D$13,2,FALSE),"")</f>
        <v/>
      </c>
      <c r="AW28" s="195">
        <v>19.09</v>
      </c>
      <c r="AX28" s="195" t="str">
        <f>IFERROR(VLOOKUP(AW28,'CRUCE RIESGOS'!$C$8:$D$13,2,FALSE),"")</f>
        <v/>
      </c>
      <c r="AY28" s="195">
        <v>20.09</v>
      </c>
      <c r="AZ28" s="195" t="str">
        <f>IFERROR(VLOOKUP(AY28,'CRUCE RIESGOS'!$C$8:$D$13,2,FALSE),"")</f>
        <v/>
      </c>
      <c r="BA28" s="195">
        <v>21.09</v>
      </c>
      <c r="BB28" s="195" t="str">
        <f>IFERROR(VLOOKUP(BA28,'CRUCE RIESGOS'!$C$8:$D$13,2,FALSE),"")</f>
        <v/>
      </c>
      <c r="BC28" s="195">
        <v>22.09</v>
      </c>
      <c r="BD28" s="195" t="str">
        <f>IFERROR(VLOOKUP(BC28,'CRUCE RIESGOS'!$C$8:$D$13,2,FALSE),"")</f>
        <v/>
      </c>
      <c r="BE28" s="195">
        <v>23.09</v>
      </c>
      <c r="BF28" s="195" t="str">
        <f>IFERROR(VLOOKUP(BE28,'CRUCE RIESGOS'!$C$8:$D$13,2,FALSE),"")</f>
        <v/>
      </c>
      <c r="BG28" s="195">
        <v>24.09</v>
      </c>
      <c r="BH28" s="195" t="str">
        <f>IFERROR(VLOOKUP(BG28,'CRUCE RIESGOS'!$C$8:$D$13,2,FALSE),"")</f>
        <v/>
      </c>
      <c r="BI28" s="195">
        <v>25.09</v>
      </c>
      <c r="BJ28" s="195" t="str">
        <f>IFERROR(VLOOKUP(BI28,'CRUCE RIESGOS'!$C$8:$D$13,2,FALSE),"")</f>
        <v/>
      </c>
    </row>
    <row r="29" spans="1:62">
      <c r="N29" s="196" t="str">
        <f>IF(N30&lt;&gt;""," -R","")</f>
        <v/>
      </c>
      <c r="P29" s="195" t="str">
        <f>IF(P30&lt;&gt;""," -R","")</f>
        <v/>
      </c>
      <c r="R29" s="195" t="str">
        <f>IF(R30&lt;&gt;""," -R","")</f>
        <v/>
      </c>
      <c r="T29" s="195" t="str">
        <f>IF(T30&lt;&gt;""," -R","")</f>
        <v/>
      </c>
      <c r="V29" s="195" t="str">
        <f>IF(V30&lt;&gt;""," -R","")</f>
        <v/>
      </c>
      <c r="X29" s="195" t="str">
        <f>IF(X30&lt;&gt;""," -R","")</f>
        <v/>
      </c>
      <c r="Z29" s="195" t="str">
        <f>IF(Z30&lt;&gt;""," -R","")</f>
        <v/>
      </c>
      <c r="AB29" s="195" t="str">
        <f>IF(AB30&lt;&gt;""," -R","")</f>
        <v/>
      </c>
      <c r="AD29" s="195" t="str">
        <f>IF(AD30&lt;&gt;""," -R","")</f>
        <v/>
      </c>
      <c r="AF29" s="195" t="str">
        <f>IF(AF30&lt;&gt;""," -R","")</f>
        <v/>
      </c>
      <c r="AH29" s="195" t="str">
        <f>IF(AH30&lt;&gt;""," -R","")</f>
        <v/>
      </c>
      <c r="AJ29" s="195" t="str">
        <f>IF(AJ30&lt;&gt;""," -R","")</f>
        <v/>
      </c>
      <c r="AL29" s="195" t="str">
        <f>IF(AL30&lt;&gt;""," -R","")</f>
        <v/>
      </c>
      <c r="AN29" s="195" t="str">
        <f>IF(AN30&lt;&gt;""," -R","")</f>
        <v/>
      </c>
      <c r="AP29" s="195" t="str">
        <f>IF(AP30&lt;&gt;""," -R","")</f>
        <v/>
      </c>
      <c r="AR29" s="195" t="str">
        <f>IF(AR30&lt;&gt;""," -R","")</f>
        <v/>
      </c>
      <c r="AT29" s="195" t="str">
        <f>IF(AT30&lt;&gt;""," -R","")</f>
        <v/>
      </c>
      <c r="AV29" s="195" t="str">
        <f>IF(AV30&lt;&gt;""," -R","")</f>
        <v/>
      </c>
      <c r="AX29" s="195" t="str">
        <f>IF(AX30&lt;&gt;""," -R","")</f>
        <v/>
      </c>
      <c r="AZ29" s="195" t="str">
        <f>IF(AZ30&lt;&gt;""," -R","")</f>
        <v/>
      </c>
      <c r="BB29" s="195" t="str">
        <f>IF(BB30&lt;&gt;""," -R","")</f>
        <v/>
      </c>
      <c r="BD29" s="195" t="str">
        <f>IF(BD30&lt;&gt;""," -R","")</f>
        <v/>
      </c>
      <c r="BF29" s="195" t="str">
        <f>IF(BF30&lt;&gt;""," -R","")</f>
        <v/>
      </c>
      <c r="BH29" s="195" t="str">
        <f>IF(BH30&lt;&gt;""," -R","")</f>
        <v/>
      </c>
      <c r="BJ29" s="195" t="str">
        <f>IF(BJ30&lt;&gt;""," -R","")</f>
        <v/>
      </c>
    </row>
    <row r="30" spans="1:62">
      <c r="M30" s="195">
        <v>1.1000000000000001</v>
      </c>
      <c r="N30" s="196" t="str">
        <f>IFERROR(VLOOKUP(M30,'CRUCE RIESGOS'!$C$8:$D$13,2,FALSE),"")</f>
        <v/>
      </c>
      <c r="O30" s="195">
        <v>2.1</v>
      </c>
      <c r="P30" s="195" t="str">
        <f>IFERROR(VLOOKUP(O30,'CRUCE RIESGOS'!$C$8:$D$13,2,FALSE),"")</f>
        <v/>
      </c>
      <c r="Q30" s="195">
        <v>3.1</v>
      </c>
      <c r="R30" s="195" t="str">
        <f>IFERROR(VLOOKUP(Q30,'CRUCE RIESGOS'!$C$8:$D$13,2,FALSE),"")</f>
        <v/>
      </c>
      <c r="S30" s="195">
        <v>4.0999999999999996</v>
      </c>
      <c r="T30" s="195" t="str">
        <f>IFERROR(VLOOKUP(S30,'CRUCE RIESGOS'!$C$8:$D$13,2,FALSE),"")</f>
        <v/>
      </c>
      <c r="U30" s="195">
        <v>5.0999999999999996</v>
      </c>
      <c r="V30" s="195" t="str">
        <f>IFERROR(VLOOKUP(U30,'CRUCE RIESGOS'!$C$8:$D$13,2,FALSE),"")</f>
        <v/>
      </c>
      <c r="W30" s="195">
        <v>6.1</v>
      </c>
      <c r="X30" s="195" t="str">
        <f>IFERROR(VLOOKUP(W30,'CRUCE RIESGOS'!$C$8:$D$13,2,FALSE),"")</f>
        <v/>
      </c>
      <c r="Y30" s="195">
        <v>7.1</v>
      </c>
      <c r="Z30" s="195" t="str">
        <f>IFERROR(VLOOKUP(Y30,'CRUCE RIESGOS'!$C$8:$D$13,2,FALSE),"")</f>
        <v/>
      </c>
      <c r="AA30" s="195">
        <v>8.1</v>
      </c>
      <c r="AB30" s="195" t="str">
        <f>IFERROR(VLOOKUP(AA30,'CRUCE RIESGOS'!$C$8:$D$13,2,FALSE),"")</f>
        <v/>
      </c>
      <c r="AC30" s="195">
        <v>9.1</v>
      </c>
      <c r="AD30" s="195" t="str">
        <f>IFERROR(VLOOKUP(AC30,'CRUCE RIESGOS'!$C$8:$D$13,2,FALSE),"")</f>
        <v/>
      </c>
      <c r="AE30" s="195">
        <v>10.1</v>
      </c>
      <c r="AF30" s="195" t="str">
        <f>IFERROR(VLOOKUP(AE30,'CRUCE RIESGOS'!$C$8:$D$13,2,FALSE),"")</f>
        <v/>
      </c>
      <c r="AG30" s="195">
        <v>11.1</v>
      </c>
      <c r="AH30" s="195" t="str">
        <f>IFERROR(VLOOKUP(AG30,'CRUCE RIESGOS'!$C$8:$D$13,2,FALSE),"")</f>
        <v/>
      </c>
      <c r="AI30" s="195">
        <v>12.1</v>
      </c>
      <c r="AJ30" s="195" t="str">
        <f>IFERROR(VLOOKUP(AI30,'CRUCE RIESGOS'!$C$8:$D$13,2,FALSE),"")</f>
        <v/>
      </c>
      <c r="AK30" s="195">
        <v>13.1</v>
      </c>
      <c r="AL30" s="195" t="str">
        <f>IFERROR(VLOOKUP(AK30,'CRUCE RIESGOS'!$C$8:$D$13,2,FALSE),"")</f>
        <v/>
      </c>
      <c r="AM30" s="195">
        <v>14.1</v>
      </c>
      <c r="AN30" s="195" t="str">
        <f>IFERROR(VLOOKUP(AM30,'CRUCE RIESGOS'!$C$8:$D$13,2,FALSE),"")</f>
        <v/>
      </c>
      <c r="AO30" s="195">
        <v>15.1</v>
      </c>
      <c r="AP30" s="195" t="str">
        <f>IFERROR(VLOOKUP(AO30,'CRUCE RIESGOS'!$C$8:$D$13,2,FALSE),"")</f>
        <v/>
      </c>
      <c r="AQ30" s="195">
        <v>16.100000000000001</v>
      </c>
      <c r="AR30" s="195" t="str">
        <f>IFERROR(VLOOKUP(AQ30,'CRUCE RIESGOS'!$C$8:$D$13,2,FALSE),"")</f>
        <v/>
      </c>
      <c r="AS30" s="195">
        <v>17.100000000000001</v>
      </c>
      <c r="AT30" s="195" t="str">
        <f>IFERROR(VLOOKUP(AS30,'CRUCE RIESGOS'!$C$8:$D$13,2,FALSE),"")</f>
        <v/>
      </c>
      <c r="AU30" s="195">
        <v>18.100000000000001</v>
      </c>
      <c r="AV30" s="195" t="str">
        <f>IFERROR(VLOOKUP(AU30,'CRUCE RIESGOS'!$C$8:$D$13,2,FALSE),"")</f>
        <v/>
      </c>
      <c r="AW30" s="195">
        <v>19.100000000000001</v>
      </c>
      <c r="AX30" s="195" t="str">
        <f>IFERROR(VLOOKUP(AW30,'CRUCE RIESGOS'!$C$8:$D$13,2,FALSE),"")</f>
        <v/>
      </c>
      <c r="AY30" s="195">
        <v>20.100000000000001</v>
      </c>
      <c r="AZ30" s="195" t="str">
        <f>IFERROR(VLOOKUP(AY30,'CRUCE RIESGOS'!$C$8:$D$13,2,FALSE),"")</f>
        <v/>
      </c>
      <c r="BA30" s="195">
        <v>21.1</v>
      </c>
      <c r="BB30" s="195" t="str">
        <f>IFERROR(VLOOKUP(BA30,'CRUCE RIESGOS'!$C$8:$D$13,2,FALSE),"")</f>
        <v/>
      </c>
      <c r="BC30" s="195">
        <v>22.1</v>
      </c>
      <c r="BD30" s="195" t="str">
        <f>IFERROR(VLOOKUP(BC30,'CRUCE RIESGOS'!$C$8:$D$13,2,FALSE),"")</f>
        <v/>
      </c>
      <c r="BE30" s="195">
        <v>23.1</v>
      </c>
      <c r="BF30" s="195" t="str">
        <f>IFERROR(VLOOKUP(BE30,'CRUCE RIESGOS'!$C$8:$D$13,2,FALSE),"")</f>
        <v/>
      </c>
      <c r="BG30" s="195">
        <v>24.1</v>
      </c>
      <c r="BH30" s="195" t="str">
        <f>IFERROR(VLOOKUP(BG30,'CRUCE RIESGOS'!$C$8:$D$13,2,FALSE),"")</f>
        <v/>
      </c>
      <c r="BI30" s="195">
        <v>25.1</v>
      </c>
      <c r="BJ30" s="195" t="str">
        <f>IFERROR(VLOOKUP(BI30,'CRUCE RIESGOS'!$C$8:$D$13,2,FALSE),"")</f>
        <v/>
      </c>
    </row>
    <row r="31" spans="1:62">
      <c r="N31" s="195" t="str">
        <f>IF(N32&lt;&gt;""," -R","")</f>
        <v/>
      </c>
      <c r="P31" s="195" t="str">
        <f>IF(P32&lt;&gt;""," -R","")</f>
        <v/>
      </c>
      <c r="R31" s="195" t="str">
        <f>IF(R32&lt;&gt;""," -R","")</f>
        <v/>
      </c>
      <c r="T31" s="195" t="str">
        <f>IF(T32&lt;&gt;""," -R","")</f>
        <v/>
      </c>
      <c r="V31" s="195" t="str">
        <f>IF(V32&lt;&gt;""," -R","")</f>
        <v/>
      </c>
      <c r="X31" s="195" t="str">
        <f>IF(X32&lt;&gt;""," -R","")</f>
        <v/>
      </c>
      <c r="Z31" s="195" t="str">
        <f>IF(Z32&lt;&gt;""," -R","")</f>
        <v/>
      </c>
      <c r="AB31" s="195" t="str">
        <f>IF(AB32&lt;&gt;""," -R","")</f>
        <v/>
      </c>
      <c r="AD31" s="195" t="str">
        <f>IF(AD32&lt;&gt;""," -R","")</f>
        <v/>
      </c>
      <c r="AF31" s="195" t="str">
        <f>IF(AF32&lt;&gt;""," -R","")</f>
        <v/>
      </c>
      <c r="AH31" s="195" t="str">
        <f>IF(AH32&lt;&gt;""," -R","")</f>
        <v/>
      </c>
      <c r="AJ31" s="195" t="str">
        <f>IF(AJ32&lt;&gt;""," -R","")</f>
        <v/>
      </c>
      <c r="AL31" s="195" t="str">
        <f>IF(AL32&lt;&gt;""," -R","")</f>
        <v/>
      </c>
      <c r="AN31" s="195" t="str">
        <f>IF(AN32&lt;&gt;""," -R","")</f>
        <v/>
      </c>
      <c r="AP31" s="195" t="str">
        <f>IF(AP32&lt;&gt;""," -R","")</f>
        <v/>
      </c>
      <c r="AR31" s="195" t="str">
        <f>IF(AR32&lt;&gt;""," -R","")</f>
        <v/>
      </c>
      <c r="AT31" s="195" t="str">
        <f>IF(AT32&lt;&gt;""," -R","")</f>
        <v/>
      </c>
      <c r="AV31" s="195" t="str">
        <f>IF(AV32&lt;&gt;""," -R","")</f>
        <v/>
      </c>
      <c r="AX31" s="195" t="str">
        <f>IF(AX32&lt;&gt;""," -R","")</f>
        <v/>
      </c>
      <c r="AZ31" s="195" t="str">
        <f>IF(AZ32&lt;&gt;""," -R","")</f>
        <v/>
      </c>
      <c r="BB31" s="195" t="str">
        <f>IF(BB32&lt;&gt;""," -R","")</f>
        <v/>
      </c>
      <c r="BD31" s="195" t="str">
        <f>IF(BD32&lt;&gt;""," -R","")</f>
        <v/>
      </c>
      <c r="BF31" s="195" t="str">
        <f>IF(BF32&lt;&gt;""," -R","")</f>
        <v/>
      </c>
      <c r="BH31" s="195" t="str">
        <f>IF(BH32&lt;&gt;""," -R","")</f>
        <v/>
      </c>
      <c r="BJ31" s="195" t="str">
        <f>IF(BJ32&lt;&gt;""," -R","")</f>
        <v/>
      </c>
    </row>
    <row r="32" spans="1:62">
      <c r="M32" s="195">
        <v>1.1100000000000001</v>
      </c>
      <c r="N32" s="195" t="str">
        <f>IFERROR(VLOOKUP(M32,'CRUCE RIESGOS'!$C$8:$D$13,2,FALSE),"")</f>
        <v/>
      </c>
      <c r="O32" s="195">
        <v>2.11</v>
      </c>
      <c r="P32" s="195" t="str">
        <f>IFERROR(VLOOKUP(O32,'CRUCE RIESGOS'!$C$8:$D$13,2,FALSE),"")</f>
        <v/>
      </c>
      <c r="Q32" s="195">
        <v>3.11</v>
      </c>
      <c r="R32" s="195" t="str">
        <f>IFERROR(VLOOKUP(Q32,'CRUCE RIESGOS'!$C$8:$D$13,2,FALSE),"")</f>
        <v/>
      </c>
      <c r="S32" s="195">
        <v>4.1100000000000003</v>
      </c>
      <c r="T32" s="195" t="str">
        <f>IFERROR(VLOOKUP(S32,'CRUCE RIESGOS'!$C$8:$D$13,2,FALSE),"")</f>
        <v/>
      </c>
      <c r="U32" s="195">
        <v>5.1100000000000003</v>
      </c>
      <c r="V32" s="195" t="str">
        <f>IFERROR(VLOOKUP(U32,'CRUCE RIESGOS'!$C$8:$D$13,2,FALSE),"")</f>
        <v/>
      </c>
      <c r="W32" s="195">
        <v>6.11</v>
      </c>
      <c r="X32" s="195" t="str">
        <f>IFERROR(VLOOKUP(W32,'CRUCE RIESGOS'!$C$8:$D$13,2,FALSE),"")</f>
        <v/>
      </c>
      <c r="Y32" s="195">
        <v>7.11</v>
      </c>
      <c r="Z32" s="195" t="str">
        <f>IFERROR(VLOOKUP(Y32,'CRUCE RIESGOS'!$C$8:$D$13,2,FALSE),"")</f>
        <v/>
      </c>
      <c r="AA32" s="195">
        <v>8.11</v>
      </c>
      <c r="AB32" s="195" t="str">
        <f>IFERROR(VLOOKUP(AA32,'CRUCE RIESGOS'!$C$8:$D$13,2,FALSE),"")</f>
        <v/>
      </c>
      <c r="AC32" s="195">
        <v>9.11</v>
      </c>
      <c r="AD32" s="195" t="str">
        <f>IFERROR(VLOOKUP(AC32,'CRUCE RIESGOS'!$C$8:$D$13,2,FALSE),"")</f>
        <v/>
      </c>
      <c r="AE32" s="195">
        <v>10.11</v>
      </c>
      <c r="AF32" s="195" t="str">
        <f>IFERROR(VLOOKUP(AE32,'CRUCE RIESGOS'!$C$8:$D$13,2,FALSE),"")</f>
        <v/>
      </c>
      <c r="AG32" s="195">
        <v>11.11</v>
      </c>
      <c r="AH32" s="195" t="str">
        <f>IFERROR(VLOOKUP(AG32,'CRUCE RIESGOS'!$C$8:$D$13,2,FALSE),"")</f>
        <v/>
      </c>
      <c r="AI32" s="195">
        <v>12.11</v>
      </c>
      <c r="AJ32" s="195" t="str">
        <f>IFERROR(VLOOKUP(AI32,'CRUCE RIESGOS'!$C$8:$D$13,2,FALSE),"")</f>
        <v/>
      </c>
      <c r="AK32" s="195">
        <v>13.11</v>
      </c>
      <c r="AL32" s="195" t="str">
        <f>IFERROR(VLOOKUP(AK32,'CRUCE RIESGOS'!$C$8:$D$13,2,FALSE),"")</f>
        <v/>
      </c>
      <c r="AM32" s="195">
        <v>14.11</v>
      </c>
      <c r="AN32" s="195" t="str">
        <f>IFERROR(VLOOKUP(AM32,'CRUCE RIESGOS'!$C$8:$D$13,2,FALSE),"")</f>
        <v/>
      </c>
      <c r="AO32" s="195">
        <v>15.11</v>
      </c>
      <c r="AP32" s="195" t="str">
        <f>IFERROR(VLOOKUP(AO32,'CRUCE RIESGOS'!$C$8:$D$13,2,FALSE),"")</f>
        <v/>
      </c>
      <c r="AQ32" s="195">
        <v>16.11</v>
      </c>
      <c r="AR32" s="195" t="str">
        <f>IFERROR(VLOOKUP(AQ32,'CRUCE RIESGOS'!$C$8:$D$13,2,FALSE),"")</f>
        <v/>
      </c>
      <c r="AS32" s="195">
        <v>17.11</v>
      </c>
      <c r="AT32" s="195" t="str">
        <f>IFERROR(VLOOKUP(AS32,'CRUCE RIESGOS'!$C$8:$D$13,2,FALSE),"")</f>
        <v/>
      </c>
      <c r="AU32" s="195">
        <v>18.11</v>
      </c>
      <c r="AV32" s="195" t="str">
        <f>IFERROR(VLOOKUP(AU32,'CRUCE RIESGOS'!$C$8:$D$13,2,FALSE),"")</f>
        <v/>
      </c>
      <c r="AW32" s="195">
        <v>19.11</v>
      </c>
      <c r="AX32" s="195" t="str">
        <f>IFERROR(VLOOKUP(AW32,'CRUCE RIESGOS'!$C$8:$D$13,2,FALSE),"")</f>
        <v/>
      </c>
      <c r="AY32" s="195">
        <v>20.11</v>
      </c>
      <c r="AZ32" s="195" t="str">
        <f>IFERROR(VLOOKUP(AY32,'CRUCE RIESGOS'!$C$8:$D$13,2,FALSE),"")</f>
        <v/>
      </c>
      <c r="BA32" s="195">
        <v>21.11</v>
      </c>
      <c r="BB32" s="195" t="str">
        <f>IFERROR(VLOOKUP(BA32,'CRUCE RIESGOS'!$C$8:$D$13,2,FALSE),"")</f>
        <v/>
      </c>
      <c r="BC32" s="195">
        <v>22.11</v>
      </c>
      <c r="BD32" s="195" t="str">
        <f>IFERROR(VLOOKUP(BC32,'CRUCE RIESGOS'!$C$8:$D$13,2,FALSE),"")</f>
        <v/>
      </c>
      <c r="BE32" s="195">
        <v>23.11</v>
      </c>
      <c r="BF32" s="195" t="str">
        <f>IFERROR(VLOOKUP(BE32,'CRUCE RIESGOS'!$C$8:$D$13,2,FALSE),"")</f>
        <v/>
      </c>
      <c r="BG32" s="195">
        <v>24.11</v>
      </c>
      <c r="BH32" s="195" t="str">
        <f>IFERROR(VLOOKUP(BG32,'CRUCE RIESGOS'!$C$8:$D$13,2,FALSE),"")</f>
        <v/>
      </c>
      <c r="BI32" s="195">
        <v>25.11</v>
      </c>
      <c r="BJ32" s="195" t="str">
        <f>IFERROR(VLOOKUP(BI32,'CRUCE RIESGOS'!$C$8:$D$13,2,FALSE),"")</f>
        <v/>
      </c>
    </row>
    <row r="33" spans="13:62">
      <c r="N33" s="195" t="str">
        <f>IF(N34&lt;&gt;""," -R","")</f>
        <v/>
      </c>
      <c r="P33" s="195" t="str">
        <f>IF(P34&lt;&gt;""," -R","")</f>
        <v/>
      </c>
      <c r="R33" s="195" t="str">
        <f>IF(R34&lt;&gt;""," -R","")</f>
        <v/>
      </c>
      <c r="T33" s="195" t="str">
        <f>IF(T34&lt;&gt;""," -R","")</f>
        <v/>
      </c>
      <c r="V33" s="195" t="str">
        <f>IF(V34&lt;&gt;""," -R","")</f>
        <v/>
      </c>
      <c r="X33" s="195" t="str">
        <f>IF(X34&lt;&gt;""," -R","")</f>
        <v/>
      </c>
      <c r="Z33" s="195" t="str">
        <f>IF(Z34&lt;&gt;""," -R","")</f>
        <v/>
      </c>
      <c r="AB33" s="195" t="str">
        <f>IF(AB34&lt;&gt;""," -R","")</f>
        <v/>
      </c>
      <c r="AD33" s="195" t="str">
        <f>IF(AD34&lt;&gt;""," -R","")</f>
        <v/>
      </c>
      <c r="AF33" s="195" t="str">
        <f>IF(AF34&lt;&gt;""," -R","")</f>
        <v/>
      </c>
      <c r="AH33" s="195" t="str">
        <f>IF(AH34&lt;&gt;""," -R","")</f>
        <v/>
      </c>
      <c r="AJ33" s="195" t="str">
        <f>IF(AJ34&lt;&gt;""," -R","")</f>
        <v/>
      </c>
      <c r="AL33" s="195" t="str">
        <f>IF(AL34&lt;&gt;""," -R","")</f>
        <v/>
      </c>
      <c r="AN33" s="195" t="str">
        <f>IF(AN34&lt;&gt;""," -R","")</f>
        <v/>
      </c>
      <c r="AP33" s="195" t="str">
        <f>IF(AP34&lt;&gt;""," -R","")</f>
        <v/>
      </c>
      <c r="AR33" s="195" t="str">
        <f>IF(AR34&lt;&gt;""," -R","")</f>
        <v/>
      </c>
      <c r="AT33" s="195" t="str">
        <f>IF(AT34&lt;&gt;""," -R","")</f>
        <v/>
      </c>
      <c r="AV33" s="195" t="str">
        <f>IF(AV34&lt;&gt;""," -R","")</f>
        <v/>
      </c>
      <c r="AX33" s="195" t="str">
        <f>IF(AX34&lt;&gt;""," -R","")</f>
        <v/>
      </c>
      <c r="AZ33" s="195" t="str">
        <f>IF(AZ34&lt;&gt;""," -R","")</f>
        <v/>
      </c>
      <c r="BB33" s="195" t="str">
        <f>IF(BB34&lt;&gt;""," -R","")</f>
        <v/>
      </c>
      <c r="BD33" s="195" t="str">
        <f>IF(BD34&lt;&gt;""," -R","")</f>
        <v/>
      </c>
      <c r="BF33" s="195" t="str">
        <f>IF(BF34&lt;&gt;""," -R","")</f>
        <v/>
      </c>
      <c r="BH33" s="195" t="str">
        <f>IF(BH34&lt;&gt;""," -R","")</f>
        <v/>
      </c>
      <c r="BJ33" s="195" t="str">
        <f>IF(BJ34&lt;&gt;""," -R","")</f>
        <v/>
      </c>
    </row>
    <row r="34" spans="13:62">
      <c r="M34" s="195">
        <v>1.1200000000000001</v>
      </c>
      <c r="N34" s="195" t="str">
        <f>IFERROR(VLOOKUP(M34,'CRUCE RIESGOS'!$C$8:$D$13,2,FALSE),"")</f>
        <v/>
      </c>
      <c r="O34" s="195">
        <v>2.12</v>
      </c>
      <c r="P34" s="195" t="str">
        <f>IFERROR(VLOOKUP(O34,'CRUCE RIESGOS'!$C$8:$D$13,2,FALSE),"")</f>
        <v/>
      </c>
      <c r="Q34" s="195">
        <v>3.12</v>
      </c>
      <c r="R34" s="195" t="str">
        <f>IFERROR(VLOOKUP(Q34,'CRUCE RIESGOS'!$C$8:$D$13,2,FALSE),"")</f>
        <v/>
      </c>
      <c r="S34" s="195">
        <v>4.12</v>
      </c>
      <c r="T34" s="195" t="str">
        <f>IFERROR(VLOOKUP(S34,'CRUCE RIESGOS'!$C$8:$D$13,2,FALSE),"")</f>
        <v/>
      </c>
      <c r="U34" s="195">
        <v>5.12</v>
      </c>
      <c r="V34" s="195" t="str">
        <f>IFERROR(VLOOKUP(U34,'CRUCE RIESGOS'!$C$8:$D$13,2,FALSE),"")</f>
        <v/>
      </c>
      <c r="W34" s="195">
        <v>6.12</v>
      </c>
      <c r="X34" s="195" t="str">
        <f>IFERROR(VLOOKUP(W34,'CRUCE RIESGOS'!$C$8:$D$13,2,FALSE),"")</f>
        <v/>
      </c>
      <c r="Y34" s="195">
        <v>7.12</v>
      </c>
      <c r="Z34" s="195" t="str">
        <f>IFERROR(VLOOKUP(Y34,'CRUCE RIESGOS'!$C$8:$D$13,2,FALSE),"")</f>
        <v/>
      </c>
      <c r="AA34" s="195">
        <v>8.1199999999999992</v>
      </c>
      <c r="AB34" s="195" t="str">
        <f>IFERROR(VLOOKUP(AA34,'CRUCE RIESGOS'!$C$8:$D$13,2,FALSE),"")</f>
        <v/>
      </c>
      <c r="AC34" s="195">
        <v>9.1199999999999992</v>
      </c>
      <c r="AD34" s="195" t="str">
        <f>IFERROR(VLOOKUP(AC34,'CRUCE RIESGOS'!$C$8:$D$13,2,FALSE),"")</f>
        <v/>
      </c>
      <c r="AE34" s="195">
        <v>10.119999999999999</v>
      </c>
      <c r="AF34" s="195" t="str">
        <f>IFERROR(VLOOKUP(AE34,'CRUCE RIESGOS'!$C$8:$D$13,2,FALSE),"")</f>
        <v/>
      </c>
      <c r="AG34" s="195">
        <v>11.12</v>
      </c>
      <c r="AH34" s="195" t="str">
        <f>IFERROR(VLOOKUP(AG34,'CRUCE RIESGOS'!$C$8:$D$13,2,FALSE),"")</f>
        <v/>
      </c>
      <c r="AI34" s="195">
        <v>12.12</v>
      </c>
      <c r="AJ34" s="195" t="str">
        <f>IFERROR(VLOOKUP(AI34,'CRUCE RIESGOS'!$C$8:$D$13,2,FALSE),"")</f>
        <v/>
      </c>
      <c r="AK34" s="195">
        <v>13.12</v>
      </c>
      <c r="AL34" s="195" t="str">
        <f>IFERROR(VLOOKUP(AK34,'CRUCE RIESGOS'!$C$8:$D$13,2,FALSE),"")</f>
        <v/>
      </c>
      <c r="AM34" s="195">
        <v>14.12</v>
      </c>
      <c r="AN34" s="195" t="str">
        <f>IFERROR(VLOOKUP(AM34,'CRUCE RIESGOS'!$C$8:$D$13,2,FALSE),"")</f>
        <v/>
      </c>
      <c r="AO34" s="195">
        <v>15.12</v>
      </c>
      <c r="AP34" s="195" t="str">
        <f>IFERROR(VLOOKUP(AO34,'CRUCE RIESGOS'!$C$8:$D$13,2,FALSE),"")</f>
        <v/>
      </c>
      <c r="AQ34" s="195">
        <v>16.12</v>
      </c>
      <c r="AR34" s="195" t="str">
        <f>IFERROR(VLOOKUP(AQ34,'CRUCE RIESGOS'!$C$8:$D$13,2,FALSE),"")</f>
        <v/>
      </c>
      <c r="AS34" s="195">
        <v>17.12</v>
      </c>
      <c r="AT34" s="195" t="str">
        <f>IFERROR(VLOOKUP(AS34,'CRUCE RIESGOS'!$C$8:$D$13,2,FALSE),"")</f>
        <v/>
      </c>
      <c r="AU34" s="195">
        <v>18.12</v>
      </c>
      <c r="AV34" s="195" t="str">
        <f>IFERROR(VLOOKUP(AU34,'CRUCE RIESGOS'!$C$8:$D$13,2,FALSE),"")</f>
        <v/>
      </c>
      <c r="AW34" s="195">
        <v>19.12</v>
      </c>
      <c r="AX34" s="195" t="str">
        <f>IFERROR(VLOOKUP(AW34,'CRUCE RIESGOS'!$C$8:$D$13,2,FALSE),"")</f>
        <v/>
      </c>
      <c r="AY34" s="195">
        <v>20.12</v>
      </c>
      <c r="AZ34" s="195" t="str">
        <f>IFERROR(VLOOKUP(AY34,'CRUCE RIESGOS'!$C$8:$D$13,2,FALSE),"")</f>
        <v/>
      </c>
      <c r="BA34" s="195">
        <v>21.12</v>
      </c>
      <c r="BB34" s="195" t="str">
        <f>IFERROR(VLOOKUP(BA34,'CRUCE RIESGOS'!$C$8:$D$13,2,FALSE),"")</f>
        <v/>
      </c>
      <c r="BC34" s="195">
        <v>22.12</v>
      </c>
      <c r="BD34" s="195" t="str">
        <f>IFERROR(VLOOKUP(BC34,'CRUCE RIESGOS'!$C$8:$D$13,2,FALSE),"")</f>
        <v/>
      </c>
      <c r="BE34" s="195">
        <v>23.12</v>
      </c>
      <c r="BF34" s="195" t="str">
        <f>IFERROR(VLOOKUP(BE34,'CRUCE RIESGOS'!$C$8:$D$13,2,FALSE),"")</f>
        <v/>
      </c>
      <c r="BG34" s="195">
        <v>24.12</v>
      </c>
      <c r="BH34" s="195" t="str">
        <f>IFERROR(VLOOKUP(BG34,'CRUCE RIESGOS'!$C$8:$D$13,2,FALSE),"")</f>
        <v/>
      </c>
      <c r="BI34" s="195">
        <v>25.12</v>
      </c>
      <c r="BJ34" s="195" t="str">
        <f>IFERROR(VLOOKUP(BI34,'CRUCE RIESGOS'!$C$8:$D$13,2,FALSE),"")</f>
        <v/>
      </c>
    </row>
    <row r="35" spans="13:62">
      <c r="N35" s="195" t="str">
        <f>IF(N36&lt;&gt;""," -R","")</f>
        <v/>
      </c>
      <c r="P35" s="195" t="str">
        <f>IF(P36&lt;&gt;""," -R","")</f>
        <v/>
      </c>
      <c r="R35" s="195" t="str">
        <f>IF(R36&lt;&gt;""," -R","")</f>
        <v/>
      </c>
      <c r="T35" s="195" t="str">
        <f>IF(T36&lt;&gt;""," -R","")</f>
        <v/>
      </c>
      <c r="V35" s="195" t="str">
        <f>IF(V36&lt;&gt;""," -R","")</f>
        <v/>
      </c>
      <c r="X35" s="195" t="str">
        <f>IF(X36&lt;&gt;""," -R","")</f>
        <v/>
      </c>
      <c r="Z35" s="195" t="str">
        <f>IF(Z36&lt;&gt;""," -R","")</f>
        <v/>
      </c>
      <c r="AB35" s="195" t="str">
        <f>IF(AB36&lt;&gt;""," -R","")</f>
        <v/>
      </c>
      <c r="AD35" s="195" t="str">
        <f>IF(AD36&lt;&gt;""," -R","")</f>
        <v/>
      </c>
      <c r="AF35" s="195" t="str">
        <f>IF(AF36&lt;&gt;""," -R","")</f>
        <v/>
      </c>
      <c r="AH35" s="195" t="str">
        <f>IF(AH36&lt;&gt;""," -R","")</f>
        <v/>
      </c>
      <c r="AJ35" s="195" t="str">
        <f>IF(AJ36&lt;&gt;""," -R","")</f>
        <v/>
      </c>
      <c r="AL35" s="195" t="str">
        <f>IF(AL36&lt;&gt;""," -R","")</f>
        <v/>
      </c>
      <c r="AN35" s="195" t="str">
        <f>IF(AN36&lt;&gt;""," -R","")</f>
        <v/>
      </c>
      <c r="AP35" s="195" t="str">
        <f>IF(AP36&lt;&gt;""," -R","")</f>
        <v/>
      </c>
      <c r="AR35" s="195" t="str">
        <f>IF(AR36&lt;&gt;""," -R","")</f>
        <v/>
      </c>
      <c r="AT35" s="195" t="str">
        <f>IF(AT36&lt;&gt;""," -R","")</f>
        <v/>
      </c>
      <c r="AV35" s="195" t="str">
        <f>IF(AV36&lt;&gt;""," -R","")</f>
        <v/>
      </c>
      <c r="AX35" s="195" t="str">
        <f>IF(AX36&lt;&gt;""," -R","")</f>
        <v/>
      </c>
      <c r="AZ35" s="195" t="str">
        <f>IF(AZ36&lt;&gt;""," -R","")</f>
        <v/>
      </c>
      <c r="BB35" s="195" t="str">
        <f>IF(BB36&lt;&gt;""," -R","")</f>
        <v/>
      </c>
      <c r="BD35" s="195" t="str">
        <f>IF(BD36&lt;&gt;""," -R","")</f>
        <v/>
      </c>
      <c r="BF35" s="195" t="str">
        <f>IF(BF36&lt;&gt;""," -R","")</f>
        <v/>
      </c>
      <c r="BH35" s="195" t="str">
        <f>IF(BH36&lt;&gt;""," -R","")</f>
        <v/>
      </c>
      <c r="BJ35" s="195" t="str">
        <f>IF(BJ36&lt;&gt;""," -R","")</f>
        <v/>
      </c>
    </row>
    <row r="36" spans="13:62">
      <c r="M36" s="195">
        <v>1.1299999999999999</v>
      </c>
      <c r="N36" s="195" t="str">
        <f>IFERROR(VLOOKUP(M36,'CRUCE RIESGOS'!$C$8:$D$13,2,FALSE),"")</f>
        <v/>
      </c>
      <c r="O36" s="195">
        <v>2.13</v>
      </c>
      <c r="P36" s="195" t="str">
        <f>IFERROR(VLOOKUP(O36,'CRUCE RIESGOS'!$C$8:$D$13,2,FALSE),"")</f>
        <v/>
      </c>
      <c r="Q36" s="195">
        <v>3.13</v>
      </c>
      <c r="R36" s="195" t="str">
        <f>IFERROR(VLOOKUP(Q36,'CRUCE RIESGOS'!$C$8:$D$13,2,FALSE),"")</f>
        <v/>
      </c>
      <c r="S36" s="195">
        <v>4.13</v>
      </c>
      <c r="T36" s="195" t="str">
        <f>IFERROR(VLOOKUP(S36,'CRUCE RIESGOS'!$C$8:$D$13,2,FALSE),"")</f>
        <v/>
      </c>
      <c r="U36" s="195">
        <v>5.13</v>
      </c>
      <c r="V36" s="195" t="str">
        <f>IFERROR(VLOOKUP(U36,'CRUCE RIESGOS'!$C$8:$D$13,2,FALSE),"")</f>
        <v/>
      </c>
      <c r="W36" s="195">
        <v>6.13</v>
      </c>
      <c r="X36" s="195" t="str">
        <f>IFERROR(VLOOKUP(W36,'CRUCE RIESGOS'!$C$8:$D$13,2,FALSE),"")</f>
        <v/>
      </c>
      <c r="Y36" s="195">
        <v>7.13</v>
      </c>
      <c r="Z36" s="195" t="str">
        <f>IFERROR(VLOOKUP(Y36,'CRUCE RIESGOS'!$C$8:$D$13,2,FALSE),"")</f>
        <v/>
      </c>
      <c r="AA36" s="195">
        <v>8.1300000000000008</v>
      </c>
      <c r="AB36" s="195" t="str">
        <f>IFERROR(VLOOKUP(AA36,'CRUCE RIESGOS'!$C$8:$D$13,2,FALSE),"")</f>
        <v/>
      </c>
      <c r="AC36" s="195">
        <v>9.1300000000000008</v>
      </c>
      <c r="AD36" s="195" t="str">
        <f>IFERROR(VLOOKUP(AC36,'CRUCE RIESGOS'!$C$8:$D$13,2,FALSE),"")</f>
        <v/>
      </c>
      <c r="AE36" s="195">
        <v>10.130000000000001</v>
      </c>
      <c r="AF36" s="195" t="str">
        <f>IFERROR(VLOOKUP(AE36,'CRUCE RIESGOS'!$C$8:$D$13,2,FALSE),"")</f>
        <v/>
      </c>
      <c r="AG36" s="195">
        <v>11.13</v>
      </c>
      <c r="AH36" s="195" t="str">
        <f>IFERROR(VLOOKUP(AG36,'CRUCE RIESGOS'!$C$8:$D$13,2,FALSE),"")</f>
        <v/>
      </c>
      <c r="AI36" s="195">
        <v>12.13</v>
      </c>
      <c r="AJ36" s="195" t="str">
        <f>IFERROR(VLOOKUP(AI36,'CRUCE RIESGOS'!$C$8:$D$13,2,FALSE),"")</f>
        <v/>
      </c>
      <c r="AK36" s="195">
        <v>13.13</v>
      </c>
      <c r="AL36" s="195" t="str">
        <f>IFERROR(VLOOKUP(AK36,'CRUCE RIESGOS'!$C$8:$D$13,2,FALSE),"")</f>
        <v/>
      </c>
      <c r="AM36" s="195">
        <v>14.13</v>
      </c>
      <c r="AN36" s="195" t="str">
        <f>IFERROR(VLOOKUP(AM36,'CRUCE RIESGOS'!$C$8:$D$13,2,FALSE),"")</f>
        <v/>
      </c>
      <c r="AO36" s="195">
        <v>15.13</v>
      </c>
      <c r="AP36" s="195" t="str">
        <f>IFERROR(VLOOKUP(AO36,'CRUCE RIESGOS'!$C$8:$D$13,2,FALSE),"")</f>
        <v/>
      </c>
      <c r="AQ36" s="195">
        <v>16.13</v>
      </c>
      <c r="AR36" s="195" t="str">
        <f>IFERROR(VLOOKUP(AQ36,'CRUCE RIESGOS'!$C$8:$D$13,2,FALSE),"")</f>
        <v/>
      </c>
      <c r="AS36" s="195">
        <v>17.13</v>
      </c>
      <c r="AT36" s="195" t="str">
        <f>IFERROR(VLOOKUP(AS36,'CRUCE RIESGOS'!$C$8:$D$13,2,FALSE),"")</f>
        <v/>
      </c>
      <c r="AU36" s="195">
        <v>18.13</v>
      </c>
      <c r="AV36" s="195" t="str">
        <f>IFERROR(VLOOKUP(AU36,'CRUCE RIESGOS'!$C$8:$D$13,2,FALSE),"")</f>
        <v/>
      </c>
      <c r="AW36" s="195">
        <v>19.13</v>
      </c>
      <c r="AX36" s="195" t="str">
        <f>IFERROR(VLOOKUP(AW36,'CRUCE RIESGOS'!$C$8:$D$13,2,FALSE),"")</f>
        <v/>
      </c>
      <c r="AY36" s="195">
        <v>20.13</v>
      </c>
      <c r="AZ36" s="195" t="str">
        <f>IFERROR(VLOOKUP(AY36,'CRUCE RIESGOS'!$C$8:$D$13,2,FALSE),"")</f>
        <v/>
      </c>
      <c r="BA36" s="195">
        <v>21.13</v>
      </c>
      <c r="BB36" s="195" t="str">
        <f>IFERROR(VLOOKUP(BA36,'CRUCE RIESGOS'!$C$8:$D$13,2,FALSE),"")</f>
        <v/>
      </c>
      <c r="BC36" s="195">
        <v>22.13</v>
      </c>
      <c r="BD36" s="195" t="str">
        <f>IFERROR(VLOOKUP(BC36,'CRUCE RIESGOS'!$C$8:$D$13,2,FALSE),"")</f>
        <v/>
      </c>
      <c r="BE36" s="195">
        <v>23.13</v>
      </c>
      <c r="BF36" s="195" t="str">
        <f>IFERROR(VLOOKUP(BE36,'CRUCE RIESGOS'!$C$8:$D$13,2,FALSE),"")</f>
        <v/>
      </c>
      <c r="BG36" s="195">
        <v>24.13</v>
      </c>
      <c r="BH36" s="195" t="str">
        <f>IFERROR(VLOOKUP(BG36,'CRUCE RIESGOS'!$C$8:$D$13,2,FALSE),"")</f>
        <v/>
      </c>
      <c r="BI36" s="195">
        <v>25.13</v>
      </c>
      <c r="BJ36" s="195" t="str">
        <f>IFERROR(VLOOKUP(BI36,'CRUCE RIESGOS'!$C$8:$D$13,2,FALSE),"")</f>
        <v/>
      </c>
    </row>
    <row r="37" spans="13:62">
      <c r="N37" s="195" t="str">
        <f>IF(N38&lt;&gt;""," -R","")</f>
        <v/>
      </c>
      <c r="P37" s="195" t="str">
        <f>IF(P38&lt;&gt;""," -R","")</f>
        <v/>
      </c>
      <c r="R37" s="195" t="str">
        <f>IF(R38&lt;&gt;""," -R","")</f>
        <v/>
      </c>
      <c r="T37" s="195" t="str">
        <f>IF(T38&lt;&gt;""," -R","")</f>
        <v/>
      </c>
      <c r="V37" s="195" t="str">
        <f>IF(V38&lt;&gt;""," -R","")</f>
        <v/>
      </c>
      <c r="X37" s="195" t="str">
        <f>IF(X38&lt;&gt;""," -R","")</f>
        <v/>
      </c>
      <c r="Z37" s="195" t="str">
        <f>IF(Z38&lt;&gt;""," -R","")</f>
        <v/>
      </c>
      <c r="AB37" s="195" t="str">
        <f>IF(AB38&lt;&gt;""," -R","")</f>
        <v/>
      </c>
      <c r="AD37" s="195" t="str">
        <f>IF(AD38&lt;&gt;""," -R","")</f>
        <v/>
      </c>
      <c r="AF37" s="195" t="str">
        <f>IF(AF38&lt;&gt;""," -R","")</f>
        <v/>
      </c>
      <c r="AH37" s="195" t="str">
        <f>IF(AH38&lt;&gt;""," -R","")</f>
        <v/>
      </c>
      <c r="AJ37" s="195" t="str">
        <f>IF(AJ38&lt;&gt;""," -R","")</f>
        <v/>
      </c>
      <c r="AL37" s="195" t="str">
        <f>IF(AL38&lt;&gt;""," -R","")</f>
        <v/>
      </c>
      <c r="AN37" s="195" t="str">
        <f>IF(AN38&lt;&gt;""," -R","")</f>
        <v/>
      </c>
      <c r="AP37" s="195" t="str">
        <f>IF(AP38&lt;&gt;""," -R","")</f>
        <v/>
      </c>
      <c r="AR37" s="195" t="str">
        <f>IF(AR38&lt;&gt;""," -R","")</f>
        <v/>
      </c>
      <c r="AT37" s="195" t="str">
        <f>IF(AT38&lt;&gt;""," -R","")</f>
        <v/>
      </c>
      <c r="AV37" s="195" t="str">
        <f>IF(AV38&lt;&gt;""," -R","")</f>
        <v/>
      </c>
      <c r="AX37" s="195" t="str">
        <f>IF(AX38&lt;&gt;""," -R","")</f>
        <v/>
      </c>
      <c r="AZ37" s="195" t="str">
        <f>IF(AZ38&lt;&gt;""," -R","")</f>
        <v/>
      </c>
      <c r="BB37" s="195" t="str">
        <f>IF(BB38&lt;&gt;""," -R","")</f>
        <v/>
      </c>
      <c r="BD37" s="195" t="str">
        <f>IF(BD38&lt;&gt;""," -R","")</f>
        <v/>
      </c>
      <c r="BF37" s="195" t="str">
        <f>IF(BF38&lt;&gt;""," -R","")</f>
        <v/>
      </c>
      <c r="BH37" s="195" t="str">
        <f>IF(BH38&lt;&gt;""," -R","")</f>
        <v/>
      </c>
      <c r="BJ37" s="195" t="str">
        <f>IF(BJ38&lt;&gt;""," -R","")</f>
        <v/>
      </c>
    </row>
    <row r="38" spans="13:62">
      <c r="M38" s="195">
        <v>1.1399999999999999</v>
      </c>
      <c r="N38" s="195" t="str">
        <f>IFERROR(VLOOKUP(M38,'CRUCE RIESGOS'!$C$8:$D$13,2,FALSE),"")</f>
        <v/>
      </c>
      <c r="O38" s="195">
        <v>2.14</v>
      </c>
      <c r="P38" s="195" t="str">
        <f>IFERROR(VLOOKUP(O38,'CRUCE RIESGOS'!$C$8:$D$13,2,FALSE),"")</f>
        <v/>
      </c>
      <c r="Q38" s="195">
        <v>3.14</v>
      </c>
      <c r="R38" s="195" t="str">
        <f>IFERROR(VLOOKUP(Q38,'CRUCE RIESGOS'!$C$8:$D$13,2,FALSE),"")</f>
        <v/>
      </c>
      <c r="S38" s="195">
        <v>4.1399999999999997</v>
      </c>
      <c r="T38" s="195" t="str">
        <f>IFERROR(VLOOKUP(S38,'CRUCE RIESGOS'!$C$8:$D$13,2,FALSE),"")</f>
        <v/>
      </c>
      <c r="U38" s="195">
        <v>5.14</v>
      </c>
      <c r="V38" s="195" t="str">
        <f>IFERROR(VLOOKUP(U38,'CRUCE RIESGOS'!$C$8:$D$13,2,FALSE),"")</f>
        <v/>
      </c>
      <c r="W38" s="195">
        <v>6.14</v>
      </c>
      <c r="X38" s="195" t="str">
        <f>IFERROR(VLOOKUP(W38,'CRUCE RIESGOS'!$C$8:$D$13,2,FALSE),"")</f>
        <v/>
      </c>
      <c r="Y38" s="195">
        <v>7.14</v>
      </c>
      <c r="Z38" s="195" t="str">
        <f>IFERROR(VLOOKUP(Y38,'CRUCE RIESGOS'!$C$8:$D$13,2,FALSE),"")</f>
        <v/>
      </c>
      <c r="AA38" s="195">
        <v>8.14</v>
      </c>
      <c r="AB38" s="195" t="str">
        <f>IFERROR(VLOOKUP(AA38,'CRUCE RIESGOS'!$C$8:$D$13,2,FALSE),"")</f>
        <v/>
      </c>
      <c r="AC38" s="195">
        <v>9.14</v>
      </c>
      <c r="AD38" s="195" t="str">
        <f>IFERROR(VLOOKUP(AC38,'CRUCE RIESGOS'!$C$8:$D$13,2,FALSE),"")</f>
        <v/>
      </c>
      <c r="AE38" s="195">
        <v>10.14</v>
      </c>
      <c r="AF38" s="195" t="str">
        <f>IFERROR(VLOOKUP(AE38,'CRUCE RIESGOS'!$C$8:$D$13,2,FALSE),"")</f>
        <v/>
      </c>
      <c r="AG38" s="195">
        <v>11.14</v>
      </c>
      <c r="AH38" s="195" t="str">
        <f>IFERROR(VLOOKUP(AG38,'CRUCE RIESGOS'!$C$8:$D$13,2,FALSE),"")</f>
        <v/>
      </c>
      <c r="AI38" s="195">
        <v>12.14</v>
      </c>
      <c r="AJ38" s="195" t="str">
        <f>IFERROR(VLOOKUP(AI38,'CRUCE RIESGOS'!$C$8:$D$13,2,FALSE),"")</f>
        <v/>
      </c>
      <c r="AK38" s="195">
        <v>13.14</v>
      </c>
      <c r="AL38" s="195" t="str">
        <f>IFERROR(VLOOKUP(AK38,'CRUCE RIESGOS'!$C$8:$D$13,2,FALSE),"")</f>
        <v/>
      </c>
      <c r="AM38" s="195">
        <v>14.14</v>
      </c>
      <c r="AN38" s="195" t="str">
        <f>IFERROR(VLOOKUP(AM38,'CRUCE RIESGOS'!$C$8:$D$13,2,FALSE),"")</f>
        <v/>
      </c>
      <c r="AO38" s="195">
        <v>15.14</v>
      </c>
      <c r="AP38" s="195" t="str">
        <f>IFERROR(VLOOKUP(AO38,'CRUCE RIESGOS'!$C$8:$D$13,2,FALSE),"")</f>
        <v/>
      </c>
      <c r="AQ38" s="195">
        <v>16.14</v>
      </c>
      <c r="AR38" s="195" t="str">
        <f>IFERROR(VLOOKUP(AQ38,'CRUCE RIESGOS'!$C$8:$D$13,2,FALSE),"")</f>
        <v/>
      </c>
      <c r="AS38" s="195">
        <v>17.14</v>
      </c>
      <c r="AT38" s="195" t="str">
        <f>IFERROR(VLOOKUP(AS38,'CRUCE RIESGOS'!$C$8:$D$13,2,FALSE),"")</f>
        <v/>
      </c>
      <c r="AU38" s="195">
        <v>18.14</v>
      </c>
      <c r="AV38" s="195" t="str">
        <f>IFERROR(VLOOKUP(AU38,'CRUCE RIESGOS'!$C$8:$D$13,2,FALSE),"")</f>
        <v/>
      </c>
      <c r="AW38" s="195">
        <v>19.14</v>
      </c>
      <c r="AX38" s="195" t="str">
        <f>IFERROR(VLOOKUP(AW38,'CRUCE RIESGOS'!$C$8:$D$13,2,FALSE),"")</f>
        <v/>
      </c>
      <c r="AY38" s="195">
        <v>20.14</v>
      </c>
      <c r="AZ38" s="195" t="str">
        <f>IFERROR(VLOOKUP(AY38,'CRUCE RIESGOS'!$C$8:$D$13,2,FALSE),"")</f>
        <v/>
      </c>
      <c r="BA38" s="195">
        <v>21.14</v>
      </c>
      <c r="BB38" s="195" t="str">
        <f>IFERROR(VLOOKUP(BA38,'CRUCE RIESGOS'!$C$8:$D$13,2,FALSE),"")</f>
        <v/>
      </c>
      <c r="BC38" s="195">
        <v>22.14</v>
      </c>
      <c r="BD38" s="195" t="str">
        <f>IFERROR(VLOOKUP(BC38,'CRUCE RIESGOS'!$C$8:$D$13,2,FALSE),"")</f>
        <v/>
      </c>
      <c r="BE38" s="195">
        <v>23.14</v>
      </c>
      <c r="BF38" s="195" t="str">
        <f>IFERROR(VLOOKUP(BE38,'CRUCE RIESGOS'!$C$8:$D$13,2,FALSE),"")</f>
        <v/>
      </c>
      <c r="BG38" s="195">
        <v>24.14</v>
      </c>
      <c r="BH38" s="195" t="str">
        <f>IFERROR(VLOOKUP(BG38,'CRUCE RIESGOS'!$C$8:$D$13,2,FALSE),"")</f>
        <v/>
      </c>
      <c r="BI38" s="195">
        <v>25.14</v>
      </c>
      <c r="BJ38" s="195" t="str">
        <f>IFERROR(VLOOKUP(BI38,'CRUCE RIESGOS'!$C$8:$D$13,2,FALSE),"")</f>
        <v/>
      </c>
    </row>
    <row r="39" spans="13:62">
      <c r="N39" s="195" t="str">
        <f>IF(N40&lt;&gt;""," -R","")</f>
        <v/>
      </c>
      <c r="P39" s="195" t="str">
        <f>IF(P40&lt;&gt;""," -R","")</f>
        <v/>
      </c>
      <c r="R39" s="195" t="str">
        <f>IF(R40&lt;&gt;""," -R","")</f>
        <v/>
      </c>
      <c r="T39" s="195" t="str">
        <f>IF(T40&lt;&gt;""," -R","")</f>
        <v/>
      </c>
      <c r="V39" s="195" t="str">
        <f>IF(V40&lt;&gt;""," -R","")</f>
        <v/>
      </c>
      <c r="X39" s="195" t="str">
        <f>IF(X40&lt;&gt;""," -R","")</f>
        <v/>
      </c>
      <c r="Z39" s="195" t="str">
        <f>IF(Z40&lt;&gt;""," -R","")</f>
        <v/>
      </c>
      <c r="AB39" s="195" t="str">
        <f>IF(AB40&lt;&gt;""," -R","")</f>
        <v/>
      </c>
      <c r="AD39" s="195" t="str">
        <f>IF(AD40&lt;&gt;""," -R","")</f>
        <v/>
      </c>
      <c r="AF39" s="195" t="str">
        <f>IF(AF40&lt;&gt;""," -R","")</f>
        <v/>
      </c>
      <c r="AH39" s="195" t="str">
        <f>IF(AH40&lt;&gt;""," -R","")</f>
        <v/>
      </c>
      <c r="AJ39" s="195" t="str">
        <f>IF(AJ40&lt;&gt;""," -R","")</f>
        <v/>
      </c>
      <c r="AL39" s="195" t="str">
        <f>IF(AL40&lt;&gt;""," -R","")</f>
        <v/>
      </c>
      <c r="AN39" s="195" t="str">
        <f>IF(AN40&lt;&gt;""," -R","")</f>
        <v/>
      </c>
      <c r="AP39" s="195" t="str">
        <f>IF(AP40&lt;&gt;""," -R","")</f>
        <v/>
      </c>
      <c r="AR39" s="195" t="str">
        <f>IF(AR40&lt;&gt;""," -R","")</f>
        <v/>
      </c>
      <c r="AT39" s="195" t="str">
        <f>IF(AT40&lt;&gt;""," -R","")</f>
        <v/>
      </c>
      <c r="AV39" s="195" t="str">
        <f>IF(AV40&lt;&gt;""," -R","")</f>
        <v/>
      </c>
      <c r="AX39" s="195" t="str">
        <f>IF(AX40&lt;&gt;""," -R","")</f>
        <v/>
      </c>
      <c r="AZ39" s="195" t="str">
        <f>IF(AZ40&lt;&gt;""," -R","")</f>
        <v/>
      </c>
      <c r="BB39" s="195" t="str">
        <f>IF(BB40&lt;&gt;""," -R","")</f>
        <v/>
      </c>
      <c r="BD39" s="195" t="str">
        <f>IF(BD40&lt;&gt;""," -R","")</f>
        <v/>
      </c>
      <c r="BF39" s="195" t="str">
        <f>IF(BF40&lt;&gt;""," -R","")</f>
        <v/>
      </c>
      <c r="BH39" s="195" t="str">
        <f>IF(BH40&lt;&gt;""," -R","")</f>
        <v/>
      </c>
      <c r="BJ39" s="195" t="str">
        <f>IF(BJ40&lt;&gt;""," -R","")</f>
        <v/>
      </c>
    </row>
    <row r="40" spans="13:62">
      <c r="M40" s="195">
        <v>1.1499999999999999</v>
      </c>
      <c r="N40" s="195" t="str">
        <f>IFERROR(VLOOKUP(M40,'CRUCE RIESGOS'!$C$8:$D$13,2,FALSE),"")</f>
        <v/>
      </c>
      <c r="O40" s="195">
        <v>2.15</v>
      </c>
      <c r="P40" s="195" t="str">
        <f>IFERROR(VLOOKUP(O40,'CRUCE RIESGOS'!$C$8:$D$13,2,FALSE),"")</f>
        <v/>
      </c>
      <c r="Q40" s="195">
        <v>3.15</v>
      </c>
      <c r="R40" s="195" t="str">
        <f>IFERROR(VLOOKUP(Q40,'CRUCE RIESGOS'!$C$8:$D$13,2,FALSE),"")</f>
        <v/>
      </c>
      <c r="S40" s="195">
        <v>4.1500000000000004</v>
      </c>
      <c r="T40" s="195" t="str">
        <f>IFERROR(VLOOKUP(S40,'CRUCE RIESGOS'!$C$8:$D$13,2,FALSE),"")</f>
        <v/>
      </c>
      <c r="U40" s="195">
        <v>5.15</v>
      </c>
      <c r="V40" s="195" t="str">
        <f>IFERROR(VLOOKUP(U40,'CRUCE RIESGOS'!$C$8:$D$13,2,FALSE),"")</f>
        <v/>
      </c>
      <c r="W40" s="195">
        <v>6.15</v>
      </c>
      <c r="X40" s="195" t="str">
        <f>IFERROR(VLOOKUP(W40,'CRUCE RIESGOS'!$C$8:$D$13,2,FALSE),"")</f>
        <v/>
      </c>
      <c r="Y40" s="195">
        <v>7.15</v>
      </c>
      <c r="Z40" s="195" t="str">
        <f>IFERROR(VLOOKUP(Y40,'CRUCE RIESGOS'!$C$8:$D$13,2,FALSE),"")</f>
        <v/>
      </c>
      <c r="AA40" s="195">
        <v>8.15</v>
      </c>
      <c r="AB40" s="195" t="str">
        <f>IFERROR(VLOOKUP(AA40,'CRUCE RIESGOS'!$C$8:$D$13,2,FALSE),"")</f>
        <v/>
      </c>
      <c r="AC40" s="195">
        <v>9.15</v>
      </c>
      <c r="AD40" s="195" t="str">
        <f>IFERROR(VLOOKUP(AC40,'CRUCE RIESGOS'!$C$8:$D$13,2,FALSE),"")</f>
        <v/>
      </c>
      <c r="AE40" s="195">
        <v>10.15</v>
      </c>
      <c r="AF40" s="195" t="str">
        <f>IFERROR(VLOOKUP(AE40,'CRUCE RIESGOS'!$C$8:$D$13,2,FALSE),"")</f>
        <v/>
      </c>
      <c r="AG40" s="195">
        <v>11.15</v>
      </c>
      <c r="AH40" s="195" t="str">
        <f>IFERROR(VLOOKUP(AG40,'CRUCE RIESGOS'!$C$8:$D$13,2,FALSE),"")</f>
        <v/>
      </c>
      <c r="AI40" s="195">
        <v>12.15</v>
      </c>
      <c r="AJ40" s="195" t="str">
        <f>IFERROR(VLOOKUP(AI40,'CRUCE RIESGOS'!$C$8:$D$13,2,FALSE),"")</f>
        <v/>
      </c>
      <c r="AK40" s="195">
        <v>13.15</v>
      </c>
      <c r="AL40" s="195" t="str">
        <f>IFERROR(VLOOKUP(AK40,'CRUCE RIESGOS'!$C$8:$D$13,2,FALSE),"")</f>
        <v/>
      </c>
      <c r="AM40" s="195">
        <v>14.15</v>
      </c>
      <c r="AN40" s="195" t="str">
        <f>IFERROR(VLOOKUP(AM40,'CRUCE RIESGOS'!$C$8:$D$13,2,FALSE),"")</f>
        <v/>
      </c>
      <c r="AO40" s="195">
        <v>15.15</v>
      </c>
      <c r="AP40" s="195" t="str">
        <f>IFERROR(VLOOKUP(AO40,'CRUCE RIESGOS'!$C$8:$D$13,2,FALSE),"")</f>
        <v/>
      </c>
      <c r="AQ40" s="195">
        <v>16.149999999999999</v>
      </c>
      <c r="AR40" s="195" t="str">
        <f>IFERROR(VLOOKUP(AQ40,'CRUCE RIESGOS'!$C$8:$D$13,2,FALSE),"")</f>
        <v/>
      </c>
      <c r="AS40" s="195">
        <v>17.149999999999999</v>
      </c>
      <c r="AT40" s="195" t="str">
        <f>IFERROR(VLOOKUP(AS40,'CRUCE RIESGOS'!$C$8:$D$13,2,FALSE),"")</f>
        <v/>
      </c>
      <c r="AU40" s="195">
        <v>18.149999999999999</v>
      </c>
      <c r="AV40" s="195" t="str">
        <f>IFERROR(VLOOKUP(AU40,'CRUCE RIESGOS'!$C$8:$D$13,2,FALSE),"")</f>
        <v/>
      </c>
      <c r="AW40" s="195">
        <v>19.149999999999999</v>
      </c>
      <c r="AX40" s="195" t="str">
        <f>IFERROR(VLOOKUP(AW40,'CRUCE RIESGOS'!$C$8:$D$13,2,FALSE),"")</f>
        <v/>
      </c>
      <c r="AY40" s="195">
        <v>20.149999999999999</v>
      </c>
      <c r="AZ40" s="195" t="str">
        <f>IFERROR(VLOOKUP(AY40,'CRUCE RIESGOS'!$C$8:$D$13,2,FALSE),"")</f>
        <v/>
      </c>
      <c r="BA40" s="195">
        <v>21.15</v>
      </c>
      <c r="BB40" s="195" t="str">
        <f>IFERROR(VLOOKUP(BA40,'CRUCE RIESGOS'!$C$8:$D$13,2,FALSE),"")</f>
        <v/>
      </c>
      <c r="BC40" s="195">
        <v>22.15</v>
      </c>
      <c r="BD40" s="195" t="str">
        <f>IFERROR(VLOOKUP(BC40,'CRUCE RIESGOS'!$C$8:$D$13,2,FALSE),"")</f>
        <v/>
      </c>
      <c r="BE40" s="195">
        <v>23.15</v>
      </c>
      <c r="BF40" s="195" t="str">
        <f>IFERROR(VLOOKUP(BE40,'CRUCE RIESGOS'!$C$8:$D$13,2,FALSE),"")</f>
        <v/>
      </c>
      <c r="BG40" s="195">
        <v>24.15</v>
      </c>
      <c r="BH40" s="195" t="str">
        <f>IFERROR(VLOOKUP(BG40,'CRUCE RIESGOS'!$C$8:$D$13,2,FALSE),"")</f>
        <v/>
      </c>
      <c r="BI40" s="195">
        <v>25.15</v>
      </c>
      <c r="BJ40" s="195" t="str">
        <f>IFERROR(VLOOKUP(BI40,'CRUCE RIESGOS'!$C$8:$D$13,2,FALSE),"")</f>
        <v/>
      </c>
    </row>
    <row r="41" spans="13:62">
      <c r="N41" s="195" t="str">
        <f>IF(N42&lt;&gt;""," -R","")</f>
        <v/>
      </c>
      <c r="P41" s="195" t="str">
        <f>IF(P42&lt;&gt;""," -R","")</f>
        <v/>
      </c>
      <c r="R41" s="195" t="str">
        <f>IF(R42&lt;&gt;""," -R","")</f>
        <v/>
      </c>
      <c r="T41" s="195" t="str">
        <f>IF(T42&lt;&gt;""," -R","")</f>
        <v/>
      </c>
      <c r="V41" s="195" t="str">
        <f>IF(V42&lt;&gt;""," -R","")</f>
        <v/>
      </c>
      <c r="X41" s="195" t="str">
        <f>IF(X42&lt;&gt;""," -R","")</f>
        <v/>
      </c>
      <c r="Z41" s="195" t="str">
        <f>IF(Z42&lt;&gt;""," -R","")</f>
        <v/>
      </c>
      <c r="AB41" s="195" t="str">
        <f>IF(AB42&lt;&gt;""," -R","")</f>
        <v/>
      </c>
      <c r="AD41" s="195" t="str">
        <f>IF(AD42&lt;&gt;""," -R","")</f>
        <v/>
      </c>
      <c r="AF41" s="195" t="str">
        <f>IF(AF42&lt;&gt;""," -R","")</f>
        <v/>
      </c>
      <c r="AH41" s="195" t="str">
        <f>IF(AH42&lt;&gt;""," -R","")</f>
        <v/>
      </c>
      <c r="AJ41" s="195" t="str">
        <f>IF(AJ42&lt;&gt;""," -R","")</f>
        <v/>
      </c>
      <c r="AL41" s="195" t="str">
        <f>IF(AL42&lt;&gt;""," -R","")</f>
        <v/>
      </c>
      <c r="AN41" s="195" t="str">
        <f>IF(AN42&lt;&gt;""," -R","")</f>
        <v/>
      </c>
      <c r="AP41" s="195" t="str">
        <f>IF(AP42&lt;&gt;""," -R","")</f>
        <v/>
      </c>
      <c r="AR41" s="195" t="str">
        <f>IF(AR42&lt;&gt;""," -R","")</f>
        <v/>
      </c>
      <c r="AT41" s="195" t="str">
        <f>IF(AT42&lt;&gt;""," -R","")</f>
        <v/>
      </c>
      <c r="AV41" s="195" t="str">
        <f>IF(AV42&lt;&gt;""," -R","")</f>
        <v/>
      </c>
      <c r="AX41" s="195" t="str">
        <f>IF(AX42&lt;&gt;""," -R","")</f>
        <v/>
      </c>
      <c r="AZ41" s="195" t="str">
        <f>IF(AZ42&lt;&gt;""," -R","")</f>
        <v/>
      </c>
      <c r="BB41" s="195" t="str">
        <f>IF(BB42&lt;&gt;""," -R","")</f>
        <v/>
      </c>
      <c r="BD41" s="195" t="str">
        <f>IF(BD42&lt;&gt;""," -R","")</f>
        <v/>
      </c>
      <c r="BF41" s="195" t="str">
        <f>IF(BF42&lt;&gt;""," -R","")</f>
        <v/>
      </c>
      <c r="BH41" s="195" t="str">
        <f>IF(BH42&lt;&gt;""," -R","")</f>
        <v/>
      </c>
      <c r="BJ41" s="195" t="str">
        <f>IF(BJ42&lt;&gt;""," -R","")</f>
        <v/>
      </c>
    </row>
    <row r="42" spans="13:62">
      <c r="M42" s="195">
        <v>1.1599999999999999</v>
      </c>
      <c r="N42" s="195" t="str">
        <f>IFERROR(VLOOKUP(M42,'CRUCE RIESGOS'!$C$8:$D$13,2,FALSE),"")</f>
        <v/>
      </c>
      <c r="O42" s="195">
        <v>2.16</v>
      </c>
      <c r="P42" s="195" t="str">
        <f>IFERROR(VLOOKUP(O42,'CRUCE RIESGOS'!$C$8:$D$13,2,FALSE),"")</f>
        <v/>
      </c>
      <c r="Q42" s="195">
        <v>3.16</v>
      </c>
      <c r="R42" s="195" t="str">
        <f>IFERROR(VLOOKUP(Q42,'CRUCE RIESGOS'!$C$8:$D$13,2,FALSE),"")</f>
        <v/>
      </c>
      <c r="S42" s="195">
        <v>4.16</v>
      </c>
      <c r="T42" s="195" t="str">
        <f>IFERROR(VLOOKUP(S42,'CRUCE RIESGOS'!$C$8:$D$13,2,FALSE),"")</f>
        <v/>
      </c>
      <c r="U42" s="195">
        <v>5.16</v>
      </c>
      <c r="V42" s="195" t="str">
        <f>IFERROR(VLOOKUP(U42,'CRUCE RIESGOS'!$C$8:$D$13,2,FALSE),"")</f>
        <v/>
      </c>
      <c r="W42" s="195">
        <v>6.16</v>
      </c>
      <c r="X42" s="195" t="str">
        <f>IFERROR(VLOOKUP(W42,'CRUCE RIESGOS'!$C$8:$D$13,2,FALSE),"")</f>
        <v/>
      </c>
      <c r="Y42" s="195">
        <v>7.16</v>
      </c>
      <c r="Z42" s="195" t="str">
        <f>IFERROR(VLOOKUP(Y42,'CRUCE RIESGOS'!$C$8:$D$13,2,FALSE),"")</f>
        <v/>
      </c>
      <c r="AA42" s="195">
        <v>8.16</v>
      </c>
      <c r="AB42" s="195" t="str">
        <f>IFERROR(VLOOKUP(AA42,'CRUCE RIESGOS'!$C$8:$D$13,2,FALSE),"")</f>
        <v/>
      </c>
      <c r="AC42" s="195">
        <v>9.16</v>
      </c>
      <c r="AD42" s="195" t="str">
        <f>IFERROR(VLOOKUP(AC42,'CRUCE RIESGOS'!$C$8:$D$13,2,FALSE),"")</f>
        <v/>
      </c>
      <c r="AE42" s="195">
        <v>10.16</v>
      </c>
      <c r="AF42" s="195" t="str">
        <f>IFERROR(VLOOKUP(AE42,'CRUCE RIESGOS'!$C$8:$D$13,2,FALSE),"")</f>
        <v/>
      </c>
      <c r="AG42" s="195">
        <v>11.16</v>
      </c>
      <c r="AH42" s="195" t="str">
        <f>IFERROR(VLOOKUP(AG42,'CRUCE RIESGOS'!$C$8:$D$13,2,FALSE),"")</f>
        <v/>
      </c>
      <c r="AI42" s="195">
        <v>12.16</v>
      </c>
      <c r="AJ42" s="195" t="str">
        <f>IFERROR(VLOOKUP(AI42,'CRUCE RIESGOS'!$C$8:$D$13,2,FALSE),"")</f>
        <v/>
      </c>
      <c r="AK42" s="195">
        <v>13.16</v>
      </c>
      <c r="AL42" s="195" t="str">
        <f>IFERROR(VLOOKUP(AK42,'CRUCE RIESGOS'!$C$8:$D$13,2,FALSE),"")</f>
        <v/>
      </c>
      <c r="AM42" s="195">
        <v>14.16</v>
      </c>
      <c r="AN42" s="195" t="str">
        <f>IFERROR(VLOOKUP(AM42,'CRUCE RIESGOS'!$C$8:$D$13,2,FALSE),"")</f>
        <v/>
      </c>
      <c r="AO42" s="195">
        <v>15.16</v>
      </c>
      <c r="AP42" s="195" t="str">
        <f>IFERROR(VLOOKUP(AO42,'CRUCE RIESGOS'!$C$8:$D$13,2,FALSE),"")</f>
        <v/>
      </c>
      <c r="AQ42" s="195">
        <v>16.16</v>
      </c>
      <c r="AR42" s="195" t="str">
        <f>IFERROR(VLOOKUP(AQ42,'CRUCE RIESGOS'!$C$8:$D$13,2,FALSE),"")</f>
        <v/>
      </c>
      <c r="AS42" s="195">
        <v>17.16</v>
      </c>
      <c r="AT42" s="195" t="str">
        <f>IFERROR(VLOOKUP(AS42,'CRUCE RIESGOS'!$C$8:$D$13,2,FALSE),"")</f>
        <v/>
      </c>
      <c r="AU42" s="195">
        <v>18.16</v>
      </c>
      <c r="AV42" s="195" t="str">
        <f>IFERROR(VLOOKUP(AU42,'CRUCE RIESGOS'!$C$8:$D$13,2,FALSE),"")</f>
        <v/>
      </c>
      <c r="AW42" s="195">
        <v>19.16</v>
      </c>
      <c r="AX42" s="195" t="str">
        <f>IFERROR(VLOOKUP(AW42,'CRUCE RIESGOS'!$C$8:$D$13,2,FALSE),"")</f>
        <v/>
      </c>
      <c r="AY42" s="195">
        <v>20.16</v>
      </c>
      <c r="AZ42" s="195" t="str">
        <f>IFERROR(VLOOKUP(AY42,'CRUCE RIESGOS'!$C$8:$D$13,2,FALSE),"")</f>
        <v/>
      </c>
      <c r="BA42" s="195">
        <v>21.16</v>
      </c>
      <c r="BB42" s="195" t="str">
        <f>IFERROR(VLOOKUP(BA42,'CRUCE RIESGOS'!$C$8:$D$13,2,FALSE),"")</f>
        <v/>
      </c>
      <c r="BC42" s="195">
        <v>22.16</v>
      </c>
      <c r="BD42" s="195" t="str">
        <f>IFERROR(VLOOKUP(BC42,'CRUCE RIESGOS'!$C$8:$D$13,2,FALSE),"")</f>
        <v/>
      </c>
      <c r="BE42" s="195">
        <v>23.16</v>
      </c>
      <c r="BF42" s="195" t="str">
        <f>IFERROR(VLOOKUP(BE42,'CRUCE RIESGOS'!$C$8:$D$13,2,FALSE),"")</f>
        <v/>
      </c>
      <c r="BG42" s="195">
        <v>24.16</v>
      </c>
      <c r="BH42" s="195" t="str">
        <f>IFERROR(VLOOKUP(BG42,'CRUCE RIESGOS'!$C$8:$D$13,2,FALSE),"")</f>
        <v/>
      </c>
      <c r="BI42" s="195">
        <v>25.16</v>
      </c>
      <c r="BJ42" s="195" t="str">
        <f>IFERROR(VLOOKUP(BI42,'CRUCE RIESGOS'!$C$8:$D$13,2,FALSE),"")</f>
        <v/>
      </c>
    </row>
    <row r="43" spans="13:62">
      <c r="N43" s="195" t="str">
        <f>IF(N44&lt;&gt;""," -R","")</f>
        <v/>
      </c>
      <c r="P43" s="195" t="str">
        <f>IF(P44&lt;&gt;""," -R","")</f>
        <v/>
      </c>
      <c r="R43" s="195" t="str">
        <f>IF(R44&lt;&gt;""," -R","")</f>
        <v/>
      </c>
      <c r="T43" s="195" t="str">
        <f>IF(T44&lt;&gt;""," -R","")</f>
        <v/>
      </c>
      <c r="V43" s="195" t="str">
        <f>IF(V44&lt;&gt;""," -R","")</f>
        <v/>
      </c>
      <c r="X43" s="195" t="str">
        <f>IF(X44&lt;&gt;""," -R","")</f>
        <v/>
      </c>
      <c r="Z43" s="195" t="str">
        <f>IF(Z44&lt;&gt;""," -R","")</f>
        <v/>
      </c>
      <c r="AB43" s="195" t="str">
        <f>IF(AB44&lt;&gt;""," -R","")</f>
        <v/>
      </c>
      <c r="AD43" s="195" t="str">
        <f>IF(AD44&lt;&gt;""," -R","")</f>
        <v/>
      </c>
      <c r="AF43" s="195" t="str">
        <f>IF(AF44&lt;&gt;""," -R","")</f>
        <v/>
      </c>
      <c r="AH43" s="195" t="str">
        <f>IF(AH44&lt;&gt;""," -R","")</f>
        <v/>
      </c>
      <c r="AJ43" s="195" t="str">
        <f>IF(AJ44&lt;&gt;""," -R","")</f>
        <v/>
      </c>
      <c r="AL43" s="195" t="str">
        <f>IF(AL44&lt;&gt;""," -R","")</f>
        <v/>
      </c>
      <c r="AN43" s="195" t="str">
        <f>IF(AN44&lt;&gt;""," -R","")</f>
        <v/>
      </c>
      <c r="AP43" s="195" t="str">
        <f>IF(AP44&lt;&gt;""," -R","")</f>
        <v/>
      </c>
      <c r="AR43" s="195" t="str">
        <f>IF(AR44&lt;&gt;""," -R","")</f>
        <v/>
      </c>
      <c r="AT43" s="195" t="str">
        <f>IF(AT44&lt;&gt;""," -R","")</f>
        <v/>
      </c>
      <c r="AV43" s="195" t="str">
        <f>IF(AV44&lt;&gt;""," -R","")</f>
        <v/>
      </c>
      <c r="AX43" s="195" t="str">
        <f>IF(AX44&lt;&gt;""," -R","")</f>
        <v/>
      </c>
      <c r="AZ43" s="195" t="str">
        <f>IF(AZ44&lt;&gt;""," -R","")</f>
        <v/>
      </c>
      <c r="BB43" s="195" t="str">
        <f>IF(BB44&lt;&gt;""," -R","")</f>
        <v/>
      </c>
      <c r="BD43" s="195" t="str">
        <f>IF(BD44&lt;&gt;""," -R","")</f>
        <v/>
      </c>
      <c r="BF43" s="195" t="str">
        <f>IF(BF44&lt;&gt;""," -R","")</f>
        <v/>
      </c>
      <c r="BH43" s="195" t="str">
        <f>IF(BH44&lt;&gt;""," -R","")</f>
        <v/>
      </c>
      <c r="BJ43" s="195" t="str">
        <f>IF(BJ44&lt;&gt;""," -R","")</f>
        <v/>
      </c>
    </row>
    <row r="44" spans="13:62">
      <c r="M44" s="195">
        <v>1.17</v>
      </c>
      <c r="N44" s="195" t="str">
        <f>IFERROR(VLOOKUP(M44,'CRUCE RIESGOS'!$C$8:$D$13,2,FALSE),"")</f>
        <v/>
      </c>
      <c r="O44" s="195">
        <v>2.17</v>
      </c>
      <c r="P44" s="195" t="str">
        <f>IFERROR(VLOOKUP(O44,'CRUCE RIESGOS'!$C$8:$D$13,2,FALSE),"")</f>
        <v/>
      </c>
      <c r="Q44" s="195">
        <v>3.17</v>
      </c>
      <c r="R44" s="195" t="str">
        <f>IFERROR(VLOOKUP(Q44,'CRUCE RIESGOS'!$C$8:$D$13,2,FALSE),"")</f>
        <v/>
      </c>
      <c r="S44" s="195">
        <v>4.17</v>
      </c>
      <c r="T44" s="195" t="str">
        <f>IFERROR(VLOOKUP(S44,'CRUCE RIESGOS'!$C$8:$D$13,2,FALSE),"")</f>
        <v/>
      </c>
      <c r="U44" s="195">
        <v>5.17</v>
      </c>
      <c r="V44" s="195" t="str">
        <f>IFERROR(VLOOKUP(U44,'CRUCE RIESGOS'!$C$8:$D$13,2,FALSE),"")</f>
        <v/>
      </c>
      <c r="W44" s="195">
        <v>6.17</v>
      </c>
      <c r="X44" s="195" t="str">
        <f>IFERROR(VLOOKUP(W44,'CRUCE RIESGOS'!$C$8:$D$13,2,FALSE),"")</f>
        <v/>
      </c>
      <c r="Y44" s="195">
        <v>7.17</v>
      </c>
      <c r="Z44" s="195" t="str">
        <f>IFERROR(VLOOKUP(Y44,'CRUCE RIESGOS'!$C$8:$D$13,2,FALSE),"")</f>
        <v/>
      </c>
      <c r="AA44" s="195">
        <v>8.17</v>
      </c>
      <c r="AB44" s="195" t="str">
        <f>IFERROR(VLOOKUP(AA44,'CRUCE RIESGOS'!$C$8:$D$13,2,FALSE),"")</f>
        <v/>
      </c>
      <c r="AC44" s="195">
        <v>9.17</v>
      </c>
      <c r="AD44" s="195" t="str">
        <f>IFERROR(VLOOKUP(AC44,'CRUCE RIESGOS'!$C$8:$D$13,2,FALSE),"")</f>
        <v/>
      </c>
      <c r="AE44" s="195">
        <v>10.17</v>
      </c>
      <c r="AF44" s="195" t="str">
        <f>IFERROR(VLOOKUP(AE44,'CRUCE RIESGOS'!$C$8:$D$13,2,FALSE),"")</f>
        <v/>
      </c>
      <c r="AG44" s="195">
        <v>11.17</v>
      </c>
      <c r="AH44" s="195" t="str">
        <f>IFERROR(VLOOKUP(AG44,'CRUCE RIESGOS'!$C$8:$D$13,2,FALSE),"")</f>
        <v/>
      </c>
      <c r="AI44" s="195">
        <v>12.17</v>
      </c>
      <c r="AJ44" s="195" t="str">
        <f>IFERROR(VLOOKUP(AI44,'CRUCE RIESGOS'!$C$8:$D$13,2,FALSE),"")</f>
        <v/>
      </c>
      <c r="AK44" s="195">
        <v>13.17</v>
      </c>
      <c r="AL44" s="195" t="str">
        <f>IFERROR(VLOOKUP(AK44,'CRUCE RIESGOS'!$C$8:$D$13,2,FALSE),"")</f>
        <v/>
      </c>
      <c r="AM44" s="195">
        <v>14.17</v>
      </c>
      <c r="AN44" s="195" t="str">
        <f>IFERROR(VLOOKUP(AM44,'CRUCE RIESGOS'!$C$8:$D$13,2,FALSE),"")</f>
        <v/>
      </c>
      <c r="AO44" s="195">
        <v>15.17</v>
      </c>
      <c r="AP44" s="195" t="str">
        <f>IFERROR(VLOOKUP(AO44,'CRUCE RIESGOS'!$C$8:$D$13,2,FALSE),"")</f>
        <v/>
      </c>
      <c r="AQ44" s="195">
        <v>16.170000000000002</v>
      </c>
      <c r="AR44" s="195" t="str">
        <f>IFERROR(VLOOKUP(AQ44,'CRUCE RIESGOS'!$C$8:$D$13,2,FALSE),"")</f>
        <v/>
      </c>
      <c r="AS44" s="195">
        <v>17.170000000000002</v>
      </c>
      <c r="AT44" s="195" t="str">
        <f>IFERROR(VLOOKUP(AS44,'CRUCE RIESGOS'!$C$8:$D$13,2,FALSE),"")</f>
        <v/>
      </c>
      <c r="AU44" s="195">
        <v>18.170000000000002</v>
      </c>
      <c r="AV44" s="195" t="str">
        <f>IFERROR(VLOOKUP(AU44,'CRUCE RIESGOS'!$C$8:$D$13,2,FALSE),"")</f>
        <v/>
      </c>
      <c r="AW44" s="195">
        <v>19.170000000000002</v>
      </c>
      <c r="AX44" s="195" t="str">
        <f>IFERROR(VLOOKUP(AW44,'CRUCE RIESGOS'!$C$8:$D$13,2,FALSE),"")</f>
        <v/>
      </c>
      <c r="AY44" s="195">
        <v>20.170000000000002</v>
      </c>
      <c r="AZ44" s="195" t="str">
        <f>IFERROR(VLOOKUP(AY44,'CRUCE RIESGOS'!$C$8:$D$13,2,FALSE),"")</f>
        <v/>
      </c>
      <c r="BA44" s="195">
        <v>21.17</v>
      </c>
      <c r="BB44" s="195" t="str">
        <f>IFERROR(VLOOKUP(BA44,'CRUCE RIESGOS'!$C$8:$D$13,2,FALSE),"")</f>
        <v/>
      </c>
      <c r="BC44" s="195">
        <v>22.17</v>
      </c>
      <c r="BD44" s="195" t="str">
        <f>IFERROR(VLOOKUP(BC44,'CRUCE RIESGOS'!$C$8:$D$13,2,FALSE),"")</f>
        <v/>
      </c>
      <c r="BE44" s="195">
        <v>23.17</v>
      </c>
      <c r="BF44" s="195" t="str">
        <f>IFERROR(VLOOKUP(BE44,'CRUCE RIESGOS'!$C$8:$D$13,2,FALSE),"")</f>
        <v/>
      </c>
      <c r="BG44" s="195">
        <v>24.17</v>
      </c>
      <c r="BH44" s="195" t="str">
        <f>IFERROR(VLOOKUP(BG44,'CRUCE RIESGOS'!$C$8:$D$13,2,FALSE),"")</f>
        <v/>
      </c>
      <c r="BI44" s="195">
        <v>25.17</v>
      </c>
      <c r="BJ44" s="195" t="str">
        <f>IFERROR(VLOOKUP(BI44,'CRUCE RIESGOS'!$C$8:$D$13,2,FALSE),"")</f>
        <v/>
      </c>
    </row>
    <row r="45" spans="13:62">
      <c r="N45" s="195" t="str">
        <f>IF(N46&lt;&gt;""," -R","")</f>
        <v/>
      </c>
      <c r="P45" s="195" t="str">
        <f>IF(P46&lt;&gt;""," -R","")</f>
        <v/>
      </c>
      <c r="R45" s="195" t="str">
        <f>IF(R46&lt;&gt;""," -R","")</f>
        <v/>
      </c>
      <c r="T45" s="195" t="str">
        <f>IF(T46&lt;&gt;""," -R","")</f>
        <v/>
      </c>
      <c r="V45" s="195" t="str">
        <f>IF(V46&lt;&gt;""," -R","")</f>
        <v/>
      </c>
      <c r="X45" s="195" t="str">
        <f>IF(X46&lt;&gt;""," -R","")</f>
        <v/>
      </c>
      <c r="Z45" s="195" t="str">
        <f>IF(Z46&lt;&gt;""," -R","")</f>
        <v/>
      </c>
      <c r="AB45" s="195" t="str">
        <f>IF(AB46&lt;&gt;""," -R","")</f>
        <v/>
      </c>
      <c r="AD45" s="195" t="str">
        <f>IF(AD46&lt;&gt;""," -R","")</f>
        <v/>
      </c>
      <c r="AF45" s="195" t="str">
        <f>IF(AF46&lt;&gt;""," -R","")</f>
        <v/>
      </c>
      <c r="AH45" s="195" t="str">
        <f>IF(AH46&lt;&gt;""," -R","")</f>
        <v/>
      </c>
      <c r="AJ45" s="195" t="str">
        <f>IF(AJ46&lt;&gt;""," -R","")</f>
        <v/>
      </c>
      <c r="AL45" s="195" t="str">
        <f>IF(AL46&lt;&gt;""," -R","")</f>
        <v/>
      </c>
      <c r="AN45" s="195" t="str">
        <f>IF(AN46&lt;&gt;""," -R","")</f>
        <v/>
      </c>
      <c r="AP45" s="195" t="str">
        <f>IF(AP46&lt;&gt;""," -R","")</f>
        <v/>
      </c>
      <c r="AR45" s="195" t="str">
        <f>IF(AR46&lt;&gt;""," -R","")</f>
        <v/>
      </c>
      <c r="AT45" s="195" t="str">
        <f>IF(AT46&lt;&gt;""," -R","")</f>
        <v/>
      </c>
      <c r="AV45" s="195" t="str">
        <f>IF(AV46&lt;&gt;""," -R","")</f>
        <v/>
      </c>
      <c r="AX45" s="195" t="str">
        <f>IF(AX46&lt;&gt;""," -R","")</f>
        <v/>
      </c>
      <c r="AZ45" s="195" t="str">
        <f>IF(AZ46&lt;&gt;""," -R","")</f>
        <v/>
      </c>
      <c r="BB45" s="195" t="str">
        <f>IF(BB46&lt;&gt;""," -R","")</f>
        <v/>
      </c>
      <c r="BD45" s="195" t="str">
        <f>IF(BD46&lt;&gt;""," -R","")</f>
        <v/>
      </c>
      <c r="BF45" s="195" t="str">
        <f>IF(BF46&lt;&gt;""," -R","")</f>
        <v/>
      </c>
      <c r="BH45" s="195" t="str">
        <f>IF(BH46&lt;&gt;""," -R","")</f>
        <v/>
      </c>
      <c r="BJ45" s="195" t="str">
        <f>IF(BJ46&lt;&gt;""," -R","")</f>
        <v/>
      </c>
    </row>
    <row r="46" spans="13:62">
      <c r="M46" s="195">
        <v>1.18</v>
      </c>
      <c r="N46" s="195" t="str">
        <f>IFERROR(VLOOKUP(M46,'CRUCE RIESGOS'!$C$8:$D$13,2,FALSE),"")</f>
        <v/>
      </c>
      <c r="O46" s="195">
        <v>2.1800000000000002</v>
      </c>
      <c r="P46" s="195" t="str">
        <f>IFERROR(VLOOKUP(O46,'CRUCE RIESGOS'!$C$8:$D$13,2,FALSE),"")</f>
        <v/>
      </c>
      <c r="Q46" s="195">
        <v>3.18</v>
      </c>
      <c r="R46" s="195" t="str">
        <f>IFERROR(VLOOKUP(Q46,'CRUCE RIESGOS'!$C$8:$D$13,2,FALSE),"")</f>
        <v/>
      </c>
      <c r="S46" s="195">
        <v>4.18</v>
      </c>
      <c r="T46" s="195" t="str">
        <f>IFERROR(VLOOKUP(S46,'CRUCE RIESGOS'!$C$8:$D$13,2,FALSE),"")</f>
        <v/>
      </c>
      <c r="U46" s="195">
        <v>5.18</v>
      </c>
      <c r="V46" s="195" t="str">
        <f>IFERROR(VLOOKUP(U46,'CRUCE RIESGOS'!$C$8:$D$13,2,FALSE),"")</f>
        <v/>
      </c>
      <c r="W46" s="195">
        <v>6.18</v>
      </c>
      <c r="X46" s="195" t="str">
        <f>IFERROR(VLOOKUP(W46,'CRUCE RIESGOS'!$C$8:$D$13,2,FALSE),"")</f>
        <v/>
      </c>
      <c r="Y46" s="195">
        <v>7.18</v>
      </c>
      <c r="Z46" s="195" t="str">
        <f>IFERROR(VLOOKUP(Y46,'CRUCE RIESGOS'!$C$8:$D$13,2,FALSE),"")</f>
        <v/>
      </c>
      <c r="AA46" s="195">
        <v>8.18</v>
      </c>
      <c r="AB46" s="195" t="str">
        <f>IFERROR(VLOOKUP(AA46,'CRUCE RIESGOS'!$C$8:$D$13,2,FALSE),"")</f>
        <v/>
      </c>
      <c r="AC46" s="195">
        <v>9.18</v>
      </c>
      <c r="AD46" s="195" t="str">
        <f>IFERROR(VLOOKUP(AC46,'CRUCE RIESGOS'!$C$8:$D$13,2,FALSE),"")</f>
        <v/>
      </c>
      <c r="AE46" s="195">
        <v>10.18</v>
      </c>
      <c r="AF46" s="195" t="str">
        <f>IFERROR(VLOOKUP(AE46,'CRUCE RIESGOS'!$C$8:$D$13,2,FALSE),"")</f>
        <v/>
      </c>
      <c r="AG46" s="195">
        <v>11.18</v>
      </c>
      <c r="AH46" s="195" t="str">
        <f>IFERROR(VLOOKUP(AG46,'CRUCE RIESGOS'!$C$8:$D$13,2,FALSE),"")</f>
        <v/>
      </c>
      <c r="AI46" s="195">
        <v>12.18</v>
      </c>
      <c r="AJ46" s="195" t="str">
        <f>IFERROR(VLOOKUP(AI46,'CRUCE RIESGOS'!$C$8:$D$13,2,FALSE),"")</f>
        <v/>
      </c>
      <c r="AK46" s="195">
        <v>13.18</v>
      </c>
      <c r="AL46" s="195" t="str">
        <f>IFERROR(VLOOKUP(AK46,'CRUCE RIESGOS'!$C$8:$D$13,2,FALSE),"")</f>
        <v/>
      </c>
      <c r="AM46" s="195">
        <v>14.18</v>
      </c>
      <c r="AN46" s="195" t="str">
        <f>IFERROR(VLOOKUP(AM46,'CRUCE RIESGOS'!$C$8:$D$13,2,FALSE),"")</f>
        <v/>
      </c>
      <c r="AO46" s="195">
        <v>15.18</v>
      </c>
      <c r="AP46" s="195" t="str">
        <f>IFERROR(VLOOKUP(AO46,'CRUCE RIESGOS'!$C$8:$D$13,2,FALSE),"")</f>
        <v/>
      </c>
      <c r="AQ46" s="195">
        <v>16.18</v>
      </c>
      <c r="AR46" s="195" t="str">
        <f>IFERROR(VLOOKUP(AQ46,'CRUCE RIESGOS'!$C$8:$D$13,2,FALSE),"")</f>
        <v/>
      </c>
      <c r="AS46" s="195">
        <v>17.18</v>
      </c>
      <c r="AT46" s="195" t="str">
        <f>IFERROR(VLOOKUP(AS46,'CRUCE RIESGOS'!$C$8:$D$13,2,FALSE),"")</f>
        <v/>
      </c>
      <c r="AU46" s="195">
        <v>18.18</v>
      </c>
      <c r="AV46" s="195" t="str">
        <f>IFERROR(VLOOKUP(AU46,'CRUCE RIESGOS'!$C$8:$D$13,2,FALSE),"")</f>
        <v/>
      </c>
      <c r="AW46" s="195">
        <v>19.18</v>
      </c>
      <c r="AX46" s="195" t="str">
        <f>IFERROR(VLOOKUP(AW46,'CRUCE RIESGOS'!$C$8:$D$13,2,FALSE),"")</f>
        <v/>
      </c>
      <c r="AY46" s="195">
        <v>20.18</v>
      </c>
      <c r="AZ46" s="195" t="str">
        <f>IFERROR(VLOOKUP(AY46,'CRUCE RIESGOS'!$C$8:$D$13,2,FALSE),"")</f>
        <v/>
      </c>
      <c r="BA46" s="195">
        <v>21.18</v>
      </c>
      <c r="BB46" s="195" t="str">
        <f>IFERROR(VLOOKUP(BA46,'CRUCE RIESGOS'!$C$8:$D$13,2,FALSE),"")</f>
        <v/>
      </c>
      <c r="BC46" s="195">
        <v>22.18</v>
      </c>
      <c r="BD46" s="195" t="str">
        <f>IFERROR(VLOOKUP(BC46,'CRUCE RIESGOS'!$C$8:$D$13,2,FALSE),"")</f>
        <v/>
      </c>
      <c r="BE46" s="195">
        <v>23.18</v>
      </c>
      <c r="BF46" s="195" t="str">
        <f>IFERROR(VLOOKUP(BE46,'CRUCE RIESGOS'!$C$8:$D$13,2,FALSE),"")</f>
        <v/>
      </c>
      <c r="BG46" s="195">
        <v>24.18</v>
      </c>
      <c r="BH46" s="195" t="str">
        <f>IFERROR(VLOOKUP(BG46,'CRUCE RIESGOS'!$C$8:$D$13,2,FALSE),"")</f>
        <v/>
      </c>
      <c r="BI46" s="195">
        <v>25.18</v>
      </c>
      <c r="BJ46" s="195" t="str">
        <f>IFERROR(VLOOKUP(BI46,'CRUCE RIESGOS'!$C$8:$D$13,2,FALSE),"")</f>
        <v/>
      </c>
    </row>
    <row r="47" spans="13:62">
      <c r="N47" s="195" t="str">
        <f>IF(N48&lt;&gt;""," -R","")</f>
        <v/>
      </c>
      <c r="P47" s="195" t="str">
        <f>IF(P48&lt;&gt;""," -R","")</f>
        <v/>
      </c>
      <c r="R47" s="195" t="str">
        <f>IF(R48&lt;&gt;""," -R","")</f>
        <v/>
      </c>
      <c r="T47" s="195" t="str">
        <f>IF(T48&lt;&gt;""," -R","")</f>
        <v/>
      </c>
      <c r="V47" s="195" t="str">
        <f>IF(V48&lt;&gt;""," -R","")</f>
        <v/>
      </c>
      <c r="X47" s="195" t="str">
        <f>IF(X48&lt;&gt;""," -R","")</f>
        <v/>
      </c>
      <c r="Z47" s="195" t="str">
        <f>IF(Z48&lt;&gt;""," -R","")</f>
        <v/>
      </c>
      <c r="AB47" s="195" t="str">
        <f>IF(AB48&lt;&gt;""," -R","")</f>
        <v/>
      </c>
      <c r="AD47" s="195" t="str">
        <f>IF(AD48&lt;&gt;""," -R","")</f>
        <v/>
      </c>
      <c r="AF47" s="195" t="str">
        <f>IF(AF48&lt;&gt;""," -R","")</f>
        <v/>
      </c>
      <c r="AH47" s="195" t="str">
        <f>IF(AH48&lt;&gt;""," -R","")</f>
        <v/>
      </c>
      <c r="AJ47" s="195" t="str">
        <f>IF(AJ48&lt;&gt;""," -R","")</f>
        <v/>
      </c>
      <c r="AL47" s="195" t="str">
        <f>IF(AL48&lt;&gt;""," -R","")</f>
        <v/>
      </c>
      <c r="AN47" s="195" t="str">
        <f>IF(AN48&lt;&gt;""," -R","")</f>
        <v/>
      </c>
      <c r="AP47" s="195" t="str">
        <f>IF(AP48&lt;&gt;""," -R","")</f>
        <v/>
      </c>
      <c r="AR47" s="195" t="str">
        <f>IF(AR48&lt;&gt;""," -R","")</f>
        <v/>
      </c>
      <c r="AT47" s="195" t="str">
        <f>IF(AT48&lt;&gt;""," -R","")</f>
        <v/>
      </c>
      <c r="AV47" s="195" t="str">
        <f>IF(AV48&lt;&gt;""," -R","")</f>
        <v/>
      </c>
      <c r="AX47" s="195" t="str">
        <f>IF(AX48&lt;&gt;""," -R","")</f>
        <v/>
      </c>
      <c r="AZ47" s="195" t="str">
        <f>IF(AZ48&lt;&gt;""," -R","")</f>
        <v/>
      </c>
      <c r="BB47" s="195" t="str">
        <f>IF(BB48&lt;&gt;""," -R","")</f>
        <v/>
      </c>
      <c r="BD47" s="195" t="str">
        <f>IF(BD48&lt;&gt;""," -R","")</f>
        <v/>
      </c>
      <c r="BF47" s="195" t="str">
        <f>IF(BF48&lt;&gt;""," -R","")</f>
        <v/>
      </c>
      <c r="BH47" s="195" t="str">
        <f>IF(BH48&lt;&gt;""," -R","")</f>
        <v/>
      </c>
      <c r="BJ47" s="195" t="str">
        <f>IF(BJ48&lt;&gt;""," -R","")</f>
        <v/>
      </c>
    </row>
    <row r="48" spans="13:62">
      <c r="M48" s="195">
        <v>1.19</v>
      </c>
      <c r="N48" s="195" t="str">
        <f>IFERROR(VLOOKUP(M48,'CRUCE RIESGOS'!$C$8:$D$13,2,FALSE),"")</f>
        <v/>
      </c>
      <c r="O48" s="195">
        <v>2.19</v>
      </c>
      <c r="P48" s="195" t="str">
        <f>IFERROR(VLOOKUP(O48,'CRUCE RIESGOS'!$C$8:$D$13,2,FALSE),"")</f>
        <v/>
      </c>
      <c r="Q48" s="195">
        <v>3.19</v>
      </c>
      <c r="R48" s="195" t="str">
        <f>IFERROR(VLOOKUP(Q48,'CRUCE RIESGOS'!$C$8:$D$13,2,FALSE),"")</f>
        <v/>
      </c>
      <c r="S48" s="195">
        <v>4.1900000000000004</v>
      </c>
      <c r="T48" s="195" t="str">
        <f>IFERROR(VLOOKUP(S48,'CRUCE RIESGOS'!$C$8:$D$13,2,FALSE),"")</f>
        <v/>
      </c>
      <c r="U48" s="195">
        <v>5.19</v>
      </c>
      <c r="V48" s="195" t="str">
        <f>IFERROR(VLOOKUP(U48,'CRUCE RIESGOS'!$C$8:$D$13,2,FALSE),"")</f>
        <v/>
      </c>
      <c r="W48" s="195">
        <v>6.19</v>
      </c>
      <c r="X48" s="195" t="str">
        <f>IFERROR(VLOOKUP(W48,'CRUCE RIESGOS'!$C$8:$D$13,2,FALSE),"")</f>
        <v/>
      </c>
      <c r="Y48" s="195">
        <v>7.19</v>
      </c>
      <c r="Z48" s="195" t="str">
        <f>IFERROR(VLOOKUP(Y48,'CRUCE RIESGOS'!$C$8:$D$13,2,FALSE),"")</f>
        <v/>
      </c>
      <c r="AA48" s="195">
        <v>8.19</v>
      </c>
      <c r="AB48" s="195" t="str">
        <f>IFERROR(VLOOKUP(AA48,'CRUCE RIESGOS'!$C$8:$D$13,2,FALSE),"")</f>
        <v/>
      </c>
      <c r="AC48" s="195">
        <v>9.19</v>
      </c>
      <c r="AD48" s="195" t="str">
        <f>IFERROR(VLOOKUP(AC48,'CRUCE RIESGOS'!$C$8:$D$13,2,FALSE),"")</f>
        <v/>
      </c>
      <c r="AE48" s="195">
        <v>10.19</v>
      </c>
      <c r="AF48" s="195" t="str">
        <f>IFERROR(VLOOKUP(AE48,'CRUCE RIESGOS'!$C$8:$D$13,2,FALSE),"")</f>
        <v/>
      </c>
      <c r="AG48" s="195">
        <v>11.19</v>
      </c>
      <c r="AH48" s="195" t="str">
        <f>IFERROR(VLOOKUP(AG48,'CRUCE RIESGOS'!$C$8:$D$13,2,FALSE),"")</f>
        <v/>
      </c>
      <c r="AI48" s="195">
        <v>12.19</v>
      </c>
      <c r="AJ48" s="195" t="str">
        <f>IFERROR(VLOOKUP(AI48,'CRUCE RIESGOS'!$C$8:$D$13,2,FALSE),"")</f>
        <v/>
      </c>
      <c r="AK48" s="195">
        <v>13.19</v>
      </c>
      <c r="AL48" s="195" t="str">
        <f>IFERROR(VLOOKUP(AK48,'CRUCE RIESGOS'!$C$8:$D$13,2,FALSE),"")</f>
        <v/>
      </c>
      <c r="AM48" s="195">
        <v>14.19</v>
      </c>
      <c r="AN48" s="195" t="str">
        <f>IFERROR(VLOOKUP(AM48,'CRUCE RIESGOS'!$C$8:$D$13,2,FALSE),"")</f>
        <v/>
      </c>
      <c r="AO48" s="195">
        <v>15.19</v>
      </c>
      <c r="AP48" s="195" t="str">
        <f>IFERROR(VLOOKUP(AO48,'CRUCE RIESGOS'!$C$8:$D$13,2,FALSE),"")</f>
        <v/>
      </c>
      <c r="AQ48" s="195">
        <v>16.190000000000001</v>
      </c>
      <c r="AR48" s="195" t="str">
        <f>IFERROR(VLOOKUP(AQ48,'CRUCE RIESGOS'!$C$8:$D$13,2,FALSE),"")</f>
        <v/>
      </c>
      <c r="AS48" s="195">
        <v>17.190000000000001</v>
      </c>
      <c r="AT48" s="195" t="str">
        <f>IFERROR(VLOOKUP(AS48,'CRUCE RIESGOS'!$C$8:$D$13,2,FALSE),"")</f>
        <v/>
      </c>
      <c r="AU48" s="195">
        <v>18.190000000000001</v>
      </c>
      <c r="AV48" s="195" t="str">
        <f>IFERROR(VLOOKUP(AU48,'CRUCE RIESGOS'!$C$8:$D$13,2,FALSE),"")</f>
        <v/>
      </c>
      <c r="AW48" s="195">
        <v>19.190000000000001</v>
      </c>
      <c r="AX48" s="195" t="str">
        <f>IFERROR(VLOOKUP(AW48,'CRUCE RIESGOS'!$C$8:$D$13,2,FALSE),"")</f>
        <v/>
      </c>
      <c r="AY48" s="195">
        <v>20.190000000000001</v>
      </c>
      <c r="AZ48" s="195" t="str">
        <f>IFERROR(VLOOKUP(AY48,'CRUCE RIESGOS'!$C$8:$D$13,2,FALSE),"")</f>
        <v/>
      </c>
      <c r="BA48" s="195">
        <v>21.19</v>
      </c>
      <c r="BB48" s="195" t="str">
        <f>IFERROR(VLOOKUP(BA48,'CRUCE RIESGOS'!$C$8:$D$13,2,FALSE),"")</f>
        <v/>
      </c>
      <c r="BC48" s="195">
        <v>22.19</v>
      </c>
      <c r="BD48" s="195" t="str">
        <f>IFERROR(VLOOKUP(BC48,'CRUCE RIESGOS'!$C$8:$D$13,2,FALSE),"")</f>
        <v/>
      </c>
      <c r="BE48" s="195">
        <v>23.19</v>
      </c>
      <c r="BF48" s="195" t="str">
        <f>IFERROR(VLOOKUP(BE48,'CRUCE RIESGOS'!$C$8:$D$13,2,FALSE),"")</f>
        <v/>
      </c>
      <c r="BG48" s="195">
        <v>24.19</v>
      </c>
      <c r="BH48" s="195" t="str">
        <f>IFERROR(VLOOKUP(BG48,'CRUCE RIESGOS'!$C$8:$D$13,2,FALSE),"")</f>
        <v/>
      </c>
      <c r="BI48" s="195">
        <v>25.19</v>
      </c>
      <c r="BJ48" s="195" t="str">
        <f>IFERROR(VLOOKUP(BI48,'CRUCE RIESGOS'!$C$8:$D$13,2,FALSE),"")</f>
        <v/>
      </c>
    </row>
    <row r="49" spans="13:62">
      <c r="N49" s="195" t="str">
        <f>IF(N50&lt;&gt;""," -R","")</f>
        <v/>
      </c>
      <c r="P49" s="195" t="str">
        <f>IF(P50&lt;&gt;""," -R","")</f>
        <v/>
      </c>
      <c r="R49" s="195" t="str">
        <f>IF(R50&lt;&gt;""," -R","")</f>
        <v/>
      </c>
      <c r="T49" s="195" t="str">
        <f>IF(T50&lt;&gt;""," -R","")</f>
        <v/>
      </c>
      <c r="V49" s="195" t="str">
        <f>IF(V50&lt;&gt;""," -R","")</f>
        <v/>
      </c>
      <c r="X49" s="195" t="str">
        <f>IF(X50&lt;&gt;""," -R","")</f>
        <v/>
      </c>
      <c r="Z49" s="195" t="str">
        <f>IF(Z50&lt;&gt;""," -R","")</f>
        <v/>
      </c>
      <c r="AB49" s="195" t="str">
        <f>IF(AB50&lt;&gt;""," -R","")</f>
        <v/>
      </c>
      <c r="AD49" s="195" t="str">
        <f>IF(AD50&lt;&gt;""," -R","")</f>
        <v/>
      </c>
      <c r="AF49" s="195" t="str">
        <f>IF(AF50&lt;&gt;""," -R","")</f>
        <v/>
      </c>
      <c r="AH49" s="195" t="str">
        <f>IF(AH50&lt;&gt;""," -R","")</f>
        <v/>
      </c>
      <c r="AJ49" s="195" t="str">
        <f>IF(AJ50&lt;&gt;""," -R","")</f>
        <v/>
      </c>
      <c r="AL49" s="195" t="str">
        <f>IF(AL50&lt;&gt;""," -R","")</f>
        <v/>
      </c>
      <c r="AN49" s="195" t="str">
        <f>IF(AN50&lt;&gt;""," -R","")</f>
        <v/>
      </c>
      <c r="AP49" s="195" t="str">
        <f>IF(AP50&lt;&gt;""," -R","")</f>
        <v/>
      </c>
      <c r="AR49" s="195" t="str">
        <f>IF(AR50&lt;&gt;""," -R","")</f>
        <v/>
      </c>
      <c r="AT49" s="195" t="str">
        <f>IF(AT50&lt;&gt;""," -R","")</f>
        <v/>
      </c>
      <c r="AV49" s="195" t="str">
        <f>IF(AV50&lt;&gt;""," -R","")</f>
        <v/>
      </c>
      <c r="AX49" s="195" t="str">
        <f>IF(AX50&lt;&gt;""," -R","")</f>
        <v/>
      </c>
      <c r="AZ49" s="195" t="str">
        <f>IF(AZ50&lt;&gt;""," -R","")</f>
        <v/>
      </c>
      <c r="BB49" s="195" t="str">
        <f>IF(BB50&lt;&gt;""," -R","")</f>
        <v/>
      </c>
      <c r="BD49" s="195" t="str">
        <f>IF(BD50&lt;&gt;""," -R","")</f>
        <v/>
      </c>
      <c r="BF49" s="195" t="str">
        <f>IF(BF50&lt;&gt;""," -R","")</f>
        <v/>
      </c>
      <c r="BH49" s="195" t="str">
        <f>IF(BH50&lt;&gt;""," -R","")</f>
        <v/>
      </c>
      <c r="BJ49" s="195" t="str">
        <f>IF(BJ50&lt;&gt;""," -R","")</f>
        <v/>
      </c>
    </row>
    <row r="50" spans="13:62">
      <c r="M50" s="195">
        <v>1.2</v>
      </c>
      <c r="N50" s="195" t="str">
        <f>IFERROR(VLOOKUP(M50,'CRUCE RIESGOS'!$C$8:$D$13,2,FALSE),"")</f>
        <v/>
      </c>
      <c r="O50" s="195">
        <v>2.2000000000000002</v>
      </c>
      <c r="P50" s="195" t="str">
        <f>IFERROR(VLOOKUP(O50,'CRUCE RIESGOS'!$C$8:$D$13,2,FALSE),"")</f>
        <v/>
      </c>
      <c r="Q50" s="195">
        <v>3.2</v>
      </c>
      <c r="R50" s="195" t="str">
        <f>IFERROR(VLOOKUP(Q50,'CRUCE RIESGOS'!$C$8:$D$13,2,FALSE),"")</f>
        <v/>
      </c>
      <c r="S50" s="195">
        <v>4.2</v>
      </c>
      <c r="T50" s="195" t="str">
        <f>IFERROR(VLOOKUP(S50,'CRUCE RIESGOS'!$C$8:$D$13,2,FALSE),"")</f>
        <v/>
      </c>
      <c r="U50" s="195">
        <v>5.2</v>
      </c>
      <c r="V50" s="195" t="str">
        <f>IFERROR(VLOOKUP(U50,'CRUCE RIESGOS'!$C$8:$D$13,2,FALSE),"")</f>
        <v/>
      </c>
      <c r="W50" s="195">
        <v>6.2</v>
      </c>
      <c r="X50" s="195" t="str">
        <f>IFERROR(VLOOKUP(W50,'CRUCE RIESGOS'!$C$8:$D$13,2,FALSE),"")</f>
        <v/>
      </c>
      <c r="Y50" s="195">
        <v>7.2</v>
      </c>
      <c r="Z50" s="195" t="str">
        <f>IFERROR(VLOOKUP(Y50,'CRUCE RIESGOS'!$C$8:$D$13,2,FALSE),"")</f>
        <v/>
      </c>
      <c r="AA50" s="195">
        <v>8.1999999999999993</v>
      </c>
      <c r="AB50" s="195" t="str">
        <f>IFERROR(VLOOKUP(AA50,'CRUCE RIESGOS'!$C$8:$D$13,2,FALSE),"")</f>
        <v/>
      </c>
      <c r="AC50" s="195">
        <v>9.1999999999999993</v>
      </c>
      <c r="AD50" s="195" t="str">
        <f>IFERROR(VLOOKUP(AC50,'CRUCE RIESGOS'!$C$8:$D$13,2,FALSE),"")</f>
        <v/>
      </c>
      <c r="AE50" s="195">
        <v>10.199999999999999</v>
      </c>
      <c r="AF50" s="195" t="str">
        <f>IFERROR(VLOOKUP(AE50,'CRUCE RIESGOS'!$C$8:$D$13,2,FALSE),"")</f>
        <v/>
      </c>
      <c r="AG50" s="195">
        <v>11.2</v>
      </c>
      <c r="AH50" s="195" t="str">
        <f>IFERROR(VLOOKUP(AG50,'CRUCE RIESGOS'!$C$8:$D$13,2,FALSE),"")</f>
        <v/>
      </c>
      <c r="AI50" s="195">
        <v>12.2</v>
      </c>
      <c r="AJ50" s="195" t="str">
        <f>IFERROR(VLOOKUP(AI50,'CRUCE RIESGOS'!$C$8:$D$13,2,FALSE),"")</f>
        <v/>
      </c>
      <c r="AK50" s="195">
        <v>13.2</v>
      </c>
      <c r="AL50" s="195" t="str">
        <f>IFERROR(VLOOKUP(AK50,'CRUCE RIESGOS'!$C$8:$D$13,2,FALSE),"")</f>
        <v/>
      </c>
      <c r="AM50" s="195">
        <v>14.2</v>
      </c>
      <c r="AN50" s="195" t="str">
        <f>IFERROR(VLOOKUP(AM50,'CRUCE RIESGOS'!$C$8:$D$13,2,FALSE),"")</f>
        <v/>
      </c>
      <c r="AO50" s="195">
        <v>15.2</v>
      </c>
      <c r="AP50" s="195" t="str">
        <f>IFERROR(VLOOKUP(AO50,'CRUCE RIESGOS'!$C$8:$D$13,2,FALSE),"")</f>
        <v/>
      </c>
      <c r="AQ50" s="195">
        <v>16.2</v>
      </c>
      <c r="AR50" s="195" t="str">
        <f>IFERROR(VLOOKUP(AQ50,'CRUCE RIESGOS'!$C$8:$D$13,2,FALSE),"")</f>
        <v/>
      </c>
      <c r="AS50" s="195">
        <v>17.2</v>
      </c>
      <c r="AT50" s="195" t="str">
        <f>IFERROR(VLOOKUP(AS50,'CRUCE RIESGOS'!$C$8:$D$13,2,FALSE),"")</f>
        <v/>
      </c>
      <c r="AU50" s="195">
        <v>18.2</v>
      </c>
      <c r="AV50" s="195" t="str">
        <f>IFERROR(VLOOKUP(AU50,'CRUCE RIESGOS'!$C$8:$D$13,2,FALSE),"")</f>
        <v/>
      </c>
      <c r="AW50" s="195">
        <v>19.2</v>
      </c>
      <c r="AX50" s="195" t="str">
        <f>IFERROR(VLOOKUP(AW50,'CRUCE RIESGOS'!$C$8:$D$13,2,FALSE),"")</f>
        <v/>
      </c>
      <c r="AY50" s="195">
        <v>20.2</v>
      </c>
      <c r="AZ50" s="195" t="str">
        <f>IFERROR(VLOOKUP(AY50,'CRUCE RIESGOS'!$C$8:$D$13,2,FALSE),"")</f>
        <v/>
      </c>
      <c r="BA50" s="195">
        <v>21.2</v>
      </c>
      <c r="BB50" s="195" t="str">
        <f>IFERROR(VLOOKUP(BA50,'CRUCE RIESGOS'!$C$8:$D$13,2,FALSE),"")</f>
        <v/>
      </c>
      <c r="BC50" s="195">
        <v>22.2</v>
      </c>
      <c r="BD50" s="195" t="str">
        <f>IFERROR(VLOOKUP(BC50,'CRUCE RIESGOS'!$C$8:$D$13,2,FALSE),"")</f>
        <v/>
      </c>
      <c r="BE50" s="195">
        <v>23.2</v>
      </c>
      <c r="BF50" s="195" t="str">
        <f>IFERROR(VLOOKUP(BE50,'CRUCE RIESGOS'!$C$8:$D$13,2,FALSE),"")</f>
        <v/>
      </c>
      <c r="BG50" s="195">
        <v>24.2</v>
      </c>
      <c r="BH50" s="195" t="str">
        <f>IFERROR(VLOOKUP(BG50,'CRUCE RIESGOS'!$C$8:$D$13,2,FALSE),"")</f>
        <v/>
      </c>
      <c r="BI50" s="195">
        <v>25.2</v>
      </c>
      <c r="BJ50" s="195" t="str">
        <f>IFERROR(VLOOKUP(BI50,'CRUCE RIESGOS'!$C$8:$D$13,2,FALSE),"")</f>
        <v/>
      </c>
    </row>
    <row r="51" spans="13:62">
      <c r="N51" s="195" t="str">
        <f>IF(N52&lt;&gt;""," -R","")</f>
        <v/>
      </c>
      <c r="P51" s="195" t="str">
        <f>IF(P52&lt;&gt;""," -R","")</f>
        <v/>
      </c>
      <c r="R51" s="195" t="str">
        <f>IF(R52&lt;&gt;""," -R","")</f>
        <v/>
      </c>
      <c r="T51" s="195" t="str">
        <f>IF(T52&lt;&gt;""," -R","")</f>
        <v/>
      </c>
      <c r="V51" s="195" t="str">
        <f>IF(V52&lt;&gt;""," -R","")</f>
        <v/>
      </c>
      <c r="X51" s="195" t="str">
        <f>IF(X52&lt;&gt;""," -R","")</f>
        <v/>
      </c>
      <c r="Z51" s="195" t="str">
        <f>IF(Z52&lt;&gt;""," -R","")</f>
        <v/>
      </c>
      <c r="AB51" s="195" t="str">
        <f>IF(AB52&lt;&gt;""," -R","")</f>
        <v/>
      </c>
      <c r="AD51" s="195" t="str">
        <f>IF(AD52&lt;&gt;""," -R","")</f>
        <v/>
      </c>
      <c r="AF51" s="195" t="str">
        <f>IF(AF52&lt;&gt;""," -R","")</f>
        <v/>
      </c>
      <c r="AH51" s="195" t="str">
        <f>IF(AH52&lt;&gt;""," -R","")</f>
        <v/>
      </c>
      <c r="AJ51" s="195" t="str">
        <f>IF(AJ52&lt;&gt;""," -R","")</f>
        <v/>
      </c>
      <c r="AL51" s="195" t="str">
        <f>IF(AL52&lt;&gt;""," -R","")</f>
        <v/>
      </c>
      <c r="AN51" s="195" t="str">
        <f>IF(AN52&lt;&gt;""," -R","")</f>
        <v/>
      </c>
      <c r="AP51" s="195" t="str">
        <f>IF(AP52&lt;&gt;""," -R","")</f>
        <v/>
      </c>
      <c r="AR51" s="195" t="str">
        <f>IF(AR52&lt;&gt;""," -R","")</f>
        <v/>
      </c>
      <c r="AT51" s="195" t="str">
        <f>IF(AT52&lt;&gt;""," -R","")</f>
        <v/>
      </c>
      <c r="AV51" s="195" t="str">
        <f>IF(AV52&lt;&gt;""," -R","")</f>
        <v/>
      </c>
      <c r="AX51" s="195" t="str">
        <f>IF(AX52&lt;&gt;""," -R","")</f>
        <v/>
      </c>
      <c r="AZ51" s="195" t="str">
        <f>IF(AZ52&lt;&gt;""," -R","")</f>
        <v/>
      </c>
      <c r="BB51" s="195" t="str">
        <f>IF(BB52&lt;&gt;""," -R","")</f>
        <v/>
      </c>
      <c r="BD51" s="195" t="str">
        <f>IF(BD52&lt;&gt;""," -R","")</f>
        <v/>
      </c>
      <c r="BF51" s="195" t="str">
        <f>IF(BF52&lt;&gt;""," -R","")</f>
        <v/>
      </c>
      <c r="BH51" s="195" t="str">
        <f>IF(BH52&lt;&gt;""," -R","")</f>
        <v/>
      </c>
      <c r="BJ51" s="195" t="str">
        <f>IF(BJ52&lt;&gt;""," -R","")</f>
        <v/>
      </c>
    </row>
    <row r="52" spans="13:62">
      <c r="M52" s="195">
        <v>1.21</v>
      </c>
      <c r="N52" s="195" t="str">
        <f>IFERROR(VLOOKUP(M52,'CRUCE RIESGOS'!$C$8:$D$13,2,FALSE),"")</f>
        <v/>
      </c>
      <c r="O52" s="195">
        <v>2.21</v>
      </c>
      <c r="P52" s="195" t="str">
        <f>IFERROR(VLOOKUP(O52,'CRUCE RIESGOS'!$C$8:$D$13,2,FALSE),"")</f>
        <v/>
      </c>
      <c r="Q52" s="195">
        <v>3.21</v>
      </c>
      <c r="R52" s="195" t="str">
        <f>IFERROR(VLOOKUP(Q52,'CRUCE RIESGOS'!$C$8:$D$13,2,FALSE),"")</f>
        <v/>
      </c>
      <c r="S52" s="195">
        <v>4.21</v>
      </c>
      <c r="T52" s="195" t="str">
        <f>IFERROR(VLOOKUP(S52,'CRUCE RIESGOS'!$C$8:$D$13,2,FALSE),"")</f>
        <v/>
      </c>
      <c r="U52" s="195">
        <v>5.21</v>
      </c>
      <c r="V52" s="195" t="str">
        <f>IFERROR(VLOOKUP(U52,'CRUCE RIESGOS'!$C$8:$D$13,2,FALSE),"")</f>
        <v/>
      </c>
      <c r="W52" s="195">
        <v>6.21</v>
      </c>
      <c r="X52" s="195" t="str">
        <f>IFERROR(VLOOKUP(W52,'CRUCE RIESGOS'!$C$8:$D$13,2,FALSE),"")</f>
        <v/>
      </c>
      <c r="Y52" s="195">
        <v>7.21</v>
      </c>
      <c r="Z52" s="195" t="str">
        <f>IFERROR(VLOOKUP(Y52,'CRUCE RIESGOS'!$C$8:$D$13,2,FALSE),"")</f>
        <v/>
      </c>
      <c r="AA52" s="195">
        <v>8.2100000000000009</v>
      </c>
      <c r="AB52" s="195" t="str">
        <f>IFERROR(VLOOKUP(AA52,'CRUCE RIESGOS'!$C$8:$D$13,2,FALSE),"")</f>
        <v/>
      </c>
      <c r="AC52" s="195">
        <v>9.2100000000000009</v>
      </c>
      <c r="AD52" s="195" t="str">
        <f>IFERROR(VLOOKUP(AC52,'CRUCE RIESGOS'!$C$8:$D$13,2,FALSE),"")</f>
        <v/>
      </c>
      <c r="AE52" s="195">
        <v>10.210000000000001</v>
      </c>
      <c r="AF52" s="195" t="str">
        <f>IFERROR(VLOOKUP(AE52,'CRUCE RIESGOS'!$C$8:$D$13,2,FALSE),"")</f>
        <v/>
      </c>
      <c r="AG52" s="195">
        <v>11.21</v>
      </c>
      <c r="AH52" s="195" t="str">
        <f>IFERROR(VLOOKUP(AG52,'CRUCE RIESGOS'!$C$8:$D$13,2,FALSE),"")</f>
        <v/>
      </c>
      <c r="AI52" s="195">
        <v>12.21</v>
      </c>
      <c r="AJ52" s="195" t="str">
        <f>IFERROR(VLOOKUP(AI52,'CRUCE RIESGOS'!$C$8:$D$13,2,FALSE),"")</f>
        <v/>
      </c>
      <c r="AK52" s="195">
        <v>13.21</v>
      </c>
      <c r="AL52" s="195" t="str">
        <f>IFERROR(VLOOKUP(AK52,'CRUCE RIESGOS'!$C$8:$D$13,2,FALSE),"")</f>
        <v/>
      </c>
      <c r="AM52" s="195">
        <v>14.21</v>
      </c>
      <c r="AN52" s="195" t="str">
        <f>IFERROR(VLOOKUP(AM52,'CRUCE RIESGOS'!$C$8:$D$13,2,FALSE),"")</f>
        <v/>
      </c>
      <c r="AO52" s="195">
        <v>15.21</v>
      </c>
      <c r="AP52" s="195" t="str">
        <f>IFERROR(VLOOKUP(AO52,'CRUCE RIESGOS'!$C$8:$D$13,2,FALSE),"")</f>
        <v/>
      </c>
      <c r="AQ52" s="195">
        <v>16.21</v>
      </c>
      <c r="AR52" s="195" t="str">
        <f>IFERROR(VLOOKUP(AQ52,'CRUCE RIESGOS'!$C$8:$D$13,2,FALSE),"")</f>
        <v/>
      </c>
      <c r="AS52" s="195">
        <v>17.21</v>
      </c>
      <c r="AT52" s="195" t="str">
        <f>IFERROR(VLOOKUP(AS52,'CRUCE RIESGOS'!$C$8:$D$13,2,FALSE),"")</f>
        <v/>
      </c>
      <c r="AU52" s="195">
        <v>18.21</v>
      </c>
      <c r="AV52" s="195" t="str">
        <f>IFERROR(VLOOKUP(AU52,'CRUCE RIESGOS'!$C$8:$D$13,2,FALSE),"")</f>
        <v/>
      </c>
      <c r="AW52" s="195">
        <v>19.21</v>
      </c>
      <c r="AX52" s="195" t="str">
        <f>IFERROR(VLOOKUP(AW52,'CRUCE RIESGOS'!$C$8:$D$13,2,FALSE),"")</f>
        <v/>
      </c>
      <c r="AY52" s="195">
        <v>20.21</v>
      </c>
      <c r="AZ52" s="195" t="str">
        <f>IFERROR(VLOOKUP(AY52,'CRUCE RIESGOS'!$C$8:$D$13,2,FALSE),"")</f>
        <v/>
      </c>
      <c r="BA52" s="195">
        <v>21.21</v>
      </c>
      <c r="BB52" s="195" t="str">
        <f>IFERROR(VLOOKUP(BA52,'CRUCE RIESGOS'!$C$8:$D$13,2,FALSE),"")</f>
        <v/>
      </c>
      <c r="BC52" s="195">
        <v>22.21</v>
      </c>
      <c r="BD52" s="195" t="str">
        <f>IFERROR(VLOOKUP(BC52,'CRUCE RIESGOS'!$C$8:$D$13,2,FALSE),"")</f>
        <v/>
      </c>
      <c r="BE52" s="195">
        <v>23.21</v>
      </c>
      <c r="BF52" s="195" t="str">
        <f>IFERROR(VLOOKUP(BE52,'CRUCE RIESGOS'!$C$8:$D$13,2,FALSE),"")</f>
        <v/>
      </c>
      <c r="BG52" s="195">
        <v>24.21</v>
      </c>
      <c r="BH52" s="195" t="str">
        <f>IFERROR(VLOOKUP(BG52,'CRUCE RIESGOS'!$C$8:$D$13,2,FALSE),"")</f>
        <v/>
      </c>
      <c r="BI52" s="195">
        <v>25.21</v>
      </c>
      <c r="BJ52" s="195" t="str">
        <f>IFERROR(VLOOKUP(BI52,'CRUCE RIESGOS'!$C$8:$D$13,2,FALSE),"")</f>
        <v/>
      </c>
    </row>
    <row r="53" spans="13:62">
      <c r="N53" s="195" t="str">
        <f>IF(N54&lt;&gt;""," -R","")</f>
        <v/>
      </c>
      <c r="P53" s="195" t="str">
        <f>IF(P54&lt;&gt;""," -R","")</f>
        <v/>
      </c>
      <c r="R53" s="195" t="str">
        <f>IF(R54&lt;&gt;""," -R","")</f>
        <v/>
      </c>
      <c r="T53" s="195" t="str">
        <f>IF(T54&lt;&gt;""," -R","")</f>
        <v/>
      </c>
      <c r="V53" s="195" t="str">
        <f>IF(V54&lt;&gt;""," -R","")</f>
        <v/>
      </c>
      <c r="X53" s="195" t="str">
        <f>IF(X54&lt;&gt;""," -R","")</f>
        <v/>
      </c>
      <c r="Z53" s="195" t="str">
        <f>IF(Z54&lt;&gt;""," -R","")</f>
        <v/>
      </c>
      <c r="AB53" s="195" t="str">
        <f>IF(AB54&lt;&gt;""," -R","")</f>
        <v/>
      </c>
      <c r="AD53" s="195" t="str">
        <f>IF(AD54&lt;&gt;""," -R","")</f>
        <v/>
      </c>
      <c r="AF53" s="195" t="str">
        <f>IF(AF54&lt;&gt;""," -R","")</f>
        <v/>
      </c>
      <c r="AH53" s="195" t="str">
        <f>IF(AH54&lt;&gt;""," -R","")</f>
        <v/>
      </c>
      <c r="AJ53" s="195" t="str">
        <f>IF(AJ54&lt;&gt;""," -R","")</f>
        <v/>
      </c>
      <c r="AL53" s="195" t="str">
        <f>IF(AL54&lt;&gt;""," -R","")</f>
        <v/>
      </c>
      <c r="AN53" s="195" t="str">
        <f>IF(AN54&lt;&gt;""," -R","")</f>
        <v/>
      </c>
      <c r="AP53" s="195" t="str">
        <f>IF(AP54&lt;&gt;""," -R","")</f>
        <v/>
      </c>
      <c r="AR53" s="195" t="str">
        <f>IF(AR54&lt;&gt;""," -R","")</f>
        <v/>
      </c>
      <c r="AT53" s="195" t="str">
        <f>IF(AT54&lt;&gt;""," -R","")</f>
        <v/>
      </c>
      <c r="AV53" s="195" t="str">
        <f>IF(AV54&lt;&gt;""," -R","")</f>
        <v/>
      </c>
      <c r="AX53" s="195" t="str">
        <f>IF(AX54&lt;&gt;""," -R","")</f>
        <v/>
      </c>
      <c r="AZ53" s="195" t="str">
        <f>IF(AZ54&lt;&gt;""," -R","")</f>
        <v/>
      </c>
      <c r="BB53" s="195" t="str">
        <f>IF(BB54&lt;&gt;""," -R","")</f>
        <v/>
      </c>
      <c r="BD53" s="195" t="str">
        <f>IF(BD54&lt;&gt;""," -R","")</f>
        <v/>
      </c>
      <c r="BF53" s="195" t="str">
        <f>IF(BF54&lt;&gt;""," -R","")</f>
        <v/>
      </c>
      <c r="BH53" s="195" t="str">
        <f>IF(BH54&lt;&gt;""," -R","")</f>
        <v/>
      </c>
      <c r="BJ53" s="195" t="str">
        <f>IF(BJ54&lt;&gt;""," -R","")</f>
        <v/>
      </c>
    </row>
    <row r="54" spans="13:62">
      <c r="M54" s="195">
        <v>1.22</v>
      </c>
      <c r="N54" s="195" t="str">
        <f>IFERROR(VLOOKUP(M54,'CRUCE RIESGOS'!$C$8:$D$13,2,FALSE),"")</f>
        <v/>
      </c>
      <c r="O54" s="195">
        <v>2.2200000000000002</v>
      </c>
      <c r="P54" s="195" t="str">
        <f>IFERROR(VLOOKUP(O54,'CRUCE RIESGOS'!$C$8:$D$13,2,FALSE),"")</f>
        <v/>
      </c>
      <c r="Q54" s="195">
        <v>3.22</v>
      </c>
      <c r="R54" s="195" t="str">
        <f>IFERROR(VLOOKUP(Q54,'CRUCE RIESGOS'!$C$8:$D$13,2,FALSE),"")</f>
        <v/>
      </c>
      <c r="S54" s="195">
        <v>4.22</v>
      </c>
      <c r="T54" s="195" t="str">
        <f>IFERROR(VLOOKUP(S54,'CRUCE RIESGOS'!$C$8:$D$13,2,FALSE),"")</f>
        <v/>
      </c>
      <c r="U54" s="195">
        <v>5.22</v>
      </c>
      <c r="V54" s="195" t="str">
        <f>IFERROR(VLOOKUP(U54,'CRUCE RIESGOS'!$C$8:$D$13,2,FALSE),"")</f>
        <v/>
      </c>
      <c r="W54" s="195">
        <v>6.22</v>
      </c>
      <c r="X54" s="195" t="str">
        <f>IFERROR(VLOOKUP(W54,'CRUCE RIESGOS'!$C$8:$D$13,2,FALSE),"")</f>
        <v/>
      </c>
      <c r="Y54" s="195">
        <v>7.22</v>
      </c>
      <c r="Z54" s="195" t="str">
        <f>IFERROR(VLOOKUP(Y54,'CRUCE RIESGOS'!$C$8:$D$13,2,FALSE),"")</f>
        <v/>
      </c>
      <c r="AA54" s="195">
        <v>8.2200000000000006</v>
      </c>
      <c r="AB54" s="195" t="str">
        <f>IFERROR(VLOOKUP(AA54,'CRUCE RIESGOS'!$C$8:$D$13,2,FALSE),"")</f>
        <v/>
      </c>
      <c r="AC54" s="195">
        <v>9.2200000000000006</v>
      </c>
      <c r="AD54" s="195" t="str">
        <f>IFERROR(VLOOKUP(AC54,'CRUCE RIESGOS'!$C$8:$D$13,2,FALSE),"")</f>
        <v/>
      </c>
      <c r="AE54" s="195">
        <v>10.220000000000001</v>
      </c>
      <c r="AF54" s="195" t="str">
        <f>IFERROR(VLOOKUP(AE54,'CRUCE RIESGOS'!$C$8:$D$13,2,FALSE),"")</f>
        <v/>
      </c>
      <c r="AG54" s="195">
        <v>11.22</v>
      </c>
      <c r="AH54" s="195" t="str">
        <f>IFERROR(VLOOKUP(AG54,'CRUCE RIESGOS'!$C$8:$D$13,2,FALSE),"")</f>
        <v/>
      </c>
      <c r="AI54" s="195">
        <v>12.22</v>
      </c>
      <c r="AJ54" s="195" t="str">
        <f>IFERROR(VLOOKUP(AI54,'CRUCE RIESGOS'!$C$8:$D$13,2,FALSE),"")</f>
        <v/>
      </c>
      <c r="AK54" s="195">
        <v>13.22</v>
      </c>
      <c r="AL54" s="195" t="str">
        <f>IFERROR(VLOOKUP(AK54,'CRUCE RIESGOS'!$C$8:$D$13,2,FALSE),"")</f>
        <v/>
      </c>
      <c r="AM54" s="195">
        <v>14.22</v>
      </c>
      <c r="AN54" s="195" t="str">
        <f>IFERROR(VLOOKUP(AM54,'CRUCE RIESGOS'!$C$8:$D$13,2,FALSE),"")</f>
        <v/>
      </c>
      <c r="AO54" s="195">
        <v>15.22</v>
      </c>
      <c r="AP54" s="195" t="str">
        <f>IFERROR(VLOOKUP(AO54,'CRUCE RIESGOS'!$C$8:$D$13,2,FALSE),"")</f>
        <v/>
      </c>
      <c r="AQ54" s="195">
        <v>16.22</v>
      </c>
      <c r="AR54" s="195" t="str">
        <f>IFERROR(VLOOKUP(AQ54,'CRUCE RIESGOS'!$C$8:$D$13,2,FALSE),"")</f>
        <v/>
      </c>
      <c r="AS54" s="195">
        <v>17.22</v>
      </c>
      <c r="AT54" s="195" t="str">
        <f>IFERROR(VLOOKUP(AS54,'CRUCE RIESGOS'!$C$8:$D$13,2,FALSE),"")</f>
        <v/>
      </c>
      <c r="AU54" s="195">
        <v>18.22</v>
      </c>
      <c r="AV54" s="195" t="str">
        <f>IFERROR(VLOOKUP(AU54,'CRUCE RIESGOS'!$C$8:$D$13,2,FALSE),"")</f>
        <v/>
      </c>
      <c r="AW54" s="195">
        <v>19.22</v>
      </c>
      <c r="AX54" s="195" t="str">
        <f>IFERROR(VLOOKUP(AW54,'CRUCE RIESGOS'!$C$8:$D$13,2,FALSE),"")</f>
        <v/>
      </c>
      <c r="AY54" s="195">
        <v>20.22</v>
      </c>
      <c r="AZ54" s="195" t="str">
        <f>IFERROR(VLOOKUP(AY54,'CRUCE RIESGOS'!$C$8:$D$13,2,FALSE),"")</f>
        <v/>
      </c>
      <c r="BA54" s="195">
        <v>21.22</v>
      </c>
      <c r="BB54" s="195" t="str">
        <f>IFERROR(VLOOKUP(BA54,'CRUCE RIESGOS'!$C$8:$D$13,2,FALSE),"")</f>
        <v/>
      </c>
      <c r="BC54" s="195">
        <v>22.22</v>
      </c>
      <c r="BD54" s="195" t="str">
        <f>IFERROR(VLOOKUP(BC54,'CRUCE RIESGOS'!$C$8:$D$13,2,FALSE),"")</f>
        <v/>
      </c>
      <c r="BE54" s="195">
        <v>23.22</v>
      </c>
      <c r="BF54" s="195" t="str">
        <f>IFERROR(VLOOKUP(BE54,'CRUCE RIESGOS'!$C$8:$D$13,2,FALSE),"")</f>
        <v/>
      </c>
      <c r="BG54" s="195">
        <v>24.22</v>
      </c>
      <c r="BH54" s="195" t="str">
        <f>IFERROR(VLOOKUP(BG54,'CRUCE RIESGOS'!$C$8:$D$13,2,FALSE),"")</f>
        <v/>
      </c>
      <c r="BI54" s="195">
        <v>25.22</v>
      </c>
      <c r="BJ54" s="195" t="str">
        <f>IFERROR(VLOOKUP(BI54,'CRUCE RIESGOS'!$C$8:$D$13,2,FALSE),"")</f>
        <v/>
      </c>
    </row>
    <row r="55" spans="13:62">
      <c r="N55" s="195" t="str">
        <f>IF(N56&lt;&gt;""," -R","")</f>
        <v/>
      </c>
      <c r="P55" s="195" t="str">
        <f>IF(P56&lt;&gt;""," -R","")</f>
        <v/>
      </c>
      <c r="R55" s="195" t="str">
        <f>IF(R56&lt;&gt;""," -R","")</f>
        <v/>
      </c>
      <c r="T55" s="195" t="str">
        <f>IF(T56&lt;&gt;""," -R","")</f>
        <v/>
      </c>
      <c r="V55" s="195" t="str">
        <f>IF(V56&lt;&gt;""," -R","")</f>
        <v/>
      </c>
      <c r="X55" s="195" t="str">
        <f>IF(X56&lt;&gt;""," -R","")</f>
        <v/>
      </c>
      <c r="Z55" s="195" t="str">
        <f>IF(Z56&lt;&gt;""," -R","")</f>
        <v/>
      </c>
      <c r="AB55" s="195" t="str">
        <f>IF(AB56&lt;&gt;""," -R","")</f>
        <v/>
      </c>
      <c r="AD55" s="195" t="str">
        <f>IF(AD56&lt;&gt;""," -R","")</f>
        <v/>
      </c>
      <c r="AF55" s="195" t="str">
        <f>IF(AF56&lt;&gt;""," -R","")</f>
        <v/>
      </c>
      <c r="AH55" s="195" t="str">
        <f>IF(AH56&lt;&gt;""," -R","")</f>
        <v/>
      </c>
      <c r="AJ55" s="195" t="str">
        <f>IF(AJ56&lt;&gt;""," -R","")</f>
        <v/>
      </c>
      <c r="AL55" s="195" t="str">
        <f>IF(AL56&lt;&gt;""," -R","")</f>
        <v/>
      </c>
      <c r="AN55" s="195" t="str">
        <f>IF(AN56&lt;&gt;""," -R","")</f>
        <v/>
      </c>
      <c r="AP55" s="195" t="str">
        <f>IF(AP56&lt;&gt;""," -R","")</f>
        <v/>
      </c>
      <c r="AR55" s="195" t="str">
        <f>IF(AR56&lt;&gt;""," -R","")</f>
        <v/>
      </c>
      <c r="AT55" s="195" t="str">
        <f>IF(AT56&lt;&gt;""," -R","")</f>
        <v/>
      </c>
      <c r="AV55" s="195" t="str">
        <f>IF(AV56&lt;&gt;""," -R","")</f>
        <v/>
      </c>
      <c r="AX55" s="195" t="str">
        <f>IF(AX56&lt;&gt;""," -R","")</f>
        <v/>
      </c>
      <c r="AZ55" s="195" t="str">
        <f>IF(AZ56&lt;&gt;""," -R","")</f>
        <v/>
      </c>
      <c r="BB55" s="195" t="str">
        <f>IF(BB56&lt;&gt;""," -R","")</f>
        <v/>
      </c>
      <c r="BD55" s="195" t="str">
        <f>IF(BD56&lt;&gt;""," -R","")</f>
        <v/>
      </c>
      <c r="BF55" s="195" t="str">
        <f>IF(BF56&lt;&gt;""," -R","")</f>
        <v/>
      </c>
      <c r="BH55" s="195" t="str">
        <f>IF(BH56&lt;&gt;""," -R","")</f>
        <v/>
      </c>
      <c r="BJ55" s="195" t="str">
        <f>IF(BJ56&lt;&gt;""," -R","")</f>
        <v/>
      </c>
    </row>
    <row r="56" spans="13:62">
      <c r="M56" s="195">
        <v>1.23</v>
      </c>
      <c r="N56" s="195" t="str">
        <f>IFERROR(VLOOKUP(M56,'CRUCE RIESGOS'!$C$8:$D$13,2,FALSE),"")</f>
        <v/>
      </c>
      <c r="O56" s="195">
        <v>2.23</v>
      </c>
      <c r="P56" s="195" t="str">
        <f>IFERROR(VLOOKUP(O56,'CRUCE RIESGOS'!$C$8:$D$13,2,FALSE),"")</f>
        <v/>
      </c>
      <c r="Q56" s="195">
        <v>3.23</v>
      </c>
      <c r="R56" s="195" t="str">
        <f>IFERROR(VLOOKUP(Q56,'CRUCE RIESGOS'!$C$8:$D$13,2,FALSE),"")</f>
        <v/>
      </c>
      <c r="S56" s="195">
        <v>4.2300000000000004</v>
      </c>
      <c r="T56" s="195" t="str">
        <f>IFERROR(VLOOKUP(S56,'CRUCE RIESGOS'!$C$8:$D$13,2,FALSE),"")</f>
        <v/>
      </c>
      <c r="U56" s="195">
        <v>5.23</v>
      </c>
      <c r="V56" s="195" t="str">
        <f>IFERROR(VLOOKUP(U56,'CRUCE RIESGOS'!$C$8:$D$13,2,FALSE),"")</f>
        <v/>
      </c>
      <c r="W56" s="195">
        <v>6.23</v>
      </c>
      <c r="X56" s="195" t="str">
        <f>IFERROR(VLOOKUP(W56,'CRUCE RIESGOS'!$C$8:$D$13,2,FALSE),"")</f>
        <v/>
      </c>
      <c r="Y56" s="195">
        <v>7.23</v>
      </c>
      <c r="Z56" s="195" t="str">
        <f>IFERROR(VLOOKUP(Y56,'CRUCE RIESGOS'!$C$8:$D$13,2,FALSE),"")</f>
        <v/>
      </c>
      <c r="AA56" s="195">
        <v>8.23</v>
      </c>
      <c r="AB56" s="195" t="str">
        <f>IFERROR(VLOOKUP(AA56,'CRUCE RIESGOS'!$C$8:$D$13,2,FALSE),"")</f>
        <v/>
      </c>
      <c r="AC56" s="195">
        <v>9.23</v>
      </c>
      <c r="AD56" s="195" t="str">
        <f>IFERROR(VLOOKUP(AC56,'CRUCE RIESGOS'!$C$8:$D$13,2,FALSE),"")</f>
        <v/>
      </c>
      <c r="AE56" s="195">
        <v>10.23</v>
      </c>
      <c r="AF56" s="195" t="str">
        <f>IFERROR(VLOOKUP(AE56,'CRUCE RIESGOS'!$C$8:$D$13,2,FALSE),"")</f>
        <v/>
      </c>
      <c r="AG56" s="195">
        <v>11.23</v>
      </c>
      <c r="AH56" s="195" t="str">
        <f>IFERROR(VLOOKUP(AG56,'CRUCE RIESGOS'!$C$8:$D$13,2,FALSE),"")</f>
        <v/>
      </c>
      <c r="AI56" s="195">
        <v>12.23</v>
      </c>
      <c r="AJ56" s="195" t="str">
        <f>IFERROR(VLOOKUP(AI56,'CRUCE RIESGOS'!$C$8:$D$13,2,FALSE),"")</f>
        <v/>
      </c>
      <c r="AK56" s="195">
        <v>13.23</v>
      </c>
      <c r="AL56" s="195" t="str">
        <f>IFERROR(VLOOKUP(AK56,'CRUCE RIESGOS'!$C$8:$D$13,2,FALSE),"")</f>
        <v/>
      </c>
      <c r="AM56" s="195">
        <v>14.23</v>
      </c>
      <c r="AN56" s="195" t="str">
        <f>IFERROR(VLOOKUP(AM56,'CRUCE RIESGOS'!$C$8:$D$13,2,FALSE),"")</f>
        <v/>
      </c>
      <c r="AO56" s="195">
        <v>15.23</v>
      </c>
      <c r="AP56" s="195" t="str">
        <f>IFERROR(VLOOKUP(AO56,'CRUCE RIESGOS'!$C$8:$D$13,2,FALSE),"")</f>
        <v/>
      </c>
      <c r="AQ56" s="195">
        <v>16.23</v>
      </c>
      <c r="AR56" s="195" t="str">
        <f>IFERROR(VLOOKUP(AQ56,'CRUCE RIESGOS'!$C$8:$D$13,2,FALSE),"")</f>
        <v/>
      </c>
      <c r="AS56" s="195">
        <v>17.23</v>
      </c>
      <c r="AT56" s="195" t="str">
        <f>IFERROR(VLOOKUP(AS56,'CRUCE RIESGOS'!$C$8:$D$13,2,FALSE),"")</f>
        <v/>
      </c>
      <c r="AU56" s="195">
        <v>18.23</v>
      </c>
      <c r="AV56" s="195" t="str">
        <f>IFERROR(VLOOKUP(AU56,'CRUCE RIESGOS'!$C$8:$D$13,2,FALSE),"")</f>
        <v/>
      </c>
      <c r="AW56" s="195">
        <v>19.23</v>
      </c>
      <c r="AX56" s="195" t="str">
        <f>IFERROR(VLOOKUP(AW56,'CRUCE RIESGOS'!$C$8:$D$13,2,FALSE),"")</f>
        <v/>
      </c>
      <c r="AY56" s="195">
        <v>20.23</v>
      </c>
      <c r="AZ56" s="195" t="str">
        <f>IFERROR(VLOOKUP(AY56,'CRUCE RIESGOS'!$C$8:$D$13,2,FALSE),"")</f>
        <v/>
      </c>
      <c r="BA56" s="195">
        <v>21.23</v>
      </c>
      <c r="BB56" s="195" t="str">
        <f>IFERROR(VLOOKUP(BA56,'CRUCE RIESGOS'!$C$8:$D$13,2,FALSE),"")</f>
        <v/>
      </c>
      <c r="BC56" s="195">
        <v>22.23</v>
      </c>
      <c r="BD56" s="195" t="str">
        <f>IFERROR(VLOOKUP(BC56,'CRUCE RIESGOS'!$C$8:$D$13,2,FALSE),"")</f>
        <v/>
      </c>
      <c r="BE56" s="195">
        <v>23.23</v>
      </c>
      <c r="BF56" s="195" t="str">
        <f>IFERROR(VLOOKUP(BE56,'CRUCE RIESGOS'!$C$8:$D$13,2,FALSE),"")</f>
        <v/>
      </c>
      <c r="BG56" s="195">
        <v>24.23</v>
      </c>
      <c r="BH56" s="195" t="str">
        <f>IFERROR(VLOOKUP(BG56,'CRUCE RIESGOS'!$C$8:$D$13,2,FALSE),"")</f>
        <v/>
      </c>
      <c r="BI56" s="195">
        <v>25.23</v>
      </c>
      <c r="BJ56" s="195" t="str">
        <f>IFERROR(VLOOKUP(BI56,'CRUCE RIESGOS'!$C$8:$D$13,2,FALSE),"")</f>
        <v/>
      </c>
    </row>
    <row r="57" spans="13:62">
      <c r="N57" s="195" t="str">
        <f>IF(N58&lt;&gt;""," -R","")</f>
        <v/>
      </c>
      <c r="P57" s="195" t="str">
        <f>IF(P58&lt;&gt;""," -R","")</f>
        <v/>
      </c>
      <c r="R57" s="195" t="str">
        <f>IF(R58&lt;&gt;""," -R","")</f>
        <v/>
      </c>
      <c r="T57" s="195" t="str">
        <f>IF(T58&lt;&gt;""," -R","")</f>
        <v/>
      </c>
      <c r="V57" s="195" t="str">
        <f>IF(V58&lt;&gt;""," -R","")</f>
        <v/>
      </c>
      <c r="X57" s="195" t="str">
        <f>IF(X58&lt;&gt;""," -R","")</f>
        <v/>
      </c>
      <c r="Z57" s="195" t="str">
        <f>IF(Z58&lt;&gt;""," -R","")</f>
        <v/>
      </c>
      <c r="AB57" s="195" t="str">
        <f>IF(AB58&lt;&gt;""," -R","")</f>
        <v/>
      </c>
      <c r="AD57" s="195" t="str">
        <f>IF(AD58&lt;&gt;""," -R","")</f>
        <v/>
      </c>
      <c r="AF57" s="195" t="str">
        <f>IF(AF58&lt;&gt;""," -R","")</f>
        <v/>
      </c>
      <c r="AH57" s="195" t="str">
        <f>IF(AH58&lt;&gt;""," -R","")</f>
        <v/>
      </c>
      <c r="AJ57" s="195" t="str">
        <f>IF(AJ58&lt;&gt;""," -R","")</f>
        <v/>
      </c>
      <c r="AL57" s="195" t="str">
        <f>IF(AL58&lt;&gt;""," -R","")</f>
        <v/>
      </c>
      <c r="AN57" s="195" t="str">
        <f>IF(AN58&lt;&gt;""," -R","")</f>
        <v/>
      </c>
      <c r="AP57" s="195" t="str">
        <f>IF(AP58&lt;&gt;""," -R","")</f>
        <v/>
      </c>
      <c r="AR57" s="195" t="str">
        <f>IF(AR58&lt;&gt;""," -R","")</f>
        <v/>
      </c>
      <c r="AT57" s="195" t="str">
        <f>IF(AT58&lt;&gt;""," -R","")</f>
        <v/>
      </c>
      <c r="AV57" s="195" t="str">
        <f>IF(AV58&lt;&gt;""," -R","")</f>
        <v/>
      </c>
      <c r="AX57" s="195" t="str">
        <f>IF(AX58&lt;&gt;""," -R","")</f>
        <v/>
      </c>
      <c r="AZ57" s="195" t="str">
        <f>IF(AZ58&lt;&gt;""," -R","")</f>
        <v/>
      </c>
      <c r="BB57" s="195" t="str">
        <f>IF(BB58&lt;&gt;""," -R","")</f>
        <v/>
      </c>
      <c r="BD57" s="195" t="str">
        <f>IF(BD58&lt;&gt;""," -R","")</f>
        <v/>
      </c>
      <c r="BF57" s="195" t="str">
        <f>IF(BF58&lt;&gt;""," -R","")</f>
        <v/>
      </c>
      <c r="BH57" s="195" t="str">
        <f>IF(BH58&lt;&gt;""," -R","")</f>
        <v/>
      </c>
      <c r="BJ57" s="195" t="str">
        <f>IF(BJ58&lt;&gt;""," -R","")</f>
        <v/>
      </c>
    </row>
    <row r="58" spans="13:62">
      <c r="M58" s="195">
        <v>1.24</v>
      </c>
      <c r="N58" s="195" t="str">
        <f>IFERROR(VLOOKUP(M58,'CRUCE RIESGOS'!$C$8:$D$13,2,FALSE),"")</f>
        <v/>
      </c>
      <c r="O58" s="195">
        <v>2.2400000000000002</v>
      </c>
      <c r="P58" s="195" t="str">
        <f>IFERROR(VLOOKUP(O58,'CRUCE RIESGOS'!$C$8:$D$13,2,FALSE),"")</f>
        <v/>
      </c>
      <c r="Q58" s="195">
        <v>3.24</v>
      </c>
      <c r="R58" s="195" t="str">
        <f>IFERROR(VLOOKUP(Q58,'CRUCE RIESGOS'!$C$8:$D$13,2,FALSE),"")</f>
        <v/>
      </c>
      <c r="S58" s="195">
        <v>4.24</v>
      </c>
      <c r="T58" s="195" t="str">
        <f>IFERROR(VLOOKUP(S58,'CRUCE RIESGOS'!$C$8:$D$13,2,FALSE),"")</f>
        <v/>
      </c>
      <c r="U58" s="195">
        <v>5.24</v>
      </c>
      <c r="V58" s="195" t="str">
        <f>IFERROR(VLOOKUP(U58,'CRUCE RIESGOS'!$C$8:$D$13,2,FALSE),"")</f>
        <v/>
      </c>
      <c r="W58" s="195">
        <v>6.24</v>
      </c>
      <c r="X58" s="195" t="str">
        <f>IFERROR(VLOOKUP(W58,'CRUCE RIESGOS'!$C$8:$D$13,2,FALSE),"")</f>
        <v/>
      </c>
      <c r="Y58" s="195">
        <v>7.24</v>
      </c>
      <c r="Z58" s="195" t="str">
        <f>IFERROR(VLOOKUP(Y58,'CRUCE RIESGOS'!$C$8:$D$13,2,FALSE),"")</f>
        <v/>
      </c>
      <c r="AA58" s="195">
        <v>8.24</v>
      </c>
      <c r="AB58" s="195" t="str">
        <f>IFERROR(VLOOKUP(AA58,'CRUCE RIESGOS'!$C$8:$D$13,2,FALSE),"")</f>
        <v/>
      </c>
      <c r="AC58" s="195">
        <v>9.24</v>
      </c>
      <c r="AD58" s="195" t="str">
        <f>IFERROR(VLOOKUP(AC58,'CRUCE RIESGOS'!$C$8:$D$13,2,FALSE),"")</f>
        <v/>
      </c>
      <c r="AE58" s="195">
        <v>10.24</v>
      </c>
      <c r="AF58" s="195" t="str">
        <f>IFERROR(VLOOKUP(AE58,'CRUCE RIESGOS'!$C$8:$D$13,2,FALSE),"")</f>
        <v/>
      </c>
      <c r="AG58" s="195">
        <v>11.24</v>
      </c>
      <c r="AH58" s="195" t="str">
        <f>IFERROR(VLOOKUP(AG58,'CRUCE RIESGOS'!$C$8:$D$13,2,FALSE),"")</f>
        <v/>
      </c>
      <c r="AI58" s="195">
        <v>12.24</v>
      </c>
      <c r="AJ58" s="195" t="str">
        <f>IFERROR(VLOOKUP(AI58,'CRUCE RIESGOS'!$C$8:$D$13,2,FALSE),"")</f>
        <v/>
      </c>
      <c r="AK58" s="195">
        <v>13.24</v>
      </c>
      <c r="AL58" s="195" t="str">
        <f>IFERROR(VLOOKUP(AK58,'CRUCE RIESGOS'!$C$8:$D$13,2,FALSE),"")</f>
        <v/>
      </c>
      <c r="AM58" s="195">
        <v>14.24</v>
      </c>
      <c r="AN58" s="195" t="str">
        <f>IFERROR(VLOOKUP(AM58,'CRUCE RIESGOS'!$C$8:$D$13,2,FALSE),"")</f>
        <v/>
      </c>
      <c r="AO58" s="195">
        <v>15.24</v>
      </c>
      <c r="AP58" s="195" t="str">
        <f>IFERROR(VLOOKUP(AO58,'CRUCE RIESGOS'!$C$8:$D$13,2,FALSE),"")</f>
        <v/>
      </c>
      <c r="AQ58" s="195">
        <v>16.239999999999998</v>
      </c>
      <c r="AR58" s="195" t="str">
        <f>IFERROR(VLOOKUP(AQ58,'CRUCE RIESGOS'!$C$8:$D$13,2,FALSE),"")</f>
        <v/>
      </c>
      <c r="AS58" s="195">
        <v>17.239999999999998</v>
      </c>
      <c r="AT58" s="195" t="str">
        <f>IFERROR(VLOOKUP(AS58,'CRUCE RIESGOS'!$C$8:$D$13,2,FALSE),"")</f>
        <v/>
      </c>
      <c r="AU58" s="195">
        <v>18.239999999999998</v>
      </c>
      <c r="AV58" s="195" t="str">
        <f>IFERROR(VLOOKUP(AU58,'CRUCE RIESGOS'!$C$8:$D$13,2,FALSE),"")</f>
        <v/>
      </c>
      <c r="AW58" s="195">
        <v>19.239999999999998</v>
      </c>
      <c r="AX58" s="195" t="str">
        <f>IFERROR(VLOOKUP(AW58,'CRUCE RIESGOS'!$C$8:$D$13,2,FALSE),"")</f>
        <v/>
      </c>
      <c r="AY58" s="195">
        <v>20.239999999999998</v>
      </c>
      <c r="AZ58" s="195" t="str">
        <f>IFERROR(VLOOKUP(AY58,'CRUCE RIESGOS'!$C$8:$D$13,2,FALSE),"")</f>
        <v/>
      </c>
      <c r="BA58" s="195">
        <v>21.24</v>
      </c>
      <c r="BB58" s="195" t="str">
        <f>IFERROR(VLOOKUP(BA58,'CRUCE RIESGOS'!$C$8:$D$13,2,FALSE),"")</f>
        <v/>
      </c>
      <c r="BC58" s="195">
        <v>22.24</v>
      </c>
      <c r="BD58" s="195" t="str">
        <f>IFERROR(VLOOKUP(BC58,'CRUCE RIESGOS'!$C$8:$D$13,2,FALSE),"")</f>
        <v/>
      </c>
      <c r="BE58" s="195">
        <v>23.24</v>
      </c>
      <c r="BF58" s="195" t="str">
        <f>IFERROR(VLOOKUP(BE58,'CRUCE RIESGOS'!$C$8:$D$13,2,FALSE),"")</f>
        <v/>
      </c>
      <c r="BG58" s="195">
        <v>24.24</v>
      </c>
      <c r="BH58" s="195" t="str">
        <f>IFERROR(VLOOKUP(BG58,'CRUCE RIESGOS'!$C$8:$D$13,2,FALSE),"")</f>
        <v/>
      </c>
      <c r="BI58" s="195">
        <v>25.24</v>
      </c>
      <c r="BJ58" s="195" t="str">
        <f>IFERROR(VLOOKUP(BI58,'CRUCE RIESGOS'!$C$8:$D$13,2,FALSE),"")</f>
        <v/>
      </c>
    </row>
    <row r="59" spans="13:62">
      <c r="N59" s="195" t="str">
        <f>IF(N60&lt;&gt;""," -R","")</f>
        <v/>
      </c>
      <c r="P59" s="195" t="str">
        <f>IF(P60&lt;&gt;""," -R","")</f>
        <v/>
      </c>
      <c r="R59" s="195" t="str">
        <f>IF(R60&lt;&gt;""," -R","")</f>
        <v/>
      </c>
      <c r="T59" s="195" t="str">
        <f>IF(T60&lt;&gt;""," -R","")</f>
        <v/>
      </c>
      <c r="V59" s="195" t="str">
        <f>IF(V60&lt;&gt;""," -R","")</f>
        <v/>
      </c>
      <c r="X59" s="195" t="str">
        <f>IF(X60&lt;&gt;""," -R","")</f>
        <v/>
      </c>
      <c r="Z59" s="195" t="str">
        <f>IF(Z60&lt;&gt;""," -R","")</f>
        <v/>
      </c>
      <c r="AB59" s="195" t="str">
        <f>IF(AB60&lt;&gt;""," -R","")</f>
        <v/>
      </c>
      <c r="AD59" s="195" t="str">
        <f>IF(AD60&lt;&gt;""," -R","")</f>
        <v/>
      </c>
      <c r="AF59" s="195" t="str">
        <f>IF(AF60&lt;&gt;""," -R","")</f>
        <v/>
      </c>
      <c r="AH59" s="195" t="str">
        <f>IF(AH60&lt;&gt;""," -R","")</f>
        <v/>
      </c>
      <c r="AJ59" s="195" t="str">
        <f>IF(AJ60&lt;&gt;""," -R","")</f>
        <v/>
      </c>
      <c r="AL59" s="195" t="str">
        <f>IF(AL60&lt;&gt;""," -R","")</f>
        <v/>
      </c>
      <c r="AN59" s="195" t="str">
        <f>IF(AN60&lt;&gt;""," -R","")</f>
        <v/>
      </c>
      <c r="AP59" s="195" t="str">
        <f>IF(AP60&lt;&gt;""," -R","")</f>
        <v/>
      </c>
      <c r="AR59" s="195" t="str">
        <f>IF(AR60&lt;&gt;""," -R","")</f>
        <v/>
      </c>
      <c r="AT59" s="195" t="str">
        <f>IF(AT60&lt;&gt;""," -R","")</f>
        <v/>
      </c>
      <c r="AV59" s="195" t="str">
        <f>IF(AV60&lt;&gt;""," -R","")</f>
        <v/>
      </c>
      <c r="AX59" s="195" t="str">
        <f>IF(AX60&lt;&gt;""," -R","")</f>
        <v/>
      </c>
      <c r="AZ59" s="195" t="str">
        <f>IF(AZ60&lt;&gt;""," -R","")</f>
        <v/>
      </c>
      <c r="BB59" s="195" t="str">
        <f>IF(BB60&lt;&gt;""," -R","")</f>
        <v/>
      </c>
      <c r="BD59" s="195" t="str">
        <f>IF(BD60&lt;&gt;""," -R","")</f>
        <v/>
      </c>
      <c r="BF59" s="195" t="str">
        <f>IF(BF60&lt;&gt;""," -R","")</f>
        <v/>
      </c>
      <c r="BH59" s="195" t="str">
        <f>IF(BH60&lt;&gt;""," -R","")</f>
        <v/>
      </c>
      <c r="BJ59" s="195" t="str">
        <f>IF(BJ60&lt;&gt;""," -R","")</f>
        <v/>
      </c>
    </row>
    <row r="60" spans="13:62">
      <c r="M60" s="195">
        <v>1.25</v>
      </c>
      <c r="N60" s="195" t="str">
        <f>IFERROR(VLOOKUP(M60,'CRUCE RIESGOS'!$C$8:$D$13,2,FALSE),"")</f>
        <v/>
      </c>
      <c r="O60" s="195">
        <v>2.25</v>
      </c>
      <c r="P60" s="195" t="str">
        <f>IFERROR(VLOOKUP(O60,'CRUCE RIESGOS'!$C$8:$D$13,2,FALSE),"")</f>
        <v/>
      </c>
      <c r="Q60" s="195">
        <v>3.25</v>
      </c>
      <c r="R60" s="195" t="str">
        <f>IFERROR(VLOOKUP(Q60,'CRUCE RIESGOS'!$C$8:$D$13,2,FALSE),"")</f>
        <v/>
      </c>
      <c r="S60" s="195">
        <v>4.25</v>
      </c>
      <c r="T60" s="195" t="str">
        <f>IFERROR(VLOOKUP(S60,'CRUCE RIESGOS'!$C$8:$D$13,2,FALSE),"")</f>
        <v/>
      </c>
      <c r="U60" s="195">
        <v>5.25</v>
      </c>
      <c r="V60" s="195" t="str">
        <f>IFERROR(VLOOKUP(U60,'CRUCE RIESGOS'!$C$8:$D$13,2,FALSE),"")</f>
        <v/>
      </c>
      <c r="W60" s="195">
        <v>6.25</v>
      </c>
      <c r="X60" s="195" t="str">
        <f>IFERROR(VLOOKUP(W60,'CRUCE RIESGOS'!$C$8:$D$13,2,FALSE),"")</f>
        <v/>
      </c>
      <c r="Y60" s="195">
        <v>7.25</v>
      </c>
      <c r="Z60" s="195" t="str">
        <f>IFERROR(VLOOKUP(Y60,'CRUCE RIESGOS'!$C$8:$D$13,2,FALSE),"")</f>
        <v/>
      </c>
      <c r="AA60" s="195">
        <v>8.25</v>
      </c>
      <c r="AB60" s="195" t="str">
        <f>IFERROR(VLOOKUP(AA60,'CRUCE RIESGOS'!$C$8:$D$13,2,FALSE),"")</f>
        <v/>
      </c>
      <c r="AC60" s="195">
        <v>9.25</v>
      </c>
      <c r="AD60" s="195" t="str">
        <f>IFERROR(VLOOKUP(AC60,'CRUCE RIESGOS'!$C$8:$D$13,2,FALSE),"")</f>
        <v/>
      </c>
      <c r="AE60" s="195">
        <v>10.25</v>
      </c>
      <c r="AF60" s="195" t="str">
        <f>IFERROR(VLOOKUP(AE60,'CRUCE RIESGOS'!$C$8:$D$13,2,FALSE),"")</f>
        <v/>
      </c>
      <c r="AG60" s="195">
        <v>11.25</v>
      </c>
      <c r="AH60" s="195" t="str">
        <f>IFERROR(VLOOKUP(AG60,'CRUCE RIESGOS'!$C$8:$D$13,2,FALSE),"")</f>
        <v/>
      </c>
      <c r="AI60" s="195">
        <v>12.25</v>
      </c>
      <c r="AJ60" s="195" t="str">
        <f>IFERROR(VLOOKUP(AI60,'CRUCE RIESGOS'!$C$8:$D$13,2,FALSE),"")</f>
        <v/>
      </c>
      <c r="AK60" s="195">
        <v>13.25</v>
      </c>
      <c r="AL60" s="195" t="str">
        <f>IFERROR(VLOOKUP(AK60,'CRUCE RIESGOS'!$C$8:$D$13,2,FALSE),"")</f>
        <v/>
      </c>
      <c r="AM60" s="195">
        <v>14.25</v>
      </c>
      <c r="AN60" s="195" t="str">
        <f>IFERROR(VLOOKUP(AM60,'CRUCE RIESGOS'!$C$8:$D$13,2,FALSE),"")</f>
        <v/>
      </c>
      <c r="AO60" s="195">
        <v>15.25</v>
      </c>
      <c r="AP60" s="195" t="str">
        <f>IFERROR(VLOOKUP(AO60,'CRUCE RIESGOS'!$C$8:$D$13,2,FALSE),"")</f>
        <v/>
      </c>
      <c r="AQ60" s="195">
        <v>16.25</v>
      </c>
      <c r="AR60" s="195" t="str">
        <f>IFERROR(VLOOKUP(AQ60,'CRUCE RIESGOS'!$C$8:$D$13,2,FALSE),"")</f>
        <v/>
      </c>
      <c r="AS60" s="195">
        <v>17.25</v>
      </c>
      <c r="AT60" s="195" t="str">
        <f>IFERROR(VLOOKUP(AS60,'CRUCE RIESGOS'!$C$8:$D$13,2,FALSE),"")</f>
        <v/>
      </c>
      <c r="AU60" s="195">
        <v>18.25</v>
      </c>
      <c r="AV60" s="195" t="str">
        <f>IFERROR(VLOOKUP(AU60,'CRUCE RIESGOS'!$C$8:$D$13,2,FALSE),"")</f>
        <v/>
      </c>
      <c r="AW60" s="195">
        <v>19.25</v>
      </c>
      <c r="AX60" s="195" t="str">
        <f>IFERROR(VLOOKUP(AW60,'CRUCE RIESGOS'!$C$8:$D$13,2,FALSE),"")</f>
        <v/>
      </c>
      <c r="AY60" s="195">
        <v>20.25</v>
      </c>
      <c r="AZ60" s="195" t="str">
        <f>IFERROR(VLOOKUP(AY60,'CRUCE RIESGOS'!$C$8:$D$13,2,FALSE),"")</f>
        <v/>
      </c>
      <c r="BA60" s="195">
        <v>21.25</v>
      </c>
      <c r="BB60" s="195" t="str">
        <f>IFERROR(VLOOKUP(BA60,'CRUCE RIESGOS'!$C$8:$D$13,2,FALSE),"")</f>
        <v/>
      </c>
      <c r="BC60" s="195">
        <v>22.25</v>
      </c>
      <c r="BD60" s="195" t="str">
        <f>IFERROR(VLOOKUP(BC60,'CRUCE RIESGOS'!$C$8:$D$13,2,FALSE),"")</f>
        <v/>
      </c>
      <c r="BE60" s="195">
        <v>23.25</v>
      </c>
      <c r="BF60" s="195" t="str">
        <f>IFERROR(VLOOKUP(BE60,'CRUCE RIESGOS'!$C$8:$D$13,2,FALSE),"")</f>
        <v/>
      </c>
      <c r="BG60" s="195">
        <v>24.25</v>
      </c>
      <c r="BH60" s="195" t="str">
        <f>IFERROR(VLOOKUP(BG60,'CRUCE RIESGOS'!$C$8:$D$13,2,FALSE),"")</f>
        <v/>
      </c>
      <c r="BI60" s="195">
        <v>25.25</v>
      </c>
      <c r="BJ60" s="195" t="str">
        <f>IFERROR(VLOOKUP(BI60,'CRUCE RIESGOS'!$C$8:$D$13,2,FALSE),"")</f>
        <v/>
      </c>
    </row>
    <row r="61" spans="13:62">
      <c r="N61" s="195" t="str">
        <f>IF(N62&lt;&gt;""," -R","")</f>
        <v/>
      </c>
      <c r="P61" s="195" t="str">
        <f>IF(P62&lt;&gt;""," -R","")</f>
        <v/>
      </c>
      <c r="R61" s="195" t="str">
        <f>IF(R62&lt;&gt;""," -R","")</f>
        <v/>
      </c>
      <c r="T61" s="195" t="str">
        <f>IF(T62&lt;&gt;""," -R","")</f>
        <v/>
      </c>
      <c r="V61" s="195" t="str">
        <f>IF(V62&lt;&gt;""," -R","")</f>
        <v/>
      </c>
      <c r="X61" s="195" t="str">
        <f>IF(X62&lt;&gt;""," -R","")</f>
        <v/>
      </c>
      <c r="Z61" s="195" t="str">
        <f>IF(Z62&lt;&gt;""," -R","")</f>
        <v/>
      </c>
      <c r="AB61" s="195" t="str">
        <f>IF(AB62&lt;&gt;""," -R","")</f>
        <v/>
      </c>
      <c r="AD61" s="195" t="str">
        <f>IF(AD62&lt;&gt;""," -R","")</f>
        <v/>
      </c>
      <c r="AF61" s="195" t="str">
        <f>IF(AF62&lt;&gt;""," -R","")</f>
        <v/>
      </c>
      <c r="AH61" s="195" t="str">
        <f>IF(AH62&lt;&gt;""," -R","")</f>
        <v/>
      </c>
      <c r="AJ61" s="195" t="str">
        <f>IF(AJ62&lt;&gt;""," -R","")</f>
        <v/>
      </c>
      <c r="AL61" s="195" t="str">
        <f>IF(AL62&lt;&gt;""," -R","")</f>
        <v/>
      </c>
      <c r="AN61" s="195" t="str">
        <f>IF(AN62&lt;&gt;""," -R","")</f>
        <v/>
      </c>
      <c r="AP61" s="195" t="str">
        <f>IF(AP62&lt;&gt;""," -R","")</f>
        <v/>
      </c>
      <c r="AR61" s="195" t="str">
        <f>IF(AR62&lt;&gt;""," -R","")</f>
        <v/>
      </c>
      <c r="AT61" s="195" t="str">
        <f>IF(AT62&lt;&gt;""," -R","")</f>
        <v/>
      </c>
      <c r="AV61" s="195" t="str">
        <f>IF(AV62&lt;&gt;""," -R","")</f>
        <v/>
      </c>
      <c r="AX61" s="195" t="str">
        <f>IF(AX62&lt;&gt;""," -R","")</f>
        <v/>
      </c>
      <c r="AZ61" s="195" t="str">
        <f>IF(AZ62&lt;&gt;""," -R","")</f>
        <v/>
      </c>
      <c r="BB61" s="195" t="str">
        <f>IF(BB62&lt;&gt;""," -R","")</f>
        <v/>
      </c>
      <c r="BD61" s="195" t="str">
        <f>IF(BD62&lt;&gt;""," -R","")</f>
        <v/>
      </c>
      <c r="BF61" s="195" t="str">
        <f>IF(BF62&lt;&gt;""," -R","")</f>
        <v/>
      </c>
      <c r="BH61" s="195" t="str">
        <f>IF(BH62&lt;&gt;""," -R","")</f>
        <v/>
      </c>
      <c r="BJ61" s="195" t="str">
        <f>IF(BJ62&lt;&gt;""," -R","")</f>
        <v/>
      </c>
    </row>
    <row r="62" spans="13:62">
      <c r="M62" s="195">
        <v>1.26</v>
      </c>
      <c r="N62" s="195" t="str">
        <f>IFERROR(VLOOKUP(M62,'CRUCE RIESGOS'!$C$8:$D$13,2,FALSE),"")</f>
        <v/>
      </c>
      <c r="O62" s="195">
        <v>2.2599999999999998</v>
      </c>
      <c r="P62" s="195" t="str">
        <f>IFERROR(VLOOKUP(O62,'CRUCE RIESGOS'!$C$8:$D$13,2,FALSE),"")</f>
        <v/>
      </c>
      <c r="Q62" s="195">
        <v>3.26</v>
      </c>
      <c r="R62" s="195" t="str">
        <f>IFERROR(VLOOKUP(Q62,'CRUCE RIESGOS'!$C$8:$D$13,2,FALSE),"")</f>
        <v/>
      </c>
      <c r="S62" s="195">
        <v>4.26</v>
      </c>
      <c r="T62" s="195" t="str">
        <f>IFERROR(VLOOKUP(S62,'CRUCE RIESGOS'!$C$8:$D$13,2,FALSE),"")</f>
        <v/>
      </c>
      <c r="U62" s="195">
        <v>5.26</v>
      </c>
      <c r="V62" s="195" t="str">
        <f>IFERROR(VLOOKUP(U62,'CRUCE RIESGOS'!$C$8:$D$13,2,FALSE),"")</f>
        <v/>
      </c>
      <c r="W62" s="195">
        <v>6.26</v>
      </c>
      <c r="X62" s="195" t="str">
        <f>IFERROR(VLOOKUP(W62,'CRUCE RIESGOS'!$C$8:$D$13,2,FALSE),"")</f>
        <v/>
      </c>
      <c r="Y62" s="195">
        <v>7.26</v>
      </c>
      <c r="Z62" s="195" t="str">
        <f>IFERROR(VLOOKUP(Y62,'CRUCE RIESGOS'!$C$8:$D$13,2,FALSE),"")</f>
        <v/>
      </c>
      <c r="AA62" s="195">
        <v>8.26</v>
      </c>
      <c r="AB62" s="195" t="str">
        <f>IFERROR(VLOOKUP(AA62,'CRUCE RIESGOS'!$C$8:$D$13,2,FALSE),"")</f>
        <v/>
      </c>
      <c r="AC62" s="195">
        <v>9.26</v>
      </c>
      <c r="AD62" s="195" t="str">
        <f>IFERROR(VLOOKUP(AC62,'CRUCE RIESGOS'!$C$8:$D$13,2,FALSE),"")</f>
        <v/>
      </c>
      <c r="AE62" s="195">
        <v>10.26</v>
      </c>
      <c r="AF62" s="195" t="str">
        <f>IFERROR(VLOOKUP(AE62,'CRUCE RIESGOS'!$C$8:$D$13,2,FALSE),"")</f>
        <v/>
      </c>
      <c r="AG62" s="195">
        <v>11.26</v>
      </c>
      <c r="AH62" s="195" t="str">
        <f>IFERROR(VLOOKUP(AG62,'CRUCE RIESGOS'!$C$8:$D$13,2,FALSE),"")</f>
        <v/>
      </c>
      <c r="AI62" s="195">
        <v>12.26</v>
      </c>
      <c r="AJ62" s="195" t="str">
        <f>IFERROR(VLOOKUP(AI62,'CRUCE RIESGOS'!$C$8:$D$13,2,FALSE),"")</f>
        <v/>
      </c>
      <c r="AK62" s="195">
        <v>13.26</v>
      </c>
      <c r="AL62" s="195" t="str">
        <f>IFERROR(VLOOKUP(AK62,'CRUCE RIESGOS'!$C$8:$D$13,2,FALSE),"")</f>
        <v/>
      </c>
      <c r="AM62" s="195">
        <v>14.26</v>
      </c>
      <c r="AN62" s="195" t="str">
        <f>IFERROR(VLOOKUP(AM62,'CRUCE RIESGOS'!$C$8:$D$13,2,FALSE),"")</f>
        <v/>
      </c>
      <c r="AO62" s="195">
        <v>15.26</v>
      </c>
      <c r="AP62" s="195" t="str">
        <f>IFERROR(VLOOKUP(AO62,'CRUCE RIESGOS'!$C$8:$D$13,2,FALSE),"")</f>
        <v/>
      </c>
      <c r="AQ62" s="195">
        <v>16.260000000000002</v>
      </c>
      <c r="AR62" s="195" t="str">
        <f>IFERROR(VLOOKUP(AQ62,'CRUCE RIESGOS'!$C$8:$D$13,2,FALSE),"")</f>
        <v/>
      </c>
      <c r="AS62" s="195">
        <v>17.260000000000002</v>
      </c>
      <c r="AT62" s="195" t="str">
        <f>IFERROR(VLOOKUP(AS62,'CRUCE RIESGOS'!$C$8:$D$13,2,FALSE),"")</f>
        <v/>
      </c>
      <c r="AU62" s="195">
        <v>18.260000000000002</v>
      </c>
      <c r="AV62" s="195" t="str">
        <f>IFERROR(VLOOKUP(AU62,'CRUCE RIESGOS'!$C$8:$D$13,2,FALSE),"")</f>
        <v/>
      </c>
      <c r="AW62" s="195">
        <v>19.260000000000002</v>
      </c>
      <c r="AX62" s="195" t="str">
        <f>IFERROR(VLOOKUP(AW62,'CRUCE RIESGOS'!$C$8:$D$13,2,FALSE),"")</f>
        <v/>
      </c>
      <c r="AY62" s="195">
        <v>20.260000000000002</v>
      </c>
      <c r="AZ62" s="195" t="str">
        <f>IFERROR(VLOOKUP(AY62,'CRUCE RIESGOS'!$C$8:$D$13,2,FALSE),"")</f>
        <v/>
      </c>
      <c r="BA62" s="195">
        <v>21.26</v>
      </c>
      <c r="BB62" s="195" t="str">
        <f>IFERROR(VLOOKUP(BA62,'CRUCE RIESGOS'!$C$8:$D$13,2,FALSE),"")</f>
        <v/>
      </c>
      <c r="BC62" s="195">
        <v>22.26</v>
      </c>
      <c r="BD62" s="195" t="str">
        <f>IFERROR(VLOOKUP(BC62,'CRUCE RIESGOS'!$C$8:$D$13,2,FALSE),"")</f>
        <v/>
      </c>
      <c r="BE62" s="195">
        <v>23.26</v>
      </c>
      <c r="BF62" s="195" t="str">
        <f>IFERROR(VLOOKUP(BE62,'CRUCE RIESGOS'!$C$8:$D$13,2,FALSE),"")</f>
        <v/>
      </c>
      <c r="BG62" s="195">
        <v>24.26</v>
      </c>
      <c r="BH62" s="195" t="str">
        <f>IFERROR(VLOOKUP(BG62,'CRUCE RIESGOS'!$C$8:$D$13,2,FALSE),"")</f>
        <v/>
      </c>
      <c r="BI62" s="195">
        <v>25.26</v>
      </c>
      <c r="BJ62" s="195" t="str">
        <f>IFERROR(VLOOKUP(BI62,'CRUCE RIESGOS'!$C$8:$D$13,2,FALSE),"")</f>
        <v/>
      </c>
    </row>
    <row r="63" spans="13:62">
      <c r="N63" s="195" t="str">
        <f>IF(N64&lt;&gt;""," -R","")</f>
        <v/>
      </c>
      <c r="P63" s="195" t="str">
        <f>IF(P64&lt;&gt;""," -R","")</f>
        <v/>
      </c>
      <c r="R63" s="195" t="str">
        <f>IF(R64&lt;&gt;""," -R","")</f>
        <v/>
      </c>
      <c r="T63" s="195" t="str">
        <f>IF(T64&lt;&gt;""," -R","")</f>
        <v/>
      </c>
      <c r="V63" s="195" t="str">
        <f>IF(V64&lt;&gt;""," -R","")</f>
        <v/>
      </c>
      <c r="X63" s="195" t="str">
        <f>IF(X64&lt;&gt;""," -R","")</f>
        <v/>
      </c>
      <c r="Z63" s="195" t="str">
        <f>IF(Z64&lt;&gt;""," -R","")</f>
        <v/>
      </c>
      <c r="AB63" s="195" t="str">
        <f>IF(AB64&lt;&gt;""," -R","")</f>
        <v/>
      </c>
      <c r="AD63" s="195" t="str">
        <f>IF(AD64&lt;&gt;""," -R","")</f>
        <v/>
      </c>
      <c r="AF63" s="195" t="str">
        <f>IF(AF64&lt;&gt;""," -R","")</f>
        <v/>
      </c>
      <c r="AH63" s="195" t="str">
        <f>IF(AH64&lt;&gt;""," -R","")</f>
        <v/>
      </c>
      <c r="AJ63" s="195" t="str">
        <f>IF(AJ64&lt;&gt;""," -R","")</f>
        <v/>
      </c>
      <c r="AL63" s="195" t="str">
        <f>IF(AL64&lt;&gt;""," -R","")</f>
        <v/>
      </c>
      <c r="AN63" s="195" t="str">
        <f>IF(AN64&lt;&gt;""," -R","")</f>
        <v/>
      </c>
      <c r="AP63" s="195" t="str">
        <f>IF(AP64&lt;&gt;""," -R","")</f>
        <v/>
      </c>
      <c r="AR63" s="195" t="str">
        <f>IF(AR64&lt;&gt;""," -R","")</f>
        <v/>
      </c>
      <c r="AT63" s="195" t="str">
        <f>IF(AT64&lt;&gt;""," -R","")</f>
        <v/>
      </c>
      <c r="AV63" s="195" t="str">
        <f>IF(AV64&lt;&gt;""," -R","")</f>
        <v/>
      </c>
      <c r="AX63" s="195" t="str">
        <f>IF(AX64&lt;&gt;""," -R","")</f>
        <v/>
      </c>
      <c r="AZ63" s="195" t="str">
        <f>IF(AZ64&lt;&gt;""," -R","")</f>
        <v/>
      </c>
      <c r="BB63" s="195" t="str">
        <f>IF(BB64&lt;&gt;""," -R","")</f>
        <v/>
      </c>
      <c r="BD63" s="195" t="str">
        <f>IF(BD64&lt;&gt;""," -R","")</f>
        <v/>
      </c>
      <c r="BF63" s="195" t="str">
        <f>IF(BF64&lt;&gt;""," -R","")</f>
        <v/>
      </c>
      <c r="BH63" s="195" t="str">
        <f>IF(BH64&lt;&gt;""," -R","")</f>
        <v/>
      </c>
      <c r="BJ63" s="195" t="str">
        <f>IF(BJ64&lt;&gt;""," -R","")</f>
        <v/>
      </c>
    </row>
    <row r="64" spans="13:62">
      <c r="M64" s="195">
        <v>1.27</v>
      </c>
      <c r="N64" s="195" t="str">
        <f>IFERROR(VLOOKUP(M64,'CRUCE RIESGOS'!$C$8:$D$13,2,FALSE),"")</f>
        <v/>
      </c>
      <c r="O64" s="195">
        <v>2.2700000000000098</v>
      </c>
      <c r="P64" s="195" t="str">
        <f>IFERROR(VLOOKUP(O64,'CRUCE RIESGOS'!$C$8:$D$13,2,FALSE),"")</f>
        <v/>
      </c>
      <c r="Q64" s="195">
        <v>3.27000000000002</v>
      </c>
      <c r="R64" s="195" t="str">
        <f>IFERROR(VLOOKUP(Q64,'CRUCE RIESGOS'!$C$8:$D$13,2,FALSE),"")</f>
        <v/>
      </c>
      <c r="S64" s="195">
        <v>4.2700000000000298</v>
      </c>
      <c r="T64" s="195" t="str">
        <f>IFERROR(VLOOKUP(S64,'CRUCE RIESGOS'!$C$8:$D$13,2,FALSE),"")</f>
        <v/>
      </c>
      <c r="U64" s="195">
        <v>5.2700000000000404</v>
      </c>
      <c r="V64" s="195" t="str">
        <f>IFERROR(VLOOKUP(U64,'CRUCE RIESGOS'!$C$8:$D$13,2,FALSE),"")</f>
        <v/>
      </c>
      <c r="W64" s="195">
        <v>6.2700000000000502</v>
      </c>
      <c r="X64" s="195" t="str">
        <f>IFERROR(VLOOKUP(W64,'CRUCE RIESGOS'!$C$8:$D$13,2,FALSE),"")</f>
        <v/>
      </c>
      <c r="Y64" s="195">
        <v>7.27000000000006</v>
      </c>
      <c r="Z64" s="195" t="str">
        <f>IFERROR(VLOOKUP(Y64,'CRUCE RIESGOS'!$C$8:$D$13,2,FALSE),"")</f>
        <v/>
      </c>
      <c r="AA64" s="195">
        <v>8.2700000000000706</v>
      </c>
      <c r="AB64" s="195" t="str">
        <f>IFERROR(VLOOKUP(AA64,'CRUCE RIESGOS'!$C$8:$D$13,2,FALSE),"")</f>
        <v/>
      </c>
      <c r="AC64" s="195">
        <v>9.2700000000000795</v>
      </c>
      <c r="AD64" s="195" t="str">
        <f>IFERROR(VLOOKUP(AC64,'CRUCE RIESGOS'!$C$8:$D$13,2,FALSE),"")</f>
        <v/>
      </c>
      <c r="AE64" s="195">
        <v>10.270000000000101</v>
      </c>
      <c r="AF64" s="195" t="str">
        <f>IFERROR(VLOOKUP(AE64,'CRUCE RIESGOS'!$C$8:$D$13,2,FALSE),"")</f>
        <v/>
      </c>
      <c r="AG64" s="195">
        <v>11.270000000000101</v>
      </c>
      <c r="AH64" s="195" t="str">
        <f>IFERROR(VLOOKUP(AG64,'CRUCE RIESGOS'!$C$8:$D$13,2,FALSE),"")</f>
        <v/>
      </c>
      <c r="AI64" s="195">
        <v>12.270000000000101</v>
      </c>
      <c r="AJ64" s="195" t="str">
        <f>IFERROR(VLOOKUP(AI64,'CRUCE RIESGOS'!$C$8:$D$13,2,FALSE),"")</f>
        <v/>
      </c>
      <c r="AK64" s="195">
        <v>13.270000000000101</v>
      </c>
      <c r="AL64" s="195" t="str">
        <f>IFERROR(VLOOKUP(AK64,'CRUCE RIESGOS'!$C$8:$D$13,2,FALSE),"")</f>
        <v/>
      </c>
      <c r="AM64" s="195">
        <v>14.270000000000101</v>
      </c>
      <c r="AN64" s="195" t="str">
        <f>IFERROR(VLOOKUP(AM64,'CRUCE RIESGOS'!$C$8:$D$13,2,FALSE),"")</f>
        <v/>
      </c>
      <c r="AO64" s="195">
        <v>15.270000000000101</v>
      </c>
      <c r="AP64" s="195" t="str">
        <f>IFERROR(VLOOKUP(AO64,'CRUCE RIESGOS'!$C$8:$D$13,2,FALSE),"")</f>
        <v/>
      </c>
      <c r="AQ64" s="195">
        <v>16.270000000000099</v>
      </c>
      <c r="AR64" s="195" t="str">
        <f>IFERROR(VLOOKUP(AQ64,'CRUCE RIESGOS'!$C$8:$D$13,2,FALSE),"")</f>
        <v/>
      </c>
      <c r="AS64" s="195">
        <v>17.270000000000199</v>
      </c>
      <c r="AT64" s="195" t="str">
        <f>IFERROR(VLOOKUP(AS64,'CRUCE RIESGOS'!$C$8:$D$13,2,FALSE),"")</f>
        <v/>
      </c>
      <c r="AU64" s="195">
        <v>18.270000000000199</v>
      </c>
      <c r="AV64" s="195" t="str">
        <f>IFERROR(VLOOKUP(AU64,'CRUCE RIESGOS'!$C$8:$D$13,2,FALSE),"")</f>
        <v/>
      </c>
      <c r="AW64" s="195">
        <v>19.270000000000199</v>
      </c>
      <c r="AX64" s="195" t="str">
        <f>IFERROR(VLOOKUP(AW64,'CRUCE RIESGOS'!$C$8:$D$13,2,FALSE),"")</f>
        <v/>
      </c>
      <c r="AY64" s="195">
        <v>20.270000000000199</v>
      </c>
      <c r="AZ64" s="195" t="str">
        <f>IFERROR(VLOOKUP(AY64,'CRUCE RIESGOS'!$C$8:$D$13,2,FALSE),"")</f>
        <v/>
      </c>
      <c r="BA64" s="195">
        <v>21.270000000000199</v>
      </c>
      <c r="BB64" s="195" t="str">
        <f>IFERROR(VLOOKUP(BA64,'CRUCE RIESGOS'!$C$8:$D$13,2,FALSE),"")</f>
        <v/>
      </c>
      <c r="BC64" s="195">
        <v>22.270000000000199</v>
      </c>
      <c r="BD64" s="195" t="str">
        <f>IFERROR(VLOOKUP(BC64,'CRUCE RIESGOS'!$C$8:$D$13,2,FALSE),"")</f>
        <v/>
      </c>
      <c r="BE64" s="195">
        <v>23.270000000000199</v>
      </c>
      <c r="BF64" s="195" t="str">
        <f>IFERROR(VLOOKUP(BE64,'CRUCE RIESGOS'!$C$8:$D$13,2,FALSE),"")</f>
        <v/>
      </c>
      <c r="BG64" s="195">
        <v>24.270000000000199</v>
      </c>
      <c r="BH64" s="195" t="str">
        <f>IFERROR(VLOOKUP(BG64,'CRUCE RIESGOS'!$C$8:$D$13,2,FALSE),"")</f>
        <v/>
      </c>
      <c r="BI64" s="195">
        <v>25.270000000000199</v>
      </c>
      <c r="BJ64" s="195" t="str">
        <f>IFERROR(VLOOKUP(BI64,'CRUCE RIESGOS'!$C$8:$D$13,2,FALSE),"")</f>
        <v/>
      </c>
    </row>
    <row r="65" spans="13:62">
      <c r="N65" s="195" t="str">
        <f>IF(N66&lt;&gt;""," -R","")</f>
        <v/>
      </c>
      <c r="P65" s="195" t="str">
        <f>IF(P66&lt;&gt;""," -R","")</f>
        <v/>
      </c>
      <c r="R65" s="195" t="str">
        <f>IF(R66&lt;&gt;""," -R","")</f>
        <v/>
      </c>
      <c r="T65" s="195" t="str">
        <f>IF(T66&lt;&gt;""," -R","")</f>
        <v/>
      </c>
      <c r="V65" s="195" t="str">
        <f>IF(V66&lt;&gt;""," -R","")</f>
        <v/>
      </c>
      <c r="X65" s="195" t="str">
        <f>IF(X66&lt;&gt;""," -R","")</f>
        <v/>
      </c>
      <c r="Z65" s="195" t="str">
        <f>IF(Z66&lt;&gt;""," -R","")</f>
        <v/>
      </c>
      <c r="AB65" s="195" t="str">
        <f>IF(AB66&lt;&gt;""," -R","")</f>
        <v/>
      </c>
      <c r="AD65" s="195" t="str">
        <f>IF(AD66&lt;&gt;""," -R","")</f>
        <v/>
      </c>
      <c r="AF65" s="195" t="str">
        <f>IF(AF66&lt;&gt;""," -R","")</f>
        <v/>
      </c>
      <c r="AH65" s="195" t="str">
        <f>IF(AH66&lt;&gt;""," -R","")</f>
        <v/>
      </c>
      <c r="AJ65" s="195" t="str">
        <f>IF(AJ66&lt;&gt;""," -R","")</f>
        <v/>
      </c>
      <c r="AL65" s="195" t="str">
        <f>IF(AL66&lt;&gt;""," -R","")</f>
        <v/>
      </c>
      <c r="AN65" s="195" t="str">
        <f>IF(AN66&lt;&gt;""," -R","")</f>
        <v/>
      </c>
      <c r="AP65" s="195" t="str">
        <f>IF(AP66&lt;&gt;""," -R","")</f>
        <v/>
      </c>
      <c r="AR65" s="195" t="str">
        <f>IF(AR66&lt;&gt;""," -R","")</f>
        <v/>
      </c>
      <c r="AT65" s="195" t="str">
        <f>IF(AT66&lt;&gt;""," -R","")</f>
        <v/>
      </c>
      <c r="AV65" s="195" t="str">
        <f>IF(AV66&lt;&gt;""," -R","")</f>
        <v/>
      </c>
      <c r="AX65" s="195" t="str">
        <f>IF(AX66&lt;&gt;""," -R","")</f>
        <v/>
      </c>
      <c r="AZ65" s="195" t="str">
        <f>IF(AZ66&lt;&gt;""," -R","")</f>
        <v/>
      </c>
      <c r="BB65" s="195" t="str">
        <f>IF(BB66&lt;&gt;""," -R","")</f>
        <v/>
      </c>
      <c r="BD65" s="195" t="str">
        <f>IF(BD66&lt;&gt;""," -R","")</f>
        <v/>
      </c>
      <c r="BF65" s="195" t="str">
        <f>IF(BF66&lt;&gt;""," -R","")</f>
        <v/>
      </c>
      <c r="BH65" s="195" t="str">
        <f>IF(BH66&lt;&gt;""," -R","")</f>
        <v/>
      </c>
      <c r="BJ65" s="195" t="str">
        <f>IF(BJ66&lt;&gt;""," -R","")</f>
        <v/>
      </c>
    </row>
    <row r="66" spans="13:62">
      <c r="M66" s="195">
        <v>1.28</v>
      </c>
      <c r="N66" s="195" t="str">
        <f>IFERROR(VLOOKUP(M66,'CRUCE RIESGOS'!$C$8:$D$13,2,FALSE),"")</f>
        <v/>
      </c>
      <c r="O66" s="195">
        <v>2.28000000000001</v>
      </c>
      <c r="P66" s="195" t="str">
        <f>IFERROR(VLOOKUP(O66,'CRUCE RIESGOS'!$C$8:$D$13,2,FALSE),"")</f>
        <v/>
      </c>
      <c r="Q66" s="195">
        <v>3.2800000000000198</v>
      </c>
      <c r="R66" s="195" t="str">
        <f>IFERROR(VLOOKUP(Q66,'CRUCE RIESGOS'!$C$8:$D$13,2,FALSE),"")</f>
        <v/>
      </c>
      <c r="S66" s="195">
        <v>4.2800000000000296</v>
      </c>
      <c r="T66" s="195" t="str">
        <f>IFERROR(VLOOKUP(S66,'CRUCE RIESGOS'!$C$8:$D$13,2,FALSE),"")</f>
        <v/>
      </c>
      <c r="U66" s="195">
        <v>5.2800000000000402</v>
      </c>
      <c r="V66" s="195" t="str">
        <f>IFERROR(VLOOKUP(U66,'CRUCE RIESGOS'!$C$8:$D$13,2,FALSE),"")</f>
        <v/>
      </c>
      <c r="W66" s="195">
        <v>6.28000000000005</v>
      </c>
      <c r="X66" s="195" t="str">
        <f>IFERROR(VLOOKUP(W66,'CRUCE RIESGOS'!$C$8:$D$13,2,FALSE),"")</f>
        <v/>
      </c>
      <c r="Y66" s="195">
        <v>7.2800000000000598</v>
      </c>
      <c r="Z66" s="195" t="str">
        <f>IFERROR(VLOOKUP(Y66,'CRUCE RIESGOS'!$C$8:$D$13,2,FALSE),"")</f>
        <v/>
      </c>
      <c r="AA66" s="195">
        <v>8.2800000000000704</v>
      </c>
      <c r="AB66" s="195" t="str">
        <f>IFERROR(VLOOKUP(AA66,'CRUCE RIESGOS'!$C$8:$D$13,2,FALSE),"")</f>
        <v/>
      </c>
      <c r="AC66" s="195">
        <v>9.2800000000000793</v>
      </c>
      <c r="AD66" s="195" t="str">
        <f>IFERROR(VLOOKUP(AC66,'CRUCE RIESGOS'!$C$8:$D$13,2,FALSE),"")</f>
        <v/>
      </c>
      <c r="AE66" s="195">
        <v>10.280000000000101</v>
      </c>
      <c r="AF66" s="195" t="str">
        <f>IFERROR(VLOOKUP(AE66,'CRUCE RIESGOS'!$C$8:$D$13,2,FALSE),"")</f>
        <v/>
      </c>
      <c r="AG66" s="195">
        <v>11.280000000000101</v>
      </c>
      <c r="AH66" s="195" t="str">
        <f>IFERROR(VLOOKUP(AG66,'CRUCE RIESGOS'!$C$8:$D$13,2,FALSE),"")</f>
        <v/>
      </c>
      <c r="AI66" s="195">
        <v>12.280000000000101</v>
      </c>
      <c r="AJ66" s="195" t="str">
        <f>IFERROR(VLOOKUP(AI66,'CRUCE RIESGOS'!$C$8:$D$13,2,FALSE),"")</f>
        <v/>
      </c>
      <c r="AK66" s="195">
        <v>13.280000000000101</v>
      </c>
      <c r="AL66" s="195" t="str">
        <f>IFERROR(VLOOKUP(AK66,'CRUCE RIESGOS'!$C$8:$D$13,2,FALSE),"")</f>
        <v/>
      </c>
      <c r="AM66" s="195">
        <v>14.280000000000101</v>
      </c>
      <c r="AN66" s="195" t="str">
        <f>IFERROR(VLOOKUP(AM66,'CRUCE RIESGOS'!$C$8:$D$13,2,FALSE),"")</f>
        <v/>
      </c>
      <c r="AO66" s="195">
        <v>15.280000000000101</v>
      </c>
      <c r="AP66" s="195" t="str">
        <f>IFERROR(VLOOKUP(AO66,'CRUCE RIESGOS'!$C$8:$D$13,2,FALSE),"")</f>
        <v/>
      </c>
      <c r="AQ66" s="195">
        <v>16.280000000000101</v>
      </c>
      <c r="AR66" s="195" t="str">
        <f>IFERROR(VLOOKUP(AQ66,'CRUCE RIESGOS'!$C$8:$D$13,2,FALSE),"")</f>
        <v/>
      </c>
      <c r="AS66" s="195">
        <v>17.2800000000002</v>
      </c>
      <c r="AT66" s="195" t="str">
        <f>IFERROR(VLOOKUP(AS66,'CRUCE RIESGOS'!$C$8:$D$13,2,FALSE),"")</f>
        <v/>
      </c>
      <c r="AU66" s="195">
        <v>18.2800000000002</v>
      </c>
      <c r="AV66" s="195" t="str">
        <f>IFERROR(VLOOKUP(AU66,'CRUCE RIESGOS'!$C$8:$D$13,2,FALSE),"")</f>
        <v/>
      </c>
      <c r="AW66" s="195">
        <v>19.2800000000002</v>
      </c>
      <c r="AX66" s="195" t="str">
        <f>IFERROR(VLOOKUP(AW66,'CRUCE RIESGOS'!$C$8:$D$13,2,FALSE),"")</f>
        <v/>
      </c>
      <c r="AY66" s="195">
        <v>20.2800000000002</v>
      </c>
      <c r="AZ66" s="195" t="str">
        <f>IFERROR(VLOOKUP(AY66,'CRUCE RIESGOS'!$C$8:$D$13,2,FALSE),"")</f>
        <v/>
      </c>
      <c r="BA66" s="195">
        <v>21.2800000000002</v>
      </c>
      <c r="BB66" s="195" t="str">
        <f>IFERROR(VLOOKUP(BA66,'CRUCE RIESGOS'!$C$8:$D$13,2,FALSE),"")</f>
        <v/>
      </c>
      <c r="BC66" s="195">
        <v>22.2800000000002</v>
      </c>
      <c r="BD66" s="195" t="str">
        <f>IFERROR(VLOOKUP(BC66,'CRUCE RIESGOS'!$C$8:$D$13,2,FALSE),"")</f>
        <v/>
      </c>
      <c r="BE66" s="195">
        <v>23.2800000000002</v>
      </c>
      <c r="BF66" s="195" t="str">
        <f>IFERROR(VLOOKUP(BE66,'CRUCE RIESGOS'!$C$8:$D$13,2,FALSE),"")</f>
        <v/>
      </c>
      <c r="BG66" s="195">
        <v>24.2800000000002</v>
      </c>
      <c r="BH66" s="195" t="str">
        <f>IFERROR(VLOOKUP(BG66,'CRUCE RIESGOS'!$C$8:$D$13,2,FALSE),"")</f>
        <v/>
      </c>
      <c r="BI66" s="195">
        <v>25.2800000000002</v>
      </c>
      <c r="BJ66" s="195" t="str">
        <f>IFERROR(VLOOKUP(BI66,'CRUCE RIESGOS'!$C$8:$D$13,2,FALSE),"")</f>
        <v/>
      </c>
    </row>
    <row r="67" spans="13:62">
      <c r="N67" s="195" t="str">
        <f>IF(N68&lt;&gt;""," -R","")</f>
        <v/>
      </c>
      <c r="P67" s="195" t="str">
        <f>IF(P68&lt;&gt;""," -R","")</f>
        <v/>
      </c>
      <c r="R67" s="195" t="str">
        <f>IF(R68&lt;&gt;""," -R","")</f>
        <v/>
      </c>
      <c r="T67" s="195" t="str">
        <f>IF(T68&lt;&gt;""," -R","")</f>
        <v/>
      </c>
      <c r="V67" s="195" t="str">
        <f>IF(V68&lt;&gt;""," -R","")</f>
        <v/>
      </c>
      <c r="X67" s="195" t="str">
        <f>IF(X68&lt;&gt;""," -R","")</f>
        <v/>
      </c>
      <c r="Z67" s="195" t="str">
        <f>IF(Z68&lt;&gt;""," -R","")</f>
        <v/>
      </c>
      <c r="AB67" s="195" t="str">
        <f>IF(AB68&lt;&gt;""," -R","")</f>
        <v/>
      </c>
      <c r="AD67" s="195" t="str">
        <f>IF(AD68&lt;&gt;""," -R","")</f>
        <v/>
      </c>
      <c r="AF67" s="195" t="str">
        <f>IF(AF68&lt;&gt;""," -R","")</f>
        <v/>
      </c>
      <c r="AH67" s="195" t="str">
        <f>IF(AH68&lt;&gt;""," -R","")</f>
        <v/>
      </c>
      <c r="AJ67" s="195" t="str">
        <f>IF(AJ68&lt;&gt;""," -R","")</f>
        <v/>
      </c>
      <c r="AL67" s="195" t="str">
        <f>IF(AL68&lt;&gt;""," -R","")</f>
        <v/>
      </c>
      <c r="AN67" s="195" t="str">
        <f>IF(AN68&lt;&gt;""," -R","")</f>
        <v/>
      </c>
      <c r="AP67" s="195" t="str">
        <f>IF(AP68&lt;&gt;""," -R","")</f>
        <v/>
      </c>
      <c r="AR67" s="195" t="str">
        <f>IF(AR68&lt;&gt;""," -R","")</f>
        <v/>
      </c>
      <c r="AT67" s="195" t="str">
        <f>IF(AT68&lt;&gt;""," -R","")</f>
        <v/>
      </c>
      <c r="AV67" s="195" t="str">
        <f>IF(AV68&lt;&gt;""," -R","")</f>
        <v/>
      </c>
      <c r="AX67" s="195" t="str">
        <f>IF(AX68&lt;&gt;""," -R","")</f>
        <v/>
      </c>
      <c r="AZ67" s="195" t="str">
        <f>IF(AZ68&lt;&gt;""," -R","")</f>
        <v/>
      </c>
      <c r="BB67" s="195" t="str">
        <f>IF(BB68&lt;&gt;""," -R","")</f>
        <v/>
      </c>
      <c r="BD67" s="195" t="str">
        <f>IF(BD68&lt;&gt;""," -R","")</f>
        <v/>
      </c>
      <c r="BF67" s="195" t="str">
        <f>IF(BF68&lt;&gt;""," -R","")</f>
        <v/>
      </c>
      <c r="BH67" s="195" t="str">
        <f>IF(BH68&lt;&gt;""," -R","")</f>
        <v/>
      </c>
      <c r="BJ67" s="195" t="str">
        <f>IF(BJ68&lt;&gt;""," -R","")</f>
        <v/>
      </c>
    </row>
    <row r="68" spans="13:62">
      <c r="M68" s="195">
        <v>1.29</v>
      </c>
      <c r="N68" s="195" t="str">
        <f>IFERROR(VLOOKUP(M68,'CRUCE RIESGOS'!$C$8:$D$13,2,FALSE),"")</f>
        <v/>
      </c>
      <c r="O68" s="195">
        <v>2.2900000000000098</v>
      </c>
      <c r="P68" s="195" t="str">
        <f>IFERROR(VLOOKUP(O68,'CRUCE RIESGOS'!$C$8:$D$13,2,FALSE),"")</f>
        <v/>
      </c>
      <c r="Q68" s="195">
        <v>3.29000000000002</v>
      </c>
      <c r="R68" s="195" t="str">
        <f>IFERROR(VLOOKUP(Q68,'CRUCE RIESGOS'!$C$8:$D$13,2,FALSE),"")</f>
        <v/>
      </c>
      <c r="S68" s="195">
        <v>4.2900000000000302</v>
      </c>
      <c r="T68" s="195" t="str">
        <f>IFERROR(VLOOKUP(S68,'CRUCE RIESGOS'!$C$8:$D$13,2,FALSE),"")</f>
        <v/>
      </c>
      <c r="U68" s="195">
        <v>5.29000000000004</v>
      </c>
      <c r="V68" s="195" t="str">
        <f>IFERROR(VLOOKUP(U68,'CRUCE RIESGOS'!$C$8:$D$13,2,FALSE),"")</f>
        <v/>
      </c>
      <c r="W68" s="195">
        <v>6.2900000000000498</v>
      </c>
      <c r="X68" s="195" t="str">
        <f>IFERROR(VLOOKUP(W68,'CRUCE RIESGOS'!$C$8:$D$13,2,FALSE),"")</f>
        <v/>
      </c>
      <c r="Y68" s="195">
        <v>7.2900000000000604</v>
      </c>
      <c r="Z68" s="195" t="str">
        <f>IFERROR(VLOOKUP(Y68,'CRUCE RIESGOS'!$C$8:$D$13,2,FALSE),"")</f>
        <v/>
      </c>
      <c r="AA68" s="195">
        <v>8.2900000000000702</v>
      </c>
      <c r="AB68" s="195" t="str">
        <f>IFERROR(VLOOKUP(AA68,'CRUCE RIESGOS'!$C$8:$D$13,2,FALSE),"")</f>
        <v/>
      </c>
      <c r="AC68" s="195">
        <v>9.2900000000000809</v>
      </c>
      <c r="AD68" s="195" t="str">
        <f>IFERROR(VLOOKUP(AC68,'CRUCE RIESGOS'!$C$8:$D$13,2,FALSE),"")</f>
        <v/>
      </c>
      <c r="AE68" s="195">
        <v>10.2900000000001</v>
      </c>
      <c r="AF68" s="195" t="str">
        <f>IFERROR(VLOOKUP(AE68,'CRUCE RIESGOS'!$C$8:$D$13,2,FALSE),"")</f>
        <v/>
      </c>
      <c r="AG68" s="195">
        <v>11.2900000000001</v>
      </c>
      <c r="AH68" s="195" t="str">
        <f>IFERROR(VLOOKUP(AG68,'CRUCE RIESGOS'!$C$8:$D$13,2,FALSE),"")</f>
        <v/>
      </c>
      <c r="AI68" s="195">
        <v>12.2900000000001</v>
      </c>
      <c r="AJ68" s="195" t="str">
        <f>IFERROR(VLOOKUP(AI68,'CRUCE RIESGOS'!$C$8:$D$13,2,FALSE),"")</f>
        <v/>
      </c>
      <c r="AK68" s="195">
        <v>13.2900000000001</v>
      </c>
      <c r="AL68" s="195" t="str">
        <f>IFERROR(VLOOKUP(AK68,'CRUCE RIESGOS'!$C$8:$D$13,2,FALSE),"")</f>
        <v/>
      </c>
      <c r="AM68" s="195">
        <v>14.2900000000001</v>
      </c>
      <c r="AN68" s="195" t="str">
        <f>IFERROR(VLOOKUP(AM68,'CRUCE RIESGOS'!$C$8:$D$13,2,FALSE),"")</f>
        <v/>
      </c>
      <c r="AO68" s="195">
        <v>15.2900000000001</v>
      </c>
      <c r="AP68" s="195" t="str">
        <f>IFERROR(VLOOKUP(AO68,'CRUCE RIESGOS'!$C$8:$D$13,2,FALSE),"")</f>
        <v/>
      </c>
      <c r="AQ68" s="195">
        <v>16.290000000000099</v>
      </c>
      <c r="AR68" s="195" t="str">
        <f>IFERROR(VLOOKUP(AQ68,'CRUCE RIESGOS'!$C$8:$D$13,2,FALSE),"")</f>
        <v/>
      </c>
      <c r="AS68" s="195">
        <v>17.290000000000202</v>
      </c>
      <c r="AT68" s="195" t="str">
        <f>IFERROR(VLOOKUP(AS68,'CRUCE RIESGOS'!$C$8:$D$13,2,FALSE),"")</f>
        <v/>
      </c>
      <c r="AU68" s="195">
        <v>18.290000000000202</v>
      </c>
      <c r="AV68" s="195" t="str">
        <f>IFERROR(VLOOKUP(AU68,'CRUCE RIESGOS'!$C$8:$D$13,2,FALSE),"")</f>
        <v/>
      </c>
      <c r="AW68" s="195">
        <v>19.290000000000202</v>
      </c>
      <c r="AX68" s="195" t="str">
        <f>IFERROR(VLOOKUP(AW68,'CRUCE RIESGOS'!$C$8:$D$13,2,FALSE),"")</f>
        <v/>
      </c>
      <c r="AY68" s="195">
        <v>20.290000000000202</v>
      </c>
      <c r="AZ68" s="195" t="str">
        <f>IFERROR(VLOOKUP(AY68,'CRUCE RIESGOS'!$C$8:$D$13,2,FALSE),"")</f>
        <v/>
      </c>
      <c r="BA68" s="195">
        <v>21.290000000000202</v>
      </c>
      <c r="BB68" s="195" t="str">
        <f>IFERROR(VLOOKUP(BA68,'CRUCE RIESGOS'!$C$8:$D$13,2,FALSE),"")</f>
        <v/>
      </c>
      <c r="BC68" s="195">
        <v>22.290000000000202</v>
      </c>
      <c r="BD68" s="195" t="str">
        <f>IFERROR(VLOOKUP(BC68,'CRUCE RIESGOS'!$C$8:$D$13,2,FALSE),"")</f>
        <v/>
      </c>
      <c r="BE68" s="195">
        <v>23.290000000000202</v>
      </c>
      <c r="BF68" s="195" t="str">
        <f>IFERROR(VLOOKUP(BE68,'CRUCE RIESGOS'!$C$8:$D$13,2,FALSE),"")</f>
        <v/>
      </c>
      <c r="BG68" s="195">
        <v>24.290000000000202</v>
      </c>
      <c r="BH68" s="195" t="str">
        <f>IFERROR(VLOOKUP(BG68,'CRUCE RIESGOS'!$C$8:$D$13,2,FALSE),"")</f>
        <v/>
      </c>
      <c r="BI68" s="195">
        <v>25.290000000000202</v>
      </c>
      <c r="BJ68" s="195" t="str">
        <f>IFERROR(VLOOKUP(BI68,'CRUCE RIESGOS'!$C$8:$D$13,2,FALSE),"")</f>
        <v/>
      </c>
    </row>
    <row r="69" spans="13:62">
      <c r="N69" s="195" t="str">
        <f>IF(N70&lt;&gt;""," -R","")</f>
        <v/>
      </c>
      <c r="P69" s="195" t="str">
        <f>IF(P70&lt;&gt;""," -R","")</f>
        <v/>
      </c>
      <c r="R69" s="195" t="str">
        <f>IF(R70&lt;&gt;""," -R","")</f>
        <v/>
      </c>
      <c r="T69" s="195" t="str">
        <f>IF(T70&lt;&gt;""," -R","")</f>
        <v/>
      </c>
      <c r="V69" s="195" t="str">
        <f>IF(V70&lt;&gt;""," -R","")</f>
        <v/>
      </c>
      <c r="X69" s="195" t="str">
        <f>IF(X70&lt;&gt;""," -R","")</f>
        <v/>
      </c>
      <c r="Z69" s="195" t="str">
        <f>IF(Z70&lt;&gt;""," -R","")</f>
        <v/>
      </c>
      <c r="AB69" s="195" t="str">
        <f>IF(AB70&lt;&gt;""," -R","")</f>
        <v/>
      </c>
      <c r="AD69" s="195" t="str">
        <f>IF(AD70&lt;&gt;""," -R","")</f>
        <v/>
      </c>
      <c r="AF69" s="195" t="str">
        <f>IF(AF70&lt;&gt;""," -R","")</f>
        <v/>
      </c>
      <c r="AH69" s="195" t="str">
        <f>IF(AH70&lt;&gt;""," -R","")</f>
        <v/>
      </c>
      <c r="AJ69" s="195" t="str">
        <f>IF(AJ70&lt;&gt;""," -R","")</f>
        <v/>
      </c>
      <c r="AL69" s="195" t="str">
        <f>IF(AL70&lt;&gt;""," -R","")</f>
        <v/>
      </c>
      <c r="AN69" s="195" t="str">
        <f>IF(AN70&lt;&gt;""," -R","")</f>
        <v/>
      </c>
      <c r="AP69" s="195" t="str">
        <f>IF(AP70&lt;&gt;""," -R","")</f>
        <v/>
      </c>
      <c r="AR69" s="195" t="str">
        <f>IF(AR70&lt;&gt;""," -R","")</f>
        <v/>
      </c>
      <c r="AT69" s="195" t="str">
        <f>IF(AT70&lt;&gt;""," -R","")</f>
        <v/>
      </c>
      <c r="AV69" s="195" t="str">
        <f>IF(AV70&lt;&gt;""," -R","")</f>
        <v/>
      </c>
      <c r="AX69" s="195" t="str">
        <f>IF(AX70&lt;&gt;""," -R","")</f>
        <v/>
      </c>
      <c r="AZ69" s="195" t="str">
        <f>IF(AZ70&lt;&gt;""," -R","")</f>
        <v/>
      </c>
      <c r="BB69" s="195" t="str">
        <f>IF(BB70&lt;&gt;""," -R","")</f>
        <v/>
      </c>
      <c r="BD69" s="195" t="str">
        <f>IF(BD70&lt;&gt;""," -R","")</f>
        <v/>
      </c>
      <c r="BF69" s="195" t="str">
        <f>IF(BF70&lt;&gt;""," -R","")</f>
        <v/>
      </c>
      <c r="BH69" s="195" t="str">
        <f>IF(BH70&lt;&gt;""," -R","")</f>
        <v/>
      </c>
      <c r="BJ69" s="195" t="str">
        <f>IF(BJ70&lt;&gt;""," -R","")</f>
        <v/>
      </c>
    </row>
    <row r="70" spans="13:62">
      <c r="M70" s="195">
        <v>1.3</v>
      </c>
      <c r="N70" s="195" t="str">
        <f>IFERROR(VLOOKUP(M70,'CRUCE RIESGOS'!$C$8:$D$13,2,FALSE),"")</f>
        <v/>
      </c>
      <c r="O70" s="195">
        <v>2.30000000000001</v>
      </c>
      <c r="P70" s="195" t="str">
        <f>IFERROR(VLOOKUP(O70,'CRUCE RIESGOS'!$C$8:$D$13,2,FALSE),"")</f>
        <v/>
      </c>
      <c r="Q70" s="195">
        <v>3.3000000000000198</v>
      </c>
      <c r="R70" s="195" t="str">
        <f>IFERROR(VLOOKUP(Q70,'CRUCE RIESGOS'!$C$8:$D$13,2,FALSE),"")</f>
        <v/>
      </c>
      <c r="S70" s="195">
        <v>4.30000000000003</v>
      </c>
      <c r="T70" s="195" t="str">
        <f>IFERROR(VLOOKUP(S70,'CRUCE RIESGOS'!$C$8:$D$13,2,FALSE),"")</f>
        <v/>
      </c>
      <c r="U70" s="195">
        <v>5.3000000000000398</v>
      </c>
      <c r="V70" s="195" t="str">
        <f>IFERROR(VLOOKUP(U70,'CRUCE RIESGOS'!$C$8:$D$13,2,FALSE),"")</f>
        <v/>
      </c>
      <c r="W70" s="195">
        <v>6.3000000000000496</v>
      </c>
      <c r="X70" s="195" t="str">
        <f>IFERROR(VLOOKUP(W70,'CRUCE RIESGOS'!$C$8:$D$13,2,FALSE),"")</f>
        <v/>
      </c>
      <c r="Y70" s="195">
        <v>7.3000000000000602</v>
      </c>
      <c r="Z70" s="195" t="str">
        <f>IFERROR(VLOOKUP(Y70,'CRUCE RIESGOS'!$C$8:$D$13,2,FALSE),"")</f>
        <v/>
      </c>
      <c r="AA70" s="195">
        <v>8.30000000000007</v>
      </c>
      <c r="AB70" s="195" t="str">
        <f>IFERROR(VLOOKUP(AA70,'CRUCE RIESGOS'!$C$8:$D$13,2,FALSE),"")</f>
        <v/>
      </c>
      <c r="AC70" s="195">
        <v>9.3000000000000806</v>
      </c>
      <c r="AD70" s="195" t="str">
        <f>IFERROR(VLOOKUP(AC70,'CRUCE RIESGOS'!$C$8:$D$13,2,FALSE),"")</f>
        <v/>
      </c>
      <c r="AE70" s="195">
        <v>10.3000000000001</v>
      </c>
      <c r="AF70" s="195" t="str">
        <f>IFERROR(VLOOKUP(AE70,'CRUCE RIESGOS'!$C$8:$D$13,2,FALSE),"")</f>
        <v/>
      </c>
      <c r="AG70" s="195">
        <v>11.3000000000001</v>
      </c>
      <c r="AH70" s="195" t="str">
        <f>IFERROR(VLOOKUP(AG70,'CRUCE RIESGOS'!$C$8:$D$13,2,FALSE),"")</f>
        <v/>
      </c>
      <c r="AI70" s="195">
        <v>12.3000000000001</v>
      </c>
      <c r="AJ70" s="195" t="str">
        <f>IFERROR(VLOOKUP(AI70,'CRUCE RIESGOS'!$C$8:$D$13,2,FALSE),"")</f>
        <v/>
      </c>
      <c r="AK70" s="195">
        <v>13.3000000000001</v>
      </c>
      <c r="AL70" s="195" t="str">
        <f>IFERROR(VLOOKUP(AK70,'CRUCE RIESGOS'!$C$8:$D$13,2,FALSE),"")</f>
        <v/>
      </c>
      <c r="AM70" s="195">
        <v>14.3000000000001</v>
      </c>
      <c r="AN70" s="195" t="str">
        <f>IFERROR(VLOOKUP(AM70,'CRUCE RIESGOS'!$C$8:$D$13,2,FALSE),"")</f>
        <v/>
      </c>
      <c r="AO70" s="195">
        <v>15.3000000000001</v>
      </c>
      <c r="AP70" s="195" t="str">
        <f>IFERROR(VLOOKUP(AO70,'CRUCE RIESGOS'!$C$8:$D$13,2,FALSE),"")</f>
        <v/>
      </c>
      <c r="AQ70" s="195">
        <v>16.3000000000001</v>
      </c>
      <c r="AR70" s="195" t="str">
        <f>IFERROR(VLOOKUP(AQ70,'CRUCE RIESGOS'!$C$8:$D$13,2,FALSE),"")</f>
        <v/>
      </c>
      <c r="AS70" s="195">
        <v>17.3000000000002</v>
      </c>
      <c r="AT70" s="195" t="str">
        <f>IFERROR(VLOOKUP(AS70,'CRUCE RIESGOS'!$C$8:$D$13,2,FALSE),"")</f>
        <v/>
      </c>
      <c r="AU70" s="195">
        <v>18.3000000000002</v>
      </c>
      <c r="AV70" s="195" t="str">
        <f>IFERROR(VLOOKUP(AU70,'CRUCE RIESGOS'!$C$8:$D$13,2,FALSE),"")</f>
        <v/>
      </c>
      <c r="AW70" s="195">
        <v>19.3000000000002</v>
      </c>
      <c r="AX70" s="195" t="str">
        <f>IFERROR(VLOOKUP(AW70,'CRUCE RIESGOS'!$C$8:$D$13,2,FALSE),"")</f>
        <v/>
      </c>
      <c r="AY70" s="195">
        <v>20.3000000000002</v>
      </c>
      <c r="AZ70" s="195" t="str">
        <f>IFERROR(VLOOKUP(AY70,'CRUCE RIESGOS'!$C$8:$D$13,2,FALSE),"")</f>
        <v/>
      </c>
      <c r="BA70" s="195">
        <v>21.3000000000002</v>
      </c>
      <c r="BB70" s="195" t="str">
        <f>IFERROR(VLOOKUP(BA70,'CRUCE RIESGOS'!$C$8:$D$13,2,FALSE),"")</f>
        <v/>
      </c>
      <c r="BC70" s="195">
        <v>22.3000000000002</v>
      </c>
      <c r="BD70" s="195" t="str">
        <f>IFERROR(VLOOKUP(BC70,'CRUCE RIESGOS'!$C$8:$D$13,2,FALSE),"")</f>
        <v/>
      </c>
      <c r="BE70" s="195">
        <v>23.3000000000002</v>
      </c>
      <c r="BF70" s="195" t="str">
        <f>IFERROR(VLOOKUP(BE70,'CRUCE RIESGOS'!$C$8:$D$13,2,FALSE),"")</f>
        <v/>
      </c>
      <c r="BG70" s="195">
        <v>24.3000000000002</v>
      </c>
      <c r="BH70" s="195" t="str">
        <f>IFERROR(VLOOKUP(BG70,'CRUCE RIESGOS'!$C$8:$D$13,2,FALSE),"")</f>
        <v/>
      </c>
      <c r="BI70" s="195">
        <v>25.3000000000002</v>
      </c>
      <c r="BJ70" s="195" t="str">
        <f>IFERROR(VLOOKUP(BI70,'CRUCE RIESGOS'!$C$8:$D$13,2,FALSE),"")</f>
        <v/>
      </c>
    </row>
    <row r="71" spans="13:62">
      <c r="N71" s="195" t="str">
        <f>IF(N72&lt;&gt;""," -R","")</f>
        <v/>
      </c>
      <c r="P71" s="195" t="str">
        <f>IF(P72&lt;&gt;""," -R","")</f>
        <v/>
      </c>
      <c r="R71" s="195" t="str">
        <f>IF(R72&lt;&gt;""," -R","")</f>
        <v/>
      </c>
      <c r="T71" s="195" t="str">
        <f>IF(T72&lt;&gt;""," -R","")</f>
        <v/>
      </c>
      <c r="V71" s="195" t="str">
        <f>IF(V72&lt;&gt;""," -R","")</f>
        <v/>
      </c>
      <c r="X71" s="195" t="str">
        <f>IF(X72&lt;&gt;""," -R","")</f>
        <v/>
      </c>
      <c r="Z71" s="195" t="str">
        <f>IF(Z72&lt;&gt;""," -R","")</f>
        <v/>
      </c>
      <c r="AB71" s="195" t="str">
        <f>IF(AB72&lt;&gt;""," -R","")</f>
        <v/>
      </c>
      <c r="AD71" s="195" t="str">
        <f>IF(AD72&lt;&gt;""," -R","")</f>
        <v/>
      </c>
      <c r="AF71" s="195" t="str">
        <f>IF(AF72&lt;&gt;""," -R","")</f>
        <v/>
      </c>
      <c r="AH71" s="195" t="str">
        <f>IF(AH72&lt;&gt;""," -R","")</f>
        <v/>
      </c>
      <c r="AJ71" s="195" t="str">
        <f>IF(AJ72&lt;&gt;""," -R","")</f>
        <v/>
      </c>
      <c r="AL71" s="195" t="str">
        <f>IF(AL72&lt;&gt;""," -R","")</f>
        <v/>
      </c>
      <c r="AN71" s="195" t="str">
        <f>IF(AN72&lt;&gt;""," -R","")</f>
        <v/>
      </c>
      <c r="AP71" s="195" t="str">
        <f>IF(AP72&lt;&gt;""," -R","")</f>
        <v/>
      </c>
      <c r="AR71" s="195" t="str">
        <f>IF(AR72&lt;&gt;""," -R","")</f>
        <v/>
      </c>
      <c r="AT71" s="195" t="str">
        <f>IF(AT72&lt;&gt;""," -R","")</f>
        <v/>
      </c>
      <c r="AV71" s="195" t="str">
        <f>IF(AV72&lt;&gt;""," -R","")</f>
        <v/>
      </c>
      <c r="AX71" s="195" t="str">
        <f>IF(AX72&lt;&gt;""," -R","")</f>
        <v/>
      </c>
      <c r="AZ71" s="195" t="str">
        <f>IF(AZ72&lt;&gt;""," -R","")</f>
        <v/>
      </c>
      <c r="BB71" s="195" t="str">
        <f>IF(BB72&lt;&gt;""," -R","")</f>
        <v/>
      </c>
      <c r="BD71" s="195" t="str">
        <f>IF(BD72&lt;&gt;""," -R","")</f>
        <v/>
      </c>
      <c r="BF71" s="195" t="str">
        <f>IF(BF72&lt;&gt;""," -R","")</f>
        <v/>
      </c>
      <c r="BH71" s="195" t="str">
        <f>IF(BH72&lt;&gt;""," -R","")</f>
        <v/>
      </c>
      <c r="BJ71" s="195" t="str">
        <f>IF(BJ72&lt;&gt;""," -R","")</f>
        <v/>
      </c>
    </row>
    <row r="72" spans="13:62">
      <c r="M72" s="195">
        <v>1.31</v>
      </c>
      <c r="N72" s="195" t="str">
        <f>IFERROR(VLOOKUP(M72,'CRUCE RIESGOS'!$C$8:$D$13,2,FALSE),"")</f>
        <v/>
      </c>
      <c r="O72" s="195">
        <v>2.3100000000000098</v>
      </c>
      <c r="P72" s="195" t="str">
        <f>IFERROR(VLOOKUP(O72,'CRUCE RIESGOS'!$C$8:$D$13,2,FALSE),"")</f>
        <v/>
      </c>
      <c r="Q72" s="195">
        <v>3.31000000000002</v>
      </c>
      <c r="R72" s="195" t="str">
        <f>IFERROR(VLOOKUP(Q72,'CRUCE RIESGOS'!$C$8:$D$13,2,FALSE),"")</f>
        <v/>
      </c>
      <c r="S72" s="195">
        <v>4.3100000000000298</v>
      </c>
      <c r="T72" s="195" t="str">
        <f>IFERROR(VLOOKUP(S72,'CRUCE RIESGOS'!$C$8:$D$13,2,FALSE),"")</f>
        <v/>
      </c>
      <c r="U72" s="195">
        <v>5.3100000000000396</v>
      </c>
      <c r="V72" s="195" t="str">
        <f>IFERROR(VLOOKUP(U72,'CRUCE RIESGOS'!$C$8:$D$13,2,FALSE),"")</f>
        <v/>
      </c>
      <c r="W72" s="195">
        <v>6.3100000000000502</v>
      </c>
      <c r="X72" s="195" t="str">
        <f>IFERROR(VLOOKUP(W72,'CRUCE RIESGOS'!$C$8:$D$13,2,FALSE),"")</f>
        <v/>
      </c>
      <c r="Y72" s="195">
        <v>7.31000000000006</v>
      </c>
      <c r="Z72" s="195" t="str">
        <f>IFERROR(VLOOKUP(Y72,'CRUCE RIESGOS'!$C$8:$D$13,2,FALSE),"")</f>
        <v/>
      </c>
      <c r="AA72" s="195">
        <v>8.3100000000000698</v>
      </c>
      <c r="AB72" s="195" t="str">
        <f>IFERROR(VLOOKUP(AA72,'CRUCE RIESGOS'!$C$8:$D$13,2,FALSE),"")</f>
        <v/>
      </c>
      <c r="AC72" s="195">
        <v>9.3100000000000804</v>
      </c>
      <c r="AD72" s="195" t="str">
        <f>IFERROR(VLOOKUP(AC72,'CRUCE RIESGOS'!$C$8:$D$13,2,FALSE),"")</f>
        <v/>
      </c>
      <c r="AE72" s="195">
        <v>10.3100000000001</v>
      </c>
      <c r="AF72" s="195" t="str">
        <f>IFERROR(VLOOKUP(AE72,'CRUCE RIESGOS'!$C$8:$D$13,2,FALSE),"")</f>
        <v/>
      </c>
      <c r="AG72" s="195">
        <v>11.3100000000001</v>
      </c>
      <c r="AH72" s="195" t="str">
        <f>IFERROR(VLOOKUP(AG72,'CRUCE RIESGOS'!$C$8:$D$13,2,FALSE),"")</f>
        <v/>
      </c>
      <c r="AI72" s="195">
        <v>12.3100000000001</v>
      </c>
      <c r="AJ72" s="195" t="str">
        <f>IFERROR(VLOOKUP(AI72,'CRUCE RIESGOS'!$C$8:$D$13,2,FALSE),"")</f>
        <v/>
      </c>
      <c r="AK72" s="195">
        <v>13.3100000000001</v>
      </c>
      <c r="AL72" s="195" t="str">
        <f>IFERROR(VLOOKUP(AK72,'CRUCE RIESGOS'!$C$8:$D$13,2,FALSE),"")</f>
        <v/>
      </c>
      <c r="AM72" s="195">
        <v>14.3100000000001</v>
      </c>
      <c r="AN72" s="195" t="str">
        <f>IFERROR(VLOOKUP(AM72,'CRUCE RIESGOS'!$C$8:$D$13,2,FALSE),"")</f>
        <v/>
      </c>
      <c r="AO72" s="195">
        <v>15.3100000000001</v>
      </c>
      <c r="AP72" s="195" t="str">
        <f>IFERROR(VLOOKUP(AO72,'CRUCE RIESGOS'!$C$8:$D$13,2,FALSE),"")</f>
        <v/>
      </c>
      <c r="AQ72" s="195">
        <v>16.310000000000102</v>
      </c>
      <c r="AR72" s="195" t="str">
        <f>IFERROR(VLOOKUP(AQ72,'CRUCE RIESGOS'!$C$8:$D$13,2,FALSE),"")</f>
        <v/>
      </c>
      <c r="AS72" s="195">
        <v>17.310000000000201</v>
      </c>
      <c r="AT72" s="195" t="str">
        <f>IFERROR(VLOOKUP(AS72,'CRUCE RIESGOS'!$C$8:$D$13,2,FALSE),"")</f>
        <v/>
      </c>
      <c r="AU72" s="195">
        <v>18.310000000000201</v>
      </c>
      <c r="AV72" s="195" t="str">
        <f>IFERROR(VLOOKUP(AU72,'CRUCE RIESGOS'!$C$8:$D$13,2,FALSE),"")</f>
        <v/>
      </c>
      <c r="AW72" s="195">
        <v>19.310000000000201</v>
      </c>
      <c r="AX72" s="195" t="str">
        <f>IFERROR(VLOOKUP(AW72,'CRUCE RIESGOS'!$C$8:$D$13,2,FALSE),"")</f>
        <v/>
      </c>
      <c r="AY72" s="195">
        <v>20.310000000000201</v>
      </c>
      <c r="AZ72" s="195" t="str">
        <f>IFERROR(VLOOKUP(AY72,'CRUCE RIESGOS'!$C$8:$D$13,2,FALSE),"")</f>
        <v/>
      </c>
      <c r="BA72" s="195">
        <v>21.310000000000201</v>
      </c>
      <c r="BB72" s="195" t="str">
        <f>IFERROR(VLOOKUP(BA72,'CRUCE RIESGOS'!$C$8:$D$13,2,FALSE),"")</f>
        <v/>
      </c>
      <c r="BC72" s="195">
        <v>22.310000000000201</v>
      </c>
      <c r="BD72" s="195" t="str">
        <f>IFERROR(VLOOKUP(BC72,'CRUCE RIESGOS'!$C$8:$D$13,2,FALSE),"")</f>
        <v/>
      </c>
      <c r="BE72" s="195">
        <v>23.310000000000201</v>
      </c>
      <c r="BF72" s="195" t="str">
        <f>IFERROR(VLOOKUP(BE72,'CRUCE RIESGOS'!$C$8:$D$13,2,FALSE),"")</f>
        <v/>
      </c>
      <c r="BG72" s="195">
        <v>24.310000000000201</v>
      </c>
      <c r="BH72" s="195" t="str">
        <f>IFERROR(VLOOKUP(BG72,'CRUCE RIESGOS'!$C$8:$D$13,2,FALSE),"")</f>
        <v/>
      </c>
      <c r="BI72" s="195">
        <v>25.310000000000201</v>
      </c>
      <c r="BJ72" s="195" t="str">
        <f>IFERROR(VLOOKUP(BI72,'CRUCE RIESGOS'!$C$8:$D$13,2,FALSE),"")</f>
        <v/>
      </c>
    </row>
    <row r="73" spans="13:62">
      <c r="N73" s="195" t="str">
        <f>IF(N74&lt;&gt;""," -R","")</f>
        <v/>
      </c>
      <c r="P73" s="195" t="str">
        <f>IF(P74&lt;&gt;""," -R","")</f>
        <v/>
      </c>
      <c r="R73" s="195" t="str">
        <f>IF(R74&lt;&gt;""," -R","")</f>
        <v/>
      </c>
      <c r="T73" s="195" t="str">
        <f>IF(T74&lt;&gt;""," -R","")</f>
        <v/>
      </c>
      <c r="V73" s="195" t="str">
        <f>IF(V74&lt;&gt;""," -R","")</f>
        <v/>
      </c>
      <c r="X73" s="195" t="str">
        <f>IF(X74&lt;&gt;""," -R","")</f>
        <v/>
      </c>
      <c r="Z73" s="195" t="str">
        <f>IF(Z74&lt;&gt;""," -R","")</f>
        <v/>
      </c>
      <c r="AB73" s="195" t="str">
        <f>IF(AB74&lt;&gt;""," -R","")</f>
        <v/>
      </c>
      <c r="AD73" s="195" t="str">
        <f>IF(AD74&lt;&gt;""," -R","")</f>
        <v/>
      </c>
      <c r="AF73" s="195" t="str">
        <f>IF(AF74&lt;&gt;""," -R","")</f>
        <v/>
      </c>
      <c r="AH73" s="195" t="str">
        <f>IF(AH74&lt;&gt;""," -R","")</f>
        <v/>
      </c>
      <c r="AJ73" s="195" t="str">
        <f>IF(AJ74&lt;&gt;""," -R","")</f>
        <v/>
      </c>
      <c r="AL73" s="195" t="str">
        <f>IF(AL74&lt;&gt;""," -R","")</f>
        <v/>
      </c>
      <c r="AN73" s="195" t="str">
        <f>IF(AN74&lt;&gt;""," -R","")</f>
        <v/>
      </c>
      <c r="AP73" s="195" t="str">
        <f>IF(AP74&lt;&gt;""," -R","")</f>
        <v/>
      </c>
      <c r="AR73" s="195" t="str">
        <f>IF(AR74&lt;&gt;""," -R","")</f>
        <v/>
      </c>
      <c r="AT73" s="195" t="str">
        <f>IF(AT74&lt;&gt;""," -R","")</f>
        <v/>
      </c>
      <c r="AV73" s="195" t="str">
        <f>IF(AV74&lt;&gt;""," -R","")</f>
        <v/>
      </c>
      <c r="AX73" s="195" t="str">
        <f>IF(AX74&lt;&gt;""," -R","")</f>
        <v/>
      </c>
      <c r="AZ73" s="195" t="str">
        <f>IF(AZ74&lt;&gt;""," -R","")</f>
        <v/>
      </c>
      <c r="BB73" s="195" t="str">
        <f>IF(BB74&lt;&gt;""," -R","")</f>
        <v/>
      </c>
      <c r="BD73" s="195" t="str">
        <f>IF(BD74&lt;&gt;""," -R","")</f>
        <v/>
      </c>
      <c r="BF73" s="195" t="str">
        <f>IF(BF74&lt;&gt;""," -R","")</f>
        <v/>
      </c>
      <c r="BH73" s="195" t="str">
        <f>IF(BH74&lt;&gt;""," -R","")</f>
        <v/>
      </c>
      <c r="BJ73" s="195" t="str">
        <f>IF(BJ74&lt;&gt;""," -R","")</f>
        <v/>
      </c>
    </row>
    <row r="74" spans="13:62">
      <c r="M74" s="195">
        <v>1.32</v>
      </c>
      <c r="N74" s="195" t="str">
        <f>IFERROR(VLOOKUP(M74,'CRUCE RIESGOS'!$C$8:$D$13,2,FALSE),"")</f>
        <v/>
      </c>
      <c r="O74" s="195">
        <v>2.3200000000000101</v>
      </c>
      <c r="P74" s="195" t="str">
        <f>IFERROR(VLOOKUP(O74,'CRUCE RIESGOS'!$C$8:$D$13,2,FALSE),"")</f>
        <v/>
      </c>
      <c r="Q74" s="195">
        <v>3.3200000000000198</v>
      </c>
      <c r="R74" s="195" t="str">
        <f>IFERROR(VLOOKUP(Q74,'CRUCE RIESGOS'!$C$8:$D$13,2,FALSE),"")</f>
        <v/>
      </c>
      <c r="S74" s="195">
        <v>4.3200000000000296</v>
      </c>
      <c r="T74" s="195" t="str">
        <f>IFERROR(VLOOKUP(S74,'CRUCE RIESGOS'!$C$8:$D$13,2,FALSE),"")</f>
        <v/>
      </c>
      <c r="U74" s="195">
        <v>5.3200000000000403</v>
      </c>
      <c r="V74" s="195" t="str">
        <f>IFERROR(VLOOKUP(U74,'CRUCE RIESGOS'!$C$8:$D$13,2,FALSE),"")</f>
        <v/>
      </c>
      <c r="W74" s="195">
        <v>6.32000000000005</v>
      </c>
      <c r="X74" s="195" t="str">
        <f>IFERROR(VLOOKUP(W74,'CRUCE RIESGOS'!$C$8:$D$13,2,FALSE),"")</f>
        <v/>
      </c>
      <c r="Y74" s="195">
        <v>7.3200000000000598</v>
      </c>
      <c r="Z74" s="195" t="str">
        <f>IFERROR(VLOOKUP(Y74,'CRUCE RIESGOS'!$C$8:$D$13,2,FALSE),"")</f>
        <v/>
      </c>
      <c r="AA74" s="195">
        <v>8.3200000000000696</v>
      </c>
      <c r="AB74" s="195" t="str">
        <f>IFERROR(VLOOKUP(AA74,'CRUCE RIESGOS'!$C$8:$D$13,2,FALSE),"")</f>
        <v/>
      </c>
      <c r="AC74" s="195">
        <v>9.3200000000000802</v>
      </c>
      <c r="AD74" s="195" t="str">
        <f>IFERROR(VLOOKUP(AC74,'CRUCE RIESGOS'!$C$8:$D$13,2,FALSE),"")</f>
        <v/>
      </c>
      <c r="AE74" s="195">
        <v>10.3200000000001</v>
      </c>
      <c r="AF74" s="195" t="str">
        <f>IFERROR(VLOOKUP(AE74,'CRUCE RIESGOS'!$C$8:$D$13,2,FALSE),"")</f>
        <v/>
      </c>
      <c r="AG74" s="195">
        <v>11.3200000000001</v>
      </c>
      <c r="AH74" s="195" t="str">
        <f>IFERROR(VLOOKUP(AG74,'CRUCE RIESGOS'!$C$8:$D$13,2,FALSE),"")</f>
        <v/>
      </c>
      <c r="AI74" s="195">
        <v>12.3200000000001</v>
      </c>
      <c r="AJ74" s="195" t="str">
        <f>IFERROR(VLOOKUP(AI74,'CRUCE RIESGOS'!$C$8:$D$13,2,FALSE),"")</f>
        <v/>
      </c>
      <c r="AK74" s="195">
        <v>13.3200000000001</v>
      </c>
      <c r="AL74" s="195" t="str">
        <f>IFERROR(VLOOKUP(AK74,'CRUCE RIESGOS'!$C$8:$D$13,2,FALSE),"")</f>
        <v/>
      </c>
      <c r="AM74" s="195">
        <v>14.3200000000001</v>
      </c>
      <c r="AN74" s="195" t="str">
        <f>IFERROR(VLOOKUP(AM74,'CRUCE RIESGOS'!$C$8:$D$13,2,FALSE),"")</f>
        <v/>
      </c>
      <c r="AO74" s="195">
        <v>15.3200000000001</v>
      </c>
      <c r="AP74" s="195" t="str">
        <f>IFERROR(VLOOKUP(AO74,'CRUCE RIESGOS'!$C$8:$D$13,2,FALSE),"")</f>
        <v/>
      </c>
      <c r="AQ74" s="195">
        <v>16.3200000000001</v>
      </c>
      <c r="AR74" s="195" t="str">
        <f>IFERROR(VLOOKUP(AQ74,'CRUCE RIESGOS'!$C$8:$D$13,2,FALSE),"")</f>
        <v/>
      </c>
      <c r="AS74" s="195">
        <v>17.320000000000199</v>
      </c>
      <c r="AT74" s="195" t="str">
        <f>IFERROR(VLOOKUP(AS74,'CRUCE RIESGOS'!$C$8:$D$13,2,FALSE),"")</f>
        <v/>
      </c>
      <c r="AU74" s="195">
        <v>18.320000000000199</v>
      </c>
      <c r="AV74" s="195" t="str">
        <f>IFERROR(VLOOKUP(AU74,'CRUCE RIESGOS'!$C$8:$D$13,2,FALSE),"")</f>
        <v/>
      </c>
      <c r="AW74" s="195">
        <v>19.320000000000199</v>
      </c>
      <c r="AX74" s="195" t="str">
        <f>IFERROR(VLOOKUP(AW74,'CRUCE RIESGOS'!$C$8:$D$13,2,FALSE),"")</f>
        <v/>
      </c>
      <c r="AY74" s="195">
        <v>20.320000000000199</v>
      </c>
      <c r="AZ74" s="195" t="str">
        <f>IFERROR(VLOOKUP(AY74,'CRUCE RIESGOS'!$C$8:$D$13,2,FALSE),"")</f>
        <v/>
      </c>
      <c r="BA74" s="195">
        <v>21.320000000000199</v>
      </c>
      <c r="BB74" s="195" t="str">
        <f>IFERROR(VLOOKUP(BA74,'CRUCE RIESGOS'!$C$8:$D$13,2,FALSE),"")</f>
        <v/>
      </c>
      <c r="BC74" s="195">
        <v>22.320000000000199</v>
      </c>
      <c r="BD74" s="195" t="str">
        <f>IFERROR(VLOOKUP(BC74,'CRUCE RIESGOS'!$C$8:$D$13,2,FALSE),"")</f>
        <v/>
      </c>
      <c r="BE74" s="195">
        <v>23.320000000000199</v>
      </c>
      <c r="BF74" s="195" t="str">
        <f>IFERROR(VLOOKUP(BE74,'CRUCE RIESGOS'!$C$8:$D$13,2,FALSE),"")</f>
        <v/>
      </c>
      <c r="BG74" s="195">
        <v>24.320000000000199</v>
      </c>
      <c r="BH74" s="195" t="str">
        <f>IFERROR(VLOOKUP(BG74,'CRUCE RIESGOS'!$C$8:$D$13,2,FALSE),"")</f>
        <v/>
      </c>
      <c r="BI74" s="195">
        <v>25.320000000000199</v>
      </c>
      <c r="BJ74" s="195" t="str">
        <f>IFERROR(VLOOKUP(BI74,'CRUCE RIESGOS'!$C$8:$D$13,2,FALSE),"")</f>
        <v/>
      </c>
    </row>
    <row r="75" spans="13:62">
      <c r="N75" s="195" t="str">
        <f t="shared" ref="N75:N137" si="0">IF(N76&lt;&gt;""," -R","")</f>
        <v/>
      </c>
      <c r="P75" s="195" t="str">
        <f>IF(P76&lt;&gt;""," -R","")</f>
        <v/>
      </c>
      <c r="R75" s="195" t="str">
        <f>IF(R76&lt;&gt;""," -R","")</f>
        <v/>
      </c>
      <c r="T75" s="195" t="str">
        <f>IF(T76&lt;&gt;""," -R","")</f>
        <v/>
      </c>
      <c r="V75" s="195" t="str">
        <f>IF(V76&lt;&gt;""," -R","")</f>
        <v/>
      </c>
      <c r="X75" s="195" t="str">
        <f>IF(X76&lt;&gt;""," -R","")</f>
        <v/>
      </c>
      <c r="Z75" s="195" t="str">
        <f>IF(Z76&lt;&gt;""," -R","")</f>
        <v/>
      </c>
      <c r="AB75" s="195" t="str">
        <f>IF(AB76&lt;&gt;""," -R","")</f>
        <v/>
      </c>
      <c r="AD75" s="195" t="str">
        <f>IF(AD76&lt;&gt;""," -R","")</f>
        <v/>
      </c>
      <c r="AF75" s="195" t="str">
        <f t="shared" ref="AF75:AF137" si="1">IF(AF76&lt;&gt;""," -R","")</f>
        <v/>
      </c>
      <c r="AH75" s="195" t="str">
        <f t="shared" ref="AH75:AH137" si="2">IF(AH76&lt;&gt;""," -R","")</f>
        <v/>
      </c>
      <c r="AJ75" s="195" t="str">
        <f t="shared" ref="AJ75:AJ137" si="3">IF(AJ76&lt;&gt;""," -R","")</f>
        <v/>
      </c>
      <c r="AL75" s="195" t="str">
        <f t="shared" ref="AL75:AL137" si="4">IF(AL76&lt;&gt;""," -R","")</f>
        <v/>
      </c>
      <c r="AN75" s="195" t="str">
        <f t="shared" ref="AN75:AN137" si="5">IF(AN76&lt;&gt;""," -R","")</f>
        <v/>
      </c>
      <c r="AP75" s="195" t="str">
        <f t="shared" ref="AP75:AP137" si="6">IF(AP76&lt;&gt;""," -R","")</f>
        <v/>
      </c>
      <c r="AR75" s="195" t="str">
        <f t="shared" ref="AR75:AR137" si="7">IF(AR76&lt;&gt;""," -R","")</f>
        <v/>
      </c>
      <c r="AT75" s="195" t="str">
        <f t="shared" ref="AT75:AT137" si="8">IF(AT76&lt;&gt;""," -R","")</f>
        <v/>
      </c>
      <c r="AV75" s="195" t="str">
        <f t="shared" ref="AV75:AV137" si="9">IF(AV76&lt;&gt;""," -R","")</f>
        <v/>
      </c>
      <c r="AX75" s="195" t="str">
        <f t="shared" ref="AX75:AX137" si="10">IF(AX76&lt;&gt;""," -R","")</f>
        <v/>
      </c>
      <c r="AZ75" s="195" t="str">
        <f t="shared" ref="AZ75:AZ137" si="11">IF(AZ76&lt;&gt;""," -R","")</f>
        <v/>
      </c>
      <c r="BB75" s="195" t="str">
        <f t="shared" ref="BB75:BB137" si="12">IF(BB76&lt;&gt;""," -R","")</f>
        <v/>
      </c>
      <c r="BD75" s="195" t="str">
        <f t="shared" ref="BD75:BD137" si="13">IF(BD76&lt;&gt;""," -R","")</f>
        <v/>
      </c>
      <c r="BF75" s="195" t="str">
        <f t="shared" ref="BF75:BF137" si="14">IF(BF76&lt;&gt;""," -R","")</f>
        <v/>
      </c>
      <c r="BH75" s="195" t="str">
        <f t="shared" ref="BH75:BH137" si="15">IF(BH76&lt;&gt;""," -R","")</f>
        <v/>
      </c>
      <c r="BJ75" s="195" t="str">
        <f t="shared" ref="BJ75:BJ137" si="16">IF(BJ76&lt;&gt;""," -R","")</f>
        <v/>
      </c>
    </row>
    <row r="76" spans="13:62">
      <c r="M76" s="195">
        <v>1.33</v>
      </c>
      <c r="N76" s="195" t="str">
        <f>IFERROR(VLOOKUP(M76,'CRUCE RIESGOS'!$C$8:$D$13,2,FALSE),"")</f>
        <v/>
      </c>
      <c r="O76" s="195">
        <v>2.3300000000000098</v>
      </c>
      <c r="P76" s="195" t="str">
        <f>IFERROR(VLOOKUP(O76,'CRUCE RIESGOS'!$C$8:$D$13,2,FALSE),"")</f>
        <v/>
      </c>
      <c r="Q76" s="195">
        <v>3.3300000000000201</v>
      </c>
      <c r="R76" s="195" t="str">
        <f>IFERROR(VLOOKUP(Q76,'CRUCE RIESGOS'!$C$8:$D$13,2,FALSE),"")</f>
        <v/>
      </c>
      <c r="S76" s="195">
        <v>4.3300000000000303</v>
      </c>
      <c r="T76" s="195" t="str">
        <f>IFERROR(VLOOKUP(S76,'CRUCE RIESGOS'!$C$8:$D$13,2,FALSE),"")</f>
        <v/>
      </c>
      <c r="U76" s="195">
        <v>5.33000000000004</v>
      </c>
      <c r="V76" s="195" t="str">
        <f>IFERROR(VLOOKUP(U76,'CRUCE RIESGOS'!$C$8:$D$13,2,FALSE),"")</f>
        <v/>
      </c>
      <c r="W76" s="195">
        <v>6.3300000000000498</v>
      </c>
      <c r="X76" s="195" t="str">
        <f>IFERROR(VLOOKUP(W76,'CRUCE RIESGOS'!$C$8:$D$13,2,FALSE),"")</f>
        <v/>
      </c>
      <c r="Y76" s="195">
        <v>7.3300000000000596</v>
      </c>
      <c r="Z76" s="195" t="str">
        <f>IFERROR(VLOOKUP(Y76,'CRUCE RIESGOS'!$C$8:$D$13,2,FALSE),"")</f>
        <v/>
      </c>
      <c r="AA76" s="195">
        <v>8.3300000000000693</v>
      </c>
      <c r="AB76" s="195" t="str">
        <f>IFERROR(VLOOKUP(AA76,'CRUCE RIESGOS'!$C$8:$D$13,2,FALSE),"")</f>
        <v/>
      </c>
      <c r="AC76" s="195">
        <v>9.33000000000008</v>
      </c>
      <c r="AD76" s="195" t="str">
        <f>IFERROR(VLOOKUP(AC76,'CRUCE RIESGOS'!$C$8:$D$13,2,FALSE),"")</f>
        <v/>
      </c>
      <c r="AE76" s="195">
        <v>10.3300000000001</v>
      </c>
      <c r="AF76" s="195" t="str">
        <f>IFERROR(VLOOKUP(AE76,'CRUCE RIESGOS'!$C$8:$D$13,2,FALSE),"")</f>
        <v/>
      </c>
      <c r="AG76" s="195">
        <v>11.3300000000001</v>
      </c>
      <c r="AH76" s="195" t="str">
        <f>IFERROR(VLOOKUP(AG76,'CRUCE RIESGOS'!$C$8:$D$13,2,FALSE),"")</f>
        <v/>
      </c>
      <c r="AI76" s="195">
        <v>12.3300000000001</v>
      </c>
      <c r="AJ76" s="195" t="str">
        <f>IFERROR(VLOOKUP(AI76,'CRUCE RIESGOS'!$C$8:$D$13,2,FALSE),"")</f>
        <v/>
      </c>
      <c r="AK76" s="195">
        <v>13.3300000000001</v>
      </c>
      <c r="AL76" s="195" t="str">
        <f>IFERROR(VLOOKUP(AK76,'CRUCE RIESGOS'!$C$8:$D$13,2,FALSE),"")</f>
        <v/>
      </c>
      <c r="AM76" s="195">
        <v>14.3300000000001</v>
      </c>
      <c r="AN76" s="195" t="str">
        <f>IFERROR(VLOOKUP(AM76,'CRUCE RIESGOS'!$C$8:$D$13,2,FALSE),"")</f>
        <v/>
      </c>
      <c r="AO76" s="195">
        <v>15.3300000000001</v>
      </c>
      <c r="AP76" s="195" t="str">
        <f>IFERROR(VLOOKUP(AO76,'CRUCE RIESGOS'!$C$8:$D$13,2,FALSE),"")</f>
        <v/>
      </c>
      <c r="AQ76" s="195">
        <v>16.330000000000101</v>
      </c>
      <c r="AR76" s="195" t="str">
        <f>IFERROR(VLOOKUP(AQ76,'CRUCE RIESGOS'!$C$8:$D$13,2,FALSE),"")</f>
        <v/>
      </c>
      <c r="AS76" s="195">
        <v>17.330000000000201</v>
      </c>
      <c r="AT76" s="195" t="str">
        <f>IFERROR(VLOOKUP(AS76,'CRUCE RIESGOS'!$C$8:$D$13,2,FALSE),"")</f>
        <v/>
      </c>
      <c r="AU76" s="195">
        <v>18.330000000000201</v>
      </c>
      <c r="AV76" s="195" t="str">
        <f>IFERROR(VLOOKUP(AU76,'CRUCE RIESGOS'!$C$8:$D$13,2,FALSE),"")</f>
        <v/>
      </c>
      <c r="AW76" s="195">
        <v>19.330000000000201</v>
      </c>
      <c r="AX76" s="195" t="str">
        <f>IFERROR(VLOOKUP(AW76,'CRUCE RIESGOS'!$C$8:$D$13,2,FALSE),"")</f>
        <v/>
      </c>
      <c r="AY76" s="195">
        <v>20.330000000000201</v>
      </c>
      <c r="AZ76" s="195" t="str">
        <f>IFERROR(VLOOKUP(AY76,'CRUCE RIESGOS'!$C$8:$D$13,2,FALSE),"")</f>
        <v/>
      </c>
      <c r="BA76" s="195">
        <v>21.330000000000201</v>
      </c>
      <c r="BB76" s="195" t="str">
        <f>IFERROR(VLOOKUP(BA76,'CRUCE RIESGOS'!$C$8:$D$13,2,FALSE),"")</f>
        <v/>
      </c>
      <c r="BC76" s="195">
        <v>22.330000000000201</v>
      </c>
      <c r="BD76" s="195" t="str">
        <f>IFERROR(VLOOKUP(BC76,'CRUCE RIESGOS'!$C$8:$D$13,2,FALSE),"")</f>
        <v/>
      </c>
      <c r="BE76" s="195">
        <v>23.330000000000201</v>
      </c>
      <c r="BF76" s="195" t="str">
        <f>IFERROR(VLOOKUP(BE76,'CRUCE RIESGOS'!$C$8:$D$13,2,FALSE),"")</f>
        <v/>
      </c>
      <c r="BG76" s="195">
        <v>24.330000000000201</v>
      </c>
      <c r="BH76" s="195" t="str">
        <f>IFERROR(VLOOKUP(BG76,'CRUCE RIESGOS'!$C$8:$D$13,2,FALSE),"")</f>
        <v/>
      </c>
      <c r="BI76" s="195">
        <v>25.330000000000201</v>
      </c>
      <c r="BJ76" s="195" t="str">
        <f>IFERROR(VLOOKUP(BI76,'CRUCE RIESGOS'!$C$8:$D$13,2,FALSE),"")</f>
        <v/>
      </c>
    </row>
    <row r="77" spans="13:62">
      <c r="N77" s="195" t="str">
        <f t="shared" si="0"/>
        <v/>
      </c>
      <c r="P77" s="195" t="str">
        <f>IF(P78&lt;&gt;""," -R","")</f>
        <v/>
      </c>
      <c r="R77" s="195" t="str">
        <f>IF(R78&lt;&gt;""," -R","")</f>
        <v/>
      </c>
      <c r="T77" s="195" t="str">
        <f>IF(T78&lt;&gt;""," -R","")</f>
        <v/>
      </c>
      <c r="V77" s="195" t="str">
        <f>IF(V78&lt;&gt;""," -R","")</f>
        <v/>
      </c>
      <c r="X77" s="195" t="str">
        <f>IF(X78&lt;&gt;""," -R","")</f>
        <v/>
      </c>
      <c r="Z77" s="195" t="str">
        <f>IF(Z78&lt;&gt;""," -R","")</f>
        <v/>
      </c>
      <c r="AB77" s="195" t="str">
        <f>IF(AB78&lt;&gt;""," -R","")</f>
        <v/>
      </c>
      <c r="AD77" s="195" t="str">
        <f>IF(AD78&lt;&gt;""," -R","")</f>
        <v/>
      </c>
      <c r="AF77" s="195" t="str">
        <f t="shared" si="1"/>
        <v/>
      </c>
      <c r="AH77" s="195" t="str">
        <f t="shared" si="2"/>
        <v/>
      </c>
      <c r="AJ77" s="195" t="str">
        <f t="shared" si="3"/>
        <v/>
      </c>
      <c r="AL77" s="195" t="str">
        <f t="shared" si="4"/>
        <v/>
      </c>
      <c r="AN77" s="195" t="str">
        <f t="shared" si="5"/>
        <v/>
      </c>
      <c r="AP77" s="195" t="str">
        <f t="shared" si="6"/>
        <v/>
      </c>
      <c r="AR77" s="195" t="str">
        <f t="shared" si="7"/>
        <v/>
      </c>
      <c r="AT77" s="195" t="str">
        <f t="shared" si="8"/>
        <v/>
      </c>
      <c r="AV77" s="195" t="str">
        <f t="shared" si="9"/>
        <v/>
      </c>
      <c r="AX77" s="195" t="str">
        <f t="shared" si="10"/>
        <v/>
      </c>
      <c r="AZ77" s="195" t="str">
        <f t="shared" si="11"/>
        <v/>
      </c>
      <c r="BB77" s="195" t="str">
        <f t="shared" si="12"/>
        <v/>
      </c>
      <c r="BD77" s="195" t="str">
        <f t="shared" si="13"/>
        <v/>
      </c>
      <c r="BF77" s="195" t="str">
        <f t="shared" si="14"/>
        <v/>
      </c>
      <c r="BH77" s="195" t="str">
        <f t="shared" si="15"/>
        <v/>
      </c>
      <c r="BJ77" s="195" t="str">
        <f t="shared" si="16"/>
        <v/>
      </c>
    </row>
    <row r="78" spans="13:62">
      <c r="M78" s="195">
        <v>1.34</v>
      </c>
      <c r="N78" s="195" t="str">
        <f>IFERROR(VLOOKUP(M78,'CRUCE RIESGOS'!$C$8:$D$13,2,FALSE),"")</f>
        <v/>
      </c>
      <c r="O78" s="195">
        <v>2.3400000000000101</v>
      </c>
      <c r="P78" s="195" t="str">
        <f>IFERROR(VLOOKUP(O78,'CRUCE RIESGOS'!$C$8:$D$13,2,FALSE),"")</f>
        <v/>
      </c>
      <c r="Q78" s="195">
        <v>3.3400000000000198</v>
      </c>
      <c r="R78" s="195" t="str">
        <f>IFERROR(VLOOKUP(Q78,'CRUCE RIESGOS'!$C$8:$D$13,2,FALSE),"")</f>
        <v/>
      </c>
      <c r="S78" s="195">
        <v>4.3400000000000301</v>
      </c>
      <c r="T78" s="195" t="str">
        <f>IFERROR(VLOOKUP(S78,'CRUCE RIESGOS'!$C$8:$D$13,2,FALSE),"")</f>
        <v/>
      </c>
      <c r="U78" s="195">
        <v>5.3400000000000398</v>
      </c>
      <c r="V78" s="195" t="str">
        <f>IFERROR(VLOOKUP(U78,'CRUCE RIESGOS'!$C$8:$D$13,2,FALSE),"")</f>
        <v/>
      </c>
      <c r="W78" s="195">
        <v>6.3400000000000496</v>
      </c>
      <c r="X78" s="195" t="str">
        <f>IFERROR(VLOOKUP(W78,'CRUCE RIESGOS'!$C$8:$D$13,2,FALSE),"")</f>
        <v/>
      </c>
      <c r="Y78" s="195">
        <v>7.3400000000000603</v>
      </c>
      <c r="Z78" s="195" t="str">
        <f>IFERROR(VLOOKUP(Y78,'CRUCE RIESGOS'!$C$8:$D$13,2,FALSE),"")</f>
        <v/>
      </c>
      <c r="AA78" s="195">
        <v>8.3400000000000691</v>
      </c>
      <c r="AB78" s="195" t="str">
        <f>IFERROR(VLOOKUP(AA78,'CRUCE RIESGOS'!$C$8:$D$13,2,FALSE),"")</f>
        <v/>
      </c>
      <c r="AC78" s="195">
        <v>9.3400000000000798</v>
      </c>
      <c r="AD78" s="195" t="str">
        <f>IFERROR(VLOOKUP(AC78,'CRUCE RIESGOS'!$C$8:$D$13,2,FALSE),"")</f>
        <v/>
      </c>
      <c r="AE78" s="195">
        <v>10.340000000000099</v>
      </c>
      <c r="AF78" s="195" t="str">
        <f>IFERROR(VLOOKUP(AE78,'CRUCE RIESGOS'!$C$8:$D$13,2,FALSE),"")</f>
        <v/>
      </c>
      <c r="AG78" s="195">
        <v>11.340000000000099</v>
      </c>
      <c r="AH78" s="195" t="str">
        <f>IFERROR(VLOOKUP(AG78,'CRUCE RIESGOS'!$C$8:$D$13,2,FALSE),"")</f>
        <v/>
      </c>
      <c r="AI78" s="195">
        <v>12.340000000000099</v>
      </c>
      <c r="AJ78" s="195" t="str">
        <f>IFERROR(VLOOKUP(AI78,'CRUCE RIESGOS'!$C$8:$D$13,2,FALSE),"")</f>
        <v/>
      </c>
      <c r="AK78" s="195">
        <v>13.340000000000099</v>
      </c>
      <c r="AL78" s="195" t="str">
        <f>IFERROR(VLOOKUP(AK78,'CRUCE RIESGOS'!$C$8:$D$13,2,FALSE),"")</f>
        <v/>
      </c>
      <c r="AM78" s="195">
        <v>14.340000000000099</v>
      </c>
      <c r="AN78" s="195" t="str">
        <f>IFERROR(VLOOKUP(AM78,'CRUCE RIESGOS'!$C$8:$D$13,2,FALSE),"")</f>
        <v/>
      </c>
      <c r="AO78" s="195">
        <v>15.340000000000099</v>
      </c>
      <c r="AP78" s="195" t="str">
        <f>IFERROR(VLOOKUP(AO78,'CRUCE RIESGOS'!$C$8:$D$13,2,FALSE),"")</f>
        <v/>
      </c>
      <c r="AQ78" s="195">
        <v>16.340000000000099</v>
      </c>
      <c r="AR78" s="195" t="str">
        <f>IFERROR(VLOOKUP(AQ78,'CRUCE RIESGOS'!$C$8:$D$13,2,FALSE),"")</f>
        <v/>
      </c>
      <c r="AS78" s="195">
        <v>17.340000000000199</v>
      </c>
      <c r="AT78" s="195" t="str">
        <f>IFERROR(VLOOKUP(AS78,'CRUCE RIESGOS'!$C$8:$D$13,2,FALSE),"")</f>
        <v/>
      </c>
      <c r="AU78" s="195">
        <v>18.340000000000199</v>
      </c>
      <c r="AV78" s="195" t="str">
        <f>IFERROR(VLOOKUP(AU78,'CRUCE RIESGOS'!$C$8:$D$13,2,FALSE),"")</f>
        <v/>
      </c>
      <c r="AW78" s="195">
        <v>19.340000000000199</v>
      </c>
      <c r="AX78" s="195" t="str">
        <f>IFERROR(VLOOKUP(AW78,'CRUCE RIESGOS'!$C$8:$D$13,2,FALSE),"")</f>
        <v/>
      </c>
      <c r="AY78" s="195">
        <v>20.340000000000199</v>
      </c>
      <c r="AZ78" s="195" t="str">
        <f>IFERROR(VLOOKUP(AY78,'CRUCE RIESGOS'!$C$8:$D$13,2,FALSE),"")</f>
        <v/>
      </c>
      <c r="BA78" s="195">
        <v>21.340000000000199</v>
      </c>
      <c r="BB78" s="195" t="str">
        <f>IFERROR(VLOOKUP(BA78,'CRUCE RIESGOS'!$C$8:$D$13,2,FALSE),"")</f>
        <v/>
      </c>
      <c r="BC78" s="195">
        <v>22.340000000000199</v>
      </c>
      <c r="BD78" s="195" t="str">
        <f>IFERROR(VLOOKUP(BC78,'CRUCE RIESGOS'!$C$8:$D$13,2,FALSE),"")</f>
        <v/>
      </c>
      <c r="BE78" s="195">
        <v>23.340000000000199</v>
      </c>
      <c r="BF78" s="195" t="str">
        <f>IFERROR(VLOOKUP(BE78,'CRUCE RIESGOS'!$C$8:$D$13,2,FALSE),"")</f>
        <v/>
      </c>
      <c r="BG78" s="195">
        <v>24.340000000000199</v>
      </c>
      <c r="BH78" s="195" t="str">
        <f>IFERROR(VLOOKUP(BG78,'CRUCE RIESGOS'!$C$8:$D$13,2,FALSE),"")</f>
        <v/>
      </c>
      <c r="BI78" s="195">
        <v>25.340000000000199</v>
      </c>
      <c r="BJ78" s="195" t="str">
        <f>IFERROR(VLOOKUP(BI78,'CRUCE RIESGOS'!$C$8:$D$13,2,FALSE),"")</f>
        <v/>
      </c>
    </row>
    <row r="79" spans="13:62">
      <c r="N79" s="195" t="str">
        <f t="shared" si="0"/>
        <v/>
      </c>
      <c r="P79" s="195" t="str">
        <f>IF(P80&lt;&gt;""," -R","")</f>
        <v/>
      </c>
      <c r="R79" s="195" t="str">
        <f>IF(R80&lt;&gt;""," -R","")</f>
        <v/>
      </c>
      <c r="T79" s="195" t="str">
        <f>IF(T80&lt;&gt;""," -R","")</f>
        <v/>
      </c>
      <c r="V79" s="195" t="str">
        <f>IF(V80&lt;&gt;""," -R","")</f>
        <v/>
      </c>
      <c r="X79" s="195" t="str">
        <f>IF(X80&lt;&gt;""," -R","")</f>
        <v/>
      </c>
      <c r="Z79" s="195" t="str">
        <f>IF(Z80&lt;&gt;""," -R","")</f>
        <v/>
      </c>
      <c r="AB79" s="195" t="str">
        <f>IF(AB80&lt;&gt;""," -R","")</f>
        <v/>
      </c>
      <c r="AD79" s="195" t="str">
        <f>IF(AD80&lt;&gt;""," -R","")</f>
        <v/>
      </c>
      <c r="AF79" s="195" t="str">
        <f t="shared" si="1"/>
        <v/>
      </c>
      <c r="AH79" s="195" t="str">
        <f t="shared" si="2"/>
        <v/>
      </c>
      <c r="AJ79" s="195" t="str">
        <f t="shared" si="3"/>
        <v/>
      </c>
      <c r="AL79" s="195" t="str">
        <f t="shared" si="4"/>
        <v/>
      </c>
      <c r="AN79" s="195" t="str">
        <f t="shared" si="5"/>
        <v/>
      </c>
      <c r="AP79" s="195" t="str">
        <f t="shared" si="6"/>
        <v/>
      </c>
      <c r="AR79" s="195" t="str">
        <f t="shared" si="7"/>
        <v/>
      </c>
      <c r="AT79" s="195" t="str">
        <f t="shared" si="8"/>
        <v/>
      </c>
      <c r="AV79" s="195" t="str">
        <f t="shared" si="9"/>
        <v/>
      </c>
      <c r="AX79" s="195" t="str">
        <f t="shared" si="10"/>
        <v/>
      </c>
      <c r="AZ79" s="195" t="str">
        <f t="shared" si="11"/>
        <v/>
      </c>
      <c r="BB79" s="195" t="str">
        <f t="shared" si="12"/>
        <v/>
      </c>
      <c r="BD79" s="195" t="str">
        <f t="shared" si="13"/>
        <v/>
      </c>
      <c r="BF79" s="195" t="str">
        <f t="shared" si="14"/>
        <v/>
      </c>
      <c r="BH79" s="195" t="str">
        <f t="shared" si="15"/>
        <v/>
      </c>
      <c r="BJ79" s="195" t="str">
        <f t="shared" si="16"/>
        <v/>
      </c>
    </row>
    <row r="80" spans="13:62">
      <c r="M80" s="195">
        <v>1.35</v>
      </c>
      <c r="N80" s="195" t="str">
        <f>IFERROR(VLOOKUP(M80,'CRUCE RIESGOS'!$C$8:$D$13,2,FALSE),"")</f>
        <v/>
      </c>
      <c r="O80" s="195">
        <v>2.3500000000000099</v>
      </c>
      <c r="P80" s="195" t="str">
        <f>IFERROR(VLOOKUP(O80,'CRUCE RIESGOS'!$C$8:$D$13,2,FALSE),"")</f>
        <v/>
      </c>
      <c r="Q80" s="195">
        <v>3.3500000000000201</v>
      </c>
      <c r="R80" s="195" t="str">
        <f>IFERROR(VLOOKUP(Q80,'CRUCE RIESGOS'!$C$8:$D$13,2,FALSE),"")</f>
        <v/>
      </c>
      <c r="S80" s="195">
        <v>4.3500000000000298</v>
      </c>
      <c r="T80" s="195" t="str">
        <f>IFERROR(VLOOKUP(S80,'CRUCE RIESGOS'!$C$8:$D$13,2,FALSE),"")</f>
        <v/>
      </c>
      <c r="U80" s="195">
        <v>5.3500000000000396</v>
      </c>
      <c r="V80" s="195" t="str">
        <f>IFERROR(VLOOKUP(U80,'CRUCE RIESGOS'!$C$8:$D$13,2,FALSE),"")</f>
        <v/>
      </c>
      <c r="W80" s="195">
        <v>6.3500000000000503</v>
      </c>
      <c r="X80" s="195" t="str">
        <f>IFERROR(VLOOKUP(W80,'CRUCE RIESGOS'!$C$8:$D$13,2,FALSE),"")</f>
        <v/>
      </c>
      <c r="Y80" s="195">
        <v>7.35000000000006</v>
      </c>
      <c r="Z80" s="195" t="str">
        <f>IFERROR(VLOOKUP(Y80,'CRUCE RIESGOS'!$C$8:$D$13,2,FALSE),"")</f>
        <v/>
      </c>
      <c r="AA80" s="195">
        <v>8.3500000000000707</v>
      </c>
      <c r="AB80" s="195" t="str">
        <f>IFERROR(VLOOKUP(AA80,'CRUCE RIESGOS'!$C$8:$D$13,2,FALSE),"")</f>
        <v/>
      </c>
      <c r="AC80" s="195">
        <v>9.3500000000000796</v>
      </c>
      <c r="AD80" s="195" t="str">
        <f>IFERROR(VLOOKUP(AC80,'CRUCE RIESGOS'!$C$8:$D$13,2,FALSE),"")</f>
        <v/>
      </c>
      <c r="AE80" s="195">
        <v>10.350000000000099</v>
      </c>
      <c r="AF80" s="195" t="str">
        <f>IFERROR(VLOOKUP(AE80,'CRUCE RIESGOS'!$C$8:$D$13,2,FALSE),"")</f>
        <v/>
      </c>
      <c r="AG80" s="195">
        <v>11.350000000000099</v>
      </c>
      <c r="AH80" s="195" t="str">
        <f>IFERROR(VLOOKUP(AG80,'CRUCE RIESGOS'!$C$8:$D$13,2,FALSE),"")</f>
        <v/>
      </c>
      <c r="AI80" s="195">
        <v>12.350000000000099</v>
      </c>
      <c r="AJ80" s="195" t="str">
        <f>IFERROR(VLOOKUP(AI80,'CRUCE RIESGOS'!$C$8:$D$13,2,FALSE),"")</f>
        <v/>
      </c>
      <c r="AK80" s="195">
        <v>13.350000000000099</v>
      </c>
      <c r="AL80" s="195" t="str">
        <f>IFERROR(VLOOKUP(AK80,'CRUCE RIESGOS'!$C$8:$D$13,2,FALSE),"")</f>
        <v/>
      </c>
      <c r="AM80" s="195">
        <v>14.350000000000099</v>
      </c>
      <c r="AN80" s="195" t="str">
        <f>IFERROR(VLOOKUP(AM80,'CRUCE RIESGOS'!$C$8:$D$13,2,FALSE),"")</f>
        <v/>
      </c>
      <c r="AO80" s="195">
        <v>15.350000000000099</v>
      </c>
      <c r="AP80" s="195" t="str">
        <f>IFERROR(VLOOKUP(AO80,'CRUCE RIESGOS'!$C$8:$D$13,2,FALSE),"")</f>
        <v/>
      </c>
      <c r="AQ80" s="195">
        <v>16.350000000000101</v>
      </c>
      <c r="AR80" s="195" t="str">
        <f>IFERROR(VLOOKUP(AQ80,'CRUCE RIESGOS'!$C$8:$D$13,2,FALSE),"")</f>
        <v/>
      </c>
      <c r="AS80" s="195">
        <v>17.3500000000002</v>
      </c>
      <c r="AT80" s="195" t="str">
        <f>IFERROR(VLOOKUP(AS80,'CRUCE RIESGOS'!$C$8:$D$13,2,FALSE),"")</f>
        <v/>
      </c>
      <c r="AU80" s="195">
        <v>18.3500000000002</v>
      </c>
      <c r="AV80" s="195" t="str">
        <f>IFERROR(VLOOKUP(AU80,'CRUCE RIESGOS'!$C$8:$D$13,2,FALSE),"")</f>
        <v/>
      </c>
      <c r="AW80" s="195">
        <v>19.3500000000002</v>
      </c>
      <c r="AX80" s="195" t="str">
        <f>IFERROR(VLOOKUP(AW80,'CRUCE RIESGOS'!$C$8:$D$13,2,FALSE),"")</f>
        <v/>
      </c>
      <c r="AY80" s="195">
        <v>20.3500000000002</v>
      </c>
      <c r="AZ80" s="195" t="str">
        <f>IFERROR(VLOOKUP(AY80,'CRUCE RIESGOS'!$C$8:$D$13,2,FALSE),"")</f>
        <v/>
      </c>
      <c r="BA80" s="195">
        <v>21.3500000000002</v>
      </c>
      <c r="BB80" s="195" t="str">
        <f>IFERROR(VLOOKUP(BA80,'CRUCE RIESGOS'!$C$8:$D$13,2,FALSE),"")</f>
        <v/>
      </c>
      <c r="BC80" s="195">
        <v>22.3500000000002</v>
      </c>
      <c r="BD80" s="195" t="str">
        <f>IFERROR(VLOOKUP(BC80,'CRUCE RIESGOS'!$C$8:$D$13,2,FALSE),"")</f>
        <v/>
      </c>
      <c r="BE80" s="195">
        <v>23.3500000000002</v>
      </c>
      <c r="BF80" s="195" t="str">
        <f>IFERROR(VLOOKUP(BE80,'CRUCE RIESGOS'!$C$8:$D$13,2,FALSE),"")</f>
        <v/>
      </c>
      <c r="BG80" s="195">
        <v>24.3500000000002</v>
      </c>
      <c r="BH80" s="195" t="str">
        <f>IFERROR(VLOOKUP(BG80,'CRUCE RIESGOS'!$C$8:$D$13,2,FALSE),"")</f>
        <v/>
      </c>
      <c r="BI80" s="195">
        <v>25.3500000000002</v>
      </c>
      <c r="BJ80" s="195" t="str">
        <f>IFERROR(VLOOKUP(BI80,'CRUCE RIESGOS'!$C$8:$D$13,2,FALSE),"")</f>
        <v/>
      </c>
    </row>
    <row r="81" spans="13:62">
      <c r="N81" s="195" t="str">
        <f t="shared" si="0"/>
        <v/>
      </c>
      <c r="P81" s="195" t="str">
        <f>IF(P82&lt;&gt;""," -R","")</f>
        <v/>
      </c>
      <c r="R81" s="195" t="str">
        <f>IF(R82&lt;&gt;""," -R","")</f>
        <v/>
      </c>
      <c r="T81" s="195" t="str">
        <f>IF(T82&lt;&gt;""," -R","")</f>
        <v/>
      </c>
      <c r="V81" s="195" t="str">
        <f>IF(V82&lt;&gt;""," -R","")</f>
        <v/>
      </c>
      <c r="X81" s="195" t="str">
        <f>IF(X82&lt;&gt;""," -R","")</f>
        <v/>
      </c>
      <c r="Z81" s="195" t="str">
        <f>IF(Z82&lt;&gt;""," -R","")</f>
        <v/>
      </c>
      <c r="AB81" s="195" t="str">
        <f>IF(AB82&lt;&gt;""," -R","")</f>
        <v/>
      </c>
      <c r="AD81" s="195" t="str">
        <f>IF(AD82&lt;&gt;""," -R","")</f>
        <v/>
      </c>
      <c r="AF81" s="195" t="str">
        <f t="shared" si="1"/>
        <v/>
      </c>
      <c r="AH81" s="195" t="str">
        <f t="shared" si="2"/>
        <v/>
      </c>
      <c r="AJ81" s="195" t="str">
        <f t="shared" si="3"/>
        <v/>
      </c>
      <c r="AL81" s="195" t="str">
        <f t="shared" si="4"/>
        <v/>
      </c>
      <c r="AN81" s="195" t="str">
        <f t="shared" si="5"/>
        <v/>
      </c>
      <c r="AP81" s="195" t="str">
        <f t="shared" si="6"/>
        <v/>
      </c>
      <c r="AR81" s="195" t="str">
        <f t="shared" si="7"/>
        <v/>
      </c>
      <c r="AT81" s="195" t="str">
        <f t="shared" si="8"/>
        <v/>
      </c>
      <c r="AV81" s="195" t="str">
        <f t="shared" si="9"/>
        <v/>
      </c>
      <c r="AX81" s="195" t="str">
        <f t="shared" si="10"/>
        <v/>
      </c>
      <c r="AZ81" s="195" t="str">
        <f t="shared" si="11"/>
        <v/>
      </c>
      <c r="BB81" s="195" t="str">
        <f t="shared" si="12"/>
        <v/>
      </c>
      <c r="BD81" s="195" t="str">
        <f t="shared" si="13"/>
        <v/>
      </c>
      <c r="BF81" s="195" t="str">
        <f t="shared" si="14"/>
        <v/>
      </c>
      <c r="BH81" s="195" t="str">
        <f t="shared" si="15"/>
        <v/>
      </c>
      <c r="BJ81" s="195" t="str">
        <f t="shared" si="16"/>
        <v/>
      </c>
    </row>
    <row r="82" spans="13:62">
      <c r="M82" s="195">
        <v>1.36</v>
      </c>
      <c r="N82" s="195" t="str">
        <f>IFERROR(VLOOKUP(M82,'CRUCE RIESGOS'!$C$8:$D$13,2,FALSE),"")</f>
        <v/>
      </c>
      <c r="O82" s="195">
        <v>2.3600000000000101</v>
      </c>
      <c r="P82" s="195" t="str">
        <f>IFERROR(VLOOKUP(O82,'CRUCE RIESGOS'!$C$8:$D$13,2,FALSE),"")</f>
        <v/>
      </c>
      <c r="Q82" s="195">
        <v>3.3600000000000199</v>
      </c>
      <c r="R82" s="195" t="str">
        <f>IFERROR(VLOOKUP(Q82,'CRUCE RIESGOS'!$C$8:$D$13,2,FALSE),"")</f>
        <v/>
      </c>
      <c r="S82" s="195">
        <v>4.3600000000000296</v>
      </c>
      <c r="T82" s="195" t="str">
        <f>IFERROR(VLOOKUP(S82,'CRUCE RIESGOS'!$C$8:$D$13,2,FALSE),"")</f>
        <v/>
      </c>
      <c r="U82" s="195">
        <v>5.3600000000000403</v>
      </c>
      <c r="V82" s="195" t="str">
        <f>IFERROR(VLOOKUP(U82,'CRUCE RIESGOS'!$C$8:$D$13,2,FALSE),"")</f>
        <v/>
      </c>
      <c r="W82" s="195">
        <v>6.3600000000000501</v>
      </c>
      <c r="X82" s="195" t="str">
        <f>IFERROR(VLOOKUP(W82,'CRUCE RIESGOS'!$C$8:$D$13,2,FALSE),"")</f>
        <v/>
      </c>
      <c r="Y82" s="195">
        <v>7.3600000000000598</v>
      </c>
      <c r="Z82" s="195" t="str">
        <f>IFERROR(VLOOKUP(Y82,'CRUCE RIESGOS'!$C$8:$D$13,2,FALSE),"")</f>
        <v/>
      </c>
      <c r="AA82" s="195">
        <v>8.3600000000000705</v>
      </c>
      <c r="AB82" s="195" t="str">
        <f>IFERROR(VLOOKUP(AA82,'CRUCE RIESGOS'!$C$8:$D$13,2,FALSE),"")</f>
        <v/>
      </c>
      <c r="AC82" s="195">
        <v>9.3600000000000794</v>
      </c>
      <c r="AD82" s="195" t="str">
        <f>IFERROR(VLOOKUP(AC82,'CRUCE RIESGOS'!$C$8:$D$13,2,FALSE),"")</f>
        <v/>
      </c>
      <c r="AE82" s="195">
        <v>10.360000000000101</v>
      </c>
      <c r="AF82" s="195" t="str">
        <f>IFERROR(VLOOKUP(AE82,'CRUCE RIESGOS'!$C$8:$D$13,2,FALSE),"")</f>
        <v/>
      </c>
      <c r="AG82" s="195">
        <v>11.360000000000101</v>
      </c>
      <c r="AH82" s="195" t="str">
        <f>IFERROR(VLOOKUP(AG82,'CRUCE RIESGOS'!$C$8:$D$13,2,FALSE),"")</f>
        <v/>
      </c>
      <c r="AI82" s="195">
        <v>12.360000000000101</v>
      </c>
      <c r="AJ82" s="195" t="str">
        <f>IFERROR(VLOOKUP(AI82,'CRUCE RIESGOS'!$C$8:$D$13,2,FALSE),"")</f>
        <v/>
      </c>
      <c r="AK82" s="195">
        <v>13.360000000000101</v>
      </c>
      <c r="AL82" s="195" t="str">
        <f>IFERROR(VLOOKUP(AK82,'CRUCE RIESGOS'!$C$8:$D$13,2,FALSE),"")</f>
        <v/>
      </c>
      <c r="AM82" s="195">
        <v>14.360000000000101</v>
      </c>
      <c r="AN82" s="195" t="str">
        <f>IFERROR(VLOOKUP(AM82,'CRUCE RIESGOS'!$C$8:$D$13,2,FALSE),"")</f>
        <v/>
      </c>
      <c r="AO82" s="195">
        <v>15.360000000000101</v>
      </c>
      <c r="AP82" s="195" t="str">
        <f>IFERROR(VLOOKUP(AO82,'CRUCE RIESGOS'!$C$8:$D$13,2,FALSE),"")</f>
        <v/>
      </c>
      <c r="AQ82" s="195">
        <v>16.360000000000099</v>
      </c>
      <c r="AR82" s="195" t="str">
        <f>IFERROR(VLOOKUP(AQ82,'CRUCE RIESGOS'!$C$8:$D$13,2,FALSE),"")</f>
        <v/>
      </c>
      <c r="AS82" s="195">
        <v>17.360000000000198</v>
      </c>
      <c r="AT82" s="195" t="str">
        <f>IFERROR(VLOOKUP(AS82,'CRUCE RIESGOS'!$C$8:$D$13,2,FALSE),"")</f>
        <v/>
      </c>
      <c r="AU82" s="195">
        <v>18.360000000000198</v>
      </c>
      <c r="AV82" s="195" t="str">
        <f>IFERROR(VLOOKUP(AU82,'CRUCE RIESGOS'!$C$8:$D$13,2,FALSE),"")</f>
        <v/>
      </c>
      <c r="AW82" s="195">
        <v>19.360000000000198</v>
      </c>
      <c r="AX82" s="195" t="str">
        <f>IFERROR(VLOOKUP(AW82,'CRUCE RIESGOS'!$C$8:$D$13,2,FALSE),"")</f>
        <v/>
      </c>
      <c r="AY82" s="195">
        <v>20.360000000000198</v>
      </c>
      <c r="AZ82" s="195" t="str">
        <f>IFERROR(VLOOKUP(AY82,'CRUCE RIESGOS'!$C$8:$D$13,2,FALSE),"")</f>
        <v/>
      </c>
      <c r="BA82" s="195">
        <v>21.360000000000198</v>
      </c>
      <c r="BB82" s="195" t="str">
        <f>IFERROR(VLOOKUP(BA82,'CRUCE RIESGOS'!$C$8:$D$13,2,FALSE),"")</f>
        <v/>
      </c>
      <c r="BC82" s="195">
        <v>22.360000000000198</v>
      </c>
      <c r="BD82" s="195" t="str">
        <f>IFERROR(VLOOKUP(BC82,'CRUCE RIESGOS'!$C$8:$D$13,2,FALSE),"")</f>
        <v/>
      </c>
      <c r="BE82" s="195">
        <v>23.360000000000198</v>
      </c>
      <c r="BF82" s="195" t="str">
        <f>IFERROR(VLOOKUP(BE82,'CRUCE RIESGOS'!$C$8:$D$13,2,FALSE),"")</f>
        <v/>
      </c>
      <c r="BG82" s="195">
        <v>24.360000000000198</v>
      </c>
      <c r="BH82" s="195" t="str">
        <f>IFERROR(VLOOKUP(BG82,'CRUCE RIESGOS'!$C$8:$D$13,2,FALSE),"")</f>
        <v/>
      </c>
      <c r="BI82" s="195">
        <v>25.360000000000198</v>
      </c>
      <c r="BJ82" s="195" t="str">
        <f>IFERROR(VLOOKUP(BI82,'CRUCE RIESGOS'!$C$8:$D$13,2,FALSE),"")</f>
        <v/>
      </c>
    </row>
    <row r="83" spans="13:62">
      <c r="N83" s="195" t="str">
        <f t="shared" si="0"/>
        <v/>
      </c>
      <c r="P83" s="195" t="str">
        <f>IF(P84&lt;&gt;""," -R","")</f>
        <v/>
      </c>
      <c r="R83" s="195" t="str">
        <f>IF(R84&lt;&gt;""," -R","")</f>
        <v/>
      </c>
      <c r="T83" s="195" t="str">
        <f>IF(T84&lt;&gt;""," -R","")</f>
        <v/>
      </c>
      <c r="V83" s="195" t="str">
        <f>IF(V84&lt;&gt;""," -R","")</f>
        <v/>
      </c>
      <c r="X83" s="195" t="str">
        <f>IF(X84&lt;&gt;""," -R","")</f>
        <v/>
      </c>
      <c r="Z83" s="195" t="str">
        <f>IF(Z84&lt;&gt;""," -R","")</f>
        <v/>
      </c>
      <c r="AB83" s="195" t="str">
        <f>IF(AB84&lt;&gt;""," -R","")</f>
        <v/>
      </c>
      <c r="AD83" s="195" t="str">
        <f>IF(AD84&lt;&gt;""," -R","")</f>
        <v/>
      </c>
      <c r="AF83" s="195" t="str">
        <f t="shared" si="1"/>
        <v/>
      </c>
      <c r="AH83" s="195" t="str">
        <f t="shared" si="2"/>
        <v/>
      </c>
      <c r="AJ83" s="195" t="str">
        <f t="shared" si="3"/>
        <v/>
      </c>
      <c r="AL83" s="195" t="str">
        <f t="shared" si="4"/>
        <v/>
      </c>
      <c r="AN83" s="195" t="str">
        <f t="shared" si="5"/>
        <v/>
      </c>
      <c r="AP83" s="195" t="str">
        <f t="shared" si="6"/>
        <v/>
      </c>
      <c r="AR83" s="195" t="str">
        <f t="shared" si="7"/>
        <v/>
      </c>
      <c r="AT83" s="195" t="str">
        <f t="shared" si="8"/>
        <v/>
      </c>
      <c r="AV83" s="195" t="str">
        <f t="shared" si="9"/>
        <v/>
      </c>
      <c r="AX83" s="195" t="str">
        <f t="shared" si="10"/>
        <v/>
      </c>
      <c r="AZ83" s="195" t="str">
        <f t="shared" si="11"/>
        <v/>
      </c>
      <c r="BB83" s="195" t="str">
        <f t="shared" si="12"/>
        <v/>
      </c>
      <c r="BD83" s="195" t="str">
        <f t="shared" si="13"/>
        <v/>
      </c>
      <c r="BF83" s="195" t="str">
        <f t="shared" si="14"/>
        <v/>
      </c>
      <c r="BH83" s="195" t="str">
        <f t="shared" si="15"/>
        <v/>
      </c>
      <c r="BJ83" s="195" t="str">
        <f t="shared" si="16"/>
        <v/>
      </c>
    </row>
    <row r="84" spans="13:62">
      <c r="M84" s="195">
        <v>1.37</v>
      </c>
      <c r="N84" s="195" t="str">
        <f>IFERROR(VLOOKUP(M84,'CRUCE RIESGOS'!$C$8:$D$13,2,FALSE),"")</f>
        <v/>
      </c>
      <c r="O84" s="195">
        <v>2.3700000000000099</v>
      </c>
      <c r="P84" s="195" t="str">
        <f>IFERROR(VLOOKUP(O84,'CRUCE RIESGOS'!$C$8:$D$13,2,FALSE),"")</f>
        <v/>
      </c>
      <c r="Q84" s="195">
        <v>3.3700000000000201</v>
      </c>
      <c r="R84" s="195" t="str">
        <f>IFERROR(VLOOKUP(Q84,'CRUCE RIESGOS'!$C$8:$D$13,2,FALSE),"")</f>
        <v/>
      </c>
      <c r="S84" s="195">
        <v>4.3700000000000303</v>
      </c>
      <c r="T84" s="195" t="str">
        <f>IFERROR(VLOOKUP(S84,'CRUCE RIESGOS'!$C$8:$D$13,2,FALSE),"")</f>
        <v/>
      </c>
      <c r="U84" s="195">
        <v>5.3700000000000401</v>
      </c>
      <c r="V84" s="195" t="str">
        <f>IFERROR(VLOOKUP(U84,'CRUCE RIESGOS'!$C$8:$D$13,2,FALSE),"")</f>
        <v/>
      </c>
      <c r="W84" s="195">
        <v>6.3700000000000498</v>
      </c>
      <c r="X84" s="195" t="str">
        <f>IFERROR(VLOOKUP(W84,'CRUCE RIESGOS'!$C$8:$D$13,2,FALSE),"")</f>
        <v/>
      </c>
      <c r="Y84" s="195">
        <v>7.3700000000000596</v>
      </c>
      <c r="Z84" s="195" t="str">
        <f>IFERROR(VLOOKUP(Y84,'CRUCE RIESGOS'!$C$8:$D$13,2,FALSE),"")</f>
        <v/>
      </c>
      <c r="AA84" s="195">
        <v>8.3700000000000703</v>
      </c>
      <c r="AB84" s="195" t="str">
        <f>IFERROR(VLOOKUP(AA84,'CRUCE RIESGOS'!$C$8:$D$13,2,FALSE),"")</f>
        <v/>
      </c>
      <c r="AC84" s="195">
        <v>9.3700000000000792</v>
      </c>
      <c r="AD84" s="195" t="str">
        <f>IFERROR(VLOOKUP(AC84,'CRUCE RIESGOS'!$C$8:$D$13,2,FALSE),"")</f>
        <v/>
      </c>
      <c r="AE84" s="195">
        <v>10.3700000000001</v>
      </c>
      <c r="AF84" s="195" t="str">
        <f>IFERROR(VLOOKUP(AE84,'CRUCE RIESGOS'!$C$8:$D$13,2,FALSE),"")</f>
        <v/>
      </c>
      <c r="AG84" s="195">
        <v>11.3700000000001</v>
      </c>
      <c r="AH84" s="195" t="str">
        <f>IFERROR(VLOOKUP(AG84,'CRUCE RIESGOS'!$C$8:$D$13,2,FALSE),"")</f>
        <v/>
      </c>
      <c r="AI84" s="195">
        <v>12.3700000000001</v>
      </c>
      <c r="AJ84" s="195" t="str">
        <f>IFERROR(VLOOKUP(AI84,'CRUCE RIESGOS'!$C$8:$D$13,2,FALSE),"")</f>
        <v/>
      </c>
      <c r="AK84" s="195">
        <v>13.3700000000001</v>
      </c>
      <c r="AL84" s="195" t="str">
        <f>IFERROR(VLOOKUP(AK84,'CRUCE RIESGOS'!$C$8:$D$13,2,FALSE),"")</f>
        <v/>
      </c>
      <c r="AM84" s="195">
        <v>14.3700000000001</v>
      </c>
      <c r="AN84" s="195" t="str">
        <f>IFERROR(VLOOKUP(AM84,'CRUCE RIESGOS'!$C$8:$D$13,2,FALSE),"")</f>
        <v/>
      </c>
      <c r="AO84" s="195">
        <v>15.3700000000001</v>
      </c>
      <c r="AP84" s="195" t="str">
        <f>IFERROR(VLOOKUP(AO84,'CRUCE RIESGOS'!$C$8:$D$13,2,FALSE),"")</f>
        <v/>
      </c>
      <c r="AQ84" s="195">
        <v>16.3700000000001</v>
      </c>
      <c r="AR84" s="195" t="str">
        <f>IFERROR(VLOOKUP(AQ84,'CRUCE RIESGOS'!$C$8:$D$13,2,FALSE),"")</f>
        <v/>
      </c>
      <c r="AS84" s="195">
        <v>17.3700000000002</v>
      </c>
      <c r="AT84" s="195" t="str">
        <f>IFERROR(VLOOKUP(AS84,'CRUCE RIESGOS'!$C$8:$D$13,2,FALSE),"")</f>
        <v/>
      </c>
      <c r="AU84" s="195">
        <v>18.3700000000002</v>
      </c>
      <c r="AV84" s="195" t="str">
        <f>IFERROR(VLOOKUP(AU84,'CRUCE RIESGOS'!$C$8:$D$13,2,FALSE),"")</f>
        <v/>
      </c>
      <c r="AW84" s="195">
        <v>19.3700000000002</v>
      </c>
      <c r="AX84" s="195" t="str">
        <f>IFERROR(VLOOKUP(AW84,'CRUCE RIESGOS'!$C$8:$D$13,2,FALSE),"")</f>
        <v/>
      </c>
      <c r="AY84" s="195">
        <v>20.3700000000002</v>
      </c>
      <c r="AZ84" s="195" t="str">
        <f>IFERROR(VLOOKUP(AY84,'CRUCE RIESGOS'!$C$8:$D$13,2,FALSE),"")</f>
        <v/>
      </c>
      <c r="BA84" s="195">
        <v>21.3700000000002</v>
      </c>
      <c r="BB84" s="195" t="str">
        <f>IFERROR(VLOOKUP(BA84,'CRUCE RIESGOS'!$C$8:$D$13,2,FALSE),"")</f>
        <v/>
      </c>
      <c r="BC84" s="195">
        <v>22.3700000000002</v>
      </c>
      <c r="BD84" s="195" t="str">
        <f>IFERROR(VLOOKUP(BC84,'CRUCE RIESGOS'!$C$8:$D$13,2,FALSE),"")</f>
        <v/>
      </c>
      <c r="BE84" s="195">
        <v>23.3700000000002</v>
      </c>
      <c r="BF84" s="195" t="str">
        <f>IFERROR(VLOOKUP(BE84,'CRUCE RIESGOS'!$C$8:$D$13,2,FALSE),"")</f>
        <v/>
      </c>
      <c r="BG84" s="195">
        <v>24.3700000000002</v>
      </c>
      <c r="BH84" s="195" t="str">
        <f>IFERROR(VLOOKUP(BG84,'CRUCE RIESGOS'!$C$8:$D$13,2,FALSE),"")</f>
        <v/>
      </c>
      <c r="BI84" s="195">
        <v>25.3700000000002</v>
      </c>
      <c r="BJ84" s="195" t="str">
        <f>IFERROR(VLOOKUP(BI84,'CRUCE RIESGOS'!$C$8:$D$13,2,FALSE),"")</f>
        <v/>
      </c>
    </row>
    <row r="85" spans="13:62">
      <c r="N85" s="195" t="str">
        <f t="shared" si="0"/>
        <v/>
      </c>
      <c r="P85" s="195" t="str">
        <f>IF(P86&lt;&gt;""," -R","")</f>
        <v/>
      </c>
      <c r="R85" s="195" t="str">
        <f>IF(R86&lt;&gt;""," -R","")</f>
        <v/>
      </c>
      <c r="T85" s="195" t="str">
        <f>IF(T86&lt;&gt;""," -R","")</f>
        <v/>
      </c>
      <c r="V85" s="195" t="str">
        <f>IF(V86&lt;&gt;""," -R","")</f>
        <v/>
      </c>
      <c r="X85" s="195" t="str">
        <f>IF(X86&lt;&gt;""," -R","")</f>
        <v/>
      </c>
      <c r="Z85" s="195" t="str">
        <f>IF(Z86&lt;&gt;""," -R","")</f>
        <v/>
      </c>
      <c r="AB85" s="195" t="str">
        <f>IF(AB86&lt;&gt;""," -R","")</f>
        <v/>
      </c>
      <c r="AD85" s="195" t="str">
        <f>IF(AD86&lt;&gt;""," -R","")</f>
        <v/>
      </c>
      <c r="AF85" s="195" t="str">
        <f t="shared" si="1"/>
        <v/>
      </c>
      <c r="AH85" s="195" t="str">
        <f t="shared" si="2"/>
        <v/>
      </c>
      <c r="AJ85" s="195" t="str">
        <f t="shared" si="3"/>
        <v/>
      </c>
      <c r="AL85" s="195" t="str">
        <f t="shared" si="4"/>
        <v/>
      </c>
      <c r="AN85" s="195" t="str">
        <f t="shared" si="5"/>
        <v/>
      </c>
      <c r="AP85" s="195" t="str">
        <f t="shared" si="6"/>
        <v/>
      </c>
      <c r="AR85" s="195" t="str">
        <f t="shared" si="7"/>
        <v/>
      </c>
      <c r="AT85" s="195" t="str">
        <f t="shared" si="8"/>
        <v/>
      </c>
      <c r="AV85" s="195" t="str">
        <f t="shared" si="9"/>
        <v/>
      </c>
      <c r="AX85" s="195" t="str">
        <f t="shared" si="10"/>
        <v/>
      </c>
      <c r="AZ85" s="195" t="str">
        <f t="shared" si="11"/>
        <v/>
      </c>
      <c r="BB85" s="195" t="str">
        <f t="shared" si="12"/>
        <v/>
      </c>
      <c r="BD85" s="195" t="str">
        <f t="shared" si="13"/>
        <v/>
      </c>
      <c r="BF85" s="195" t="str">
        <f t="shared" si="14"/>
        <v/>
      </c>
      <c r="BH85" s="195" t="str">
        <f t="shared" si="15"/>
        <v/>
      </c>
      <c r="BJ85" s="195" t="str">
        <f t="shared" si="16"/>
        <v/>
      </c>
    </row>
    <row r="86" spans="13:62">
      <c r="M86" s="195">
        <v>1.38</v>
      </c>
      <c r="N86" s="195" t="str">
        <f>IFERROR(VLOOKUP(M86,'CRUCE RIESGOS'!$C$8:$D$13,2,FALSE),"")</f>
        <v/>
      </c>
      <c r="O86" s="195">
        <v>2.3800000000000101</v>
      </c>
      <c r="P86" s="195" t="str">
        <f>IFERROR(VLOOKUP(O86,'CRUCE RIESGOS'!$C$8:$D$13,2,FALSE),"")</f>
        <v/>
      </c>
      <c r="Q86" s="195">
        <v>3.3800000000000199</v>
      </c>
      <c r="R86" s="195" t="str">
        <f>IFERROR(VLOOKUP(Q86,'CRUCE RIESGOS'!$C$8:$D$13,2,FALSE),"")</f>
        <v/>
      </c>
      <c r="S86" s="195">
        <v>4.3800000000000301</v>
      </c>
      <c r="T86" s="195" t="str">
        <f>IFERROR(VLOOKUP(S86,'CRUCE RIESGOS'!$C$8:$D$13,2,FALSE),"")</f>
        <v/>
      </c>
      <c r="U86" s="195">
        <v>5.3800000000000399</v>
      </c>
      <c r="V86" s="195" t="str">
        <f>IFERROR(VLOOKUP(U86,'CRUCE RIESGOS'!$C$8:$D$13,2,FALSE),"")</f>
        <v/>
      </c>
      <c r="W86" s="195">
        <v>6.3800000000000496</v>
      </c>
      <c r="X86" s="195" t="str">
        <f>IFERROR(VLOOKUP(W86,'CRUCE RIESGOS'!$C$8:$D$13,2,FALSE),"")</f>
        <v/>
      </c>
      <c r="Y86" s="195">
        <v>7.3800000000000603</v>
      </c>
      <c r="Z86" s="195" t="str">
        <f>IFERROR(VLOOKUP(Y86,'CRUCE RIESGOS'!$C$8:$D$13,2,FALSE),"")</f>
        <v/>
      </c>
      <c r="AA86" s="195">
        <v>8.3800000000000701</v>
      </c>
      <c r="AB86" s="195" t="str">
        <f>IFERROR(VLOOKUP(AA86,'CRUCE RIESGOS'!$C$8:$D$13,2,FALSE),"")</f>
        <v/>
      </c>
      <c r="AC86" s="195">
        <v>9.3800000000000807</v>
      </c>
      <c r="AD86" s="195" t="str">
        <f>IFERROR(VLOOKUP(AC86,'CRUCE RIESGOS'!$C$8:$D$13,2,FALSE),"")</f>
        <v/>
      </c>
      <c r="AE86" s="195">
        <v>10.3800000000001</v>
      </c>
      <c r="AF86" s="195" t="str">
        <f>IFERROR(VLOOKUP(AE86,'CRUCE RIESGOS'!$C$8:$D$13,2,FALSE),"")</f>
        <v/>
      </c>
      <c r="AG86" s="195">
        <v>11.3800000000001</v>
      </c>
      <c r="AH86" s="195" t="str">
        <f>IFERROR(VLOOKUP(AG86,'CRUCE RIESGOS'!$C$8:$D$13,2,FALSE),"")</f>
        <v/>
      </c>
      <c r="AI86" s="195">
        <v>12.3800000000001</v>
      </c>
      <c r="AJ86" s="195" t="str">
        <f>IFERROR(VLOOKUP(AI86,'CRUCE RIESGOS'!$C$8:$D$13,2,FALSE),"")</f>
        <v/>
      </c>
      <c r="AK86" s="195">
        <v>13.3800000000001</v>
      </c>
      <c r="AL86" s="195" t="str">
        <f>IFERROR(VLOOKUP(AK86,'CRUCE RIESGOS'!$C$8:$D$13,2,FALSE),"")</f>
        <v/>
      </c>
      <c r="AM86" s="195">
        <v>14.3800000000001</v>
      </c>
      <c r="AN86" s="195" t="str">
        <f>IFERROR(VLOOKUP(AM86,'CRUCE RIESGOS'!$C$8:$D$13,2,FALSE),"")</f>
        <v/>
      </c>
      <c r="AO86" s="195">
        <v>15.3800000000001</v>
      </c>
      <c r="AP86" s="195" t="str">
        <f>IFERROR(VLOOKUP(AO86,'CRUCE RIESGOS'!$C$8:$D$13,2,FALSE),"")</f>
        <v/>
      </c>
      <c r="AQ86" s="195">
        <v>16.380000000000202</v>
      </c>
      <c r="AR86" s="195" t="str">
        <f>IFERROR(VLOOKUP(AQ86,'CRUCE RIESGOS'!$C$8:$D$13,2,FALSE),"")</f>
        <v/>
      </c>
      <c r="AS86" s="195">
        <v>17.380000000000202</v>
      </c>
      <c r="AT86" s="195" t="str">
        <f>IFERROR(VLOOKUP(AS86,'CRUCE RIESGOS'!$C$8:$D$13,2,FALSE),"")</f>
        <v/>
      </c>
      <c r="AU86" s="195">
        <v>18.380000000000202</v>
      </c>
      <c r="AV86" s="195" t="str">
        <f>IFERROR(VLOOKUP(AU86,'CRUCE RIESGOS'!$C$8:$D$13,2,FALSE),"")</f>
        <v/>
      </c>
      <c r="AW86" s="195">
        <v>19.380000000000202</v>
      </c>
      <c r="AX86" s="195" t="str">
        <f>IFERROR(VLOOKUP(AW86,'CRUCE RIESGOS'!$C$8:$D$13,2,FALSE),"")</f>
        <v/>
      </c>
      <c r="AY86" s="195">
        <v>20.380000000000202</v>
      </c>
      <c r="AZ86" s="195" t="str">
        <f>IFERROR(VLOOKUP(AY86,'CRUCE RIESGOS'!$C$8:$D$13,2,FALSE),"")</f>
        <v/>
      </c>
      <c r="BA86" s="195">
        <v>21.380000000000202</v>
      </c>
      <c r="BB86" s="195" t="str">
        <f>IFERROR(VLOOKUP(BA86,'CRUCE RIESGOS'!$C$8:$D$13,2,FALSE),"")</f>
        <v/>
      </c>
      <c r="BC86" s="195">
        <v>22.380000000000202</v>
      </c>
      <c r="BD86" s="195" t="str">
        <f>IFERROR(VLOOKUP(BC86,'CRUCE RIESGOS'!$C$8:$D$13,2,FALSE),"")</f>
        <v/>
      </c>
      <c r="BE86" s="195">
        <v>23.380000000000202</v>
      </c>
      <c r="BF86" s="195" t="str">
        <f>IFERROR(VLOOKUP(BE86,'CRUCE RIESGOS'!$C$8:$D$13,2,FALSE),"")</f>
        <v/>
      </c>
      <c r="BG86" s="195">
        <v>24.380000000000202</v>
      </c>
      <c r="BH86" s="195" t="str">
        <f>IFERROR(VLOOKUP(BG86,'CRUCE RIESGOS'!$C$8:$D$13,2,FALSE),"")</f>
        <v/>
      </c>
      <c r="BI86" s="195">
        <v>25.380000000000202</v>
      </c>
      <c r="BJ86" s="195" t="str">
        <f>IFERROR(VLOOKUP(BI86,'CRUCE RIESGOS'!$C$8:$D$13,2,FALSE),"")</f>
        <v/>
      </c>
    </row>
    <row r="87" spans="13:62">
      <c r="N87" s="195" t="str">
        <f t="shared" si="0"/>
        <v/>
      </c>
      <c r="P87" s="195" t="str">
        <f>IF(P88&lt;&gt;""," -R","")</f>
        <v/>
      </c>
      <c r="R87" s="195" t="str">
        <f>IF(R88&lt;&gt;""," -R","")</f>
        <v/>
      </c>
      <c r="T87" s="195" t="str">
        <f>IF(T88&lt;&gt;""," -R","")</f>
        <v/>
      </c>
      <c r="V87" s="195" t="str">
        <f>IF(V88&lt;&gt;""," -R","")</f>
        <v/>
      </c>
      <c r="X87" s="195" t="str">
        <f>IF(X88&lt;&gt;""," -R","")</f>
        <v/>
      </c>
      <c r="Z87" s="195" t="str">
        <f>IF(Z88&lt;&gt;""," -R","")</f>
        <v/>
      </c>
      <c r="AB87" s="195" t="str">
        <f>IF(AB88&lt;&gt;""," -R","")</f>
        <v/>
      </c>
      <c r="AD87" s="195" t="str">
        <f>IF(AD88&lt;&gt;""," -R","")</f>
        <v/>
      </c>
      <c r="AF87" s="195" t="str">
        <f t="shared" si="1"/>
        <v/>
      </c>
      <c r="AH87" s="195" t="str">
        <f t="shared" si="2"/>
        <v/>
      </c>
      <c r="AJ87" s="195" t="str">
        <f t="shared" si="3"/>
        <v/>
      </c>
      <c r="AL87" s="195" t="str">
        <f t="shared" si="4"/>
        <v/>
      </c>
      <c r="AN87" s="195" t="str">
        <f t="shared" si="5"/>
        <v/>
      </c>
      <c r="AP87" s="195" t="str">
        <f t="shared" si="6"/>
        <v/>
      </c>
      <c r="AR87" s="195" t="str">
        <f t="shared" si="7"/>
        <v/>
      </c>
      <c r="AT87" s="195" t="str">
        <f t="shared" si="8"/>
        <v/>
      </c>
      <c r="AV87" s="195" t="str">
        <f t="shared" si="9"/>
        <v/>
      </c>
      <c r="AX87" s="195" t="str">
        <f t="shared" si="10"/>
        <v/>
      </c>
      <c r="AZ87" s="195" t="str">
        <f t="shared" si="11"/>
        <v/>
      </c>
      <c r="BB87" s="195" t="str">
        <f t="shared" si="12"/>
        <v/>
      </c>
      <c r="BD87" s="195" t="str">
        <f t="shared" si="13"/>
        <v/>
      </c>
      <c r="BF87" s="195" t="str">
        <f t="shared" si="14"/>
        <v/>
      </c>
      <c r="BH87" s="195" t="str">
        <f t="shared" si="15"/>
        <v/>
      </c>
      <c r="BJ87" s="195" t="str">
        <f t="shared" si="16"/>
        <v/>
      </c>
    </row>
    <row r="88" spans="13:62">
      <c r="M88" s="195">
        <v>1.39</v>
      </c>
      <c r="N88" s="195" t="str">
        <f>IFERROR(VLOOKUP(M88,'CRUCE RIESGOS'!$C$8:$D$13,2,FALSE),"")</f>
        <v/>
      </c>
      <c r="O88" s="195">
        <v>2.3900000000000099</v>
      </c>
      <c r="P88" s="195" t="str">
        <f>IFERROR(VLOOKUP(O88,'CRUCE RIESGOS'!$C$8:$D$13,2,FALSE),"")</f>
        <v/>
      </c>
      <c r="Q88" s="195">
        <v>3.3900000000000201</v>
      </c>
      <c r="R88" s="195" t="str">
        <f>IFERROR(VLOOKUP(Q88,'CRUCE RIESGOS'!$C$8:$D$13,2,FALSE),"")</f>
        <v/>
      </c>
      <c r="S88" s="195">
        <v>4.3900000000000299</v>
      </c>
      <c r="T88" s="195" t="str">
        <f>IFERROR(VLOOKUP(S88,'CRUCE RIESGOS'!$C$8:$D$13,2,FALSE),"")</f>
        <v/>
      </c>
      <c r="U88" s="195">
        <v>5.3900000000000396</v>
      </c>
      <c r="V88" s="195" t="str">
        <f>IFERROR(VLOOKUP(U88,'CRUCE RIESGOS'!$C$8:$D$13,2,FALSE),"")</f>
        <v/>
      </c>
      <c r="W88" s="195">
        <v>6.3900000000000503</v>
      </c>
      <c r="X88" s="195" t="str">
        <f>IFERROR(VLOOKUP(W88,'CRUCE RIESGOS'!$C$8:$D$13,2,FALSE),"")</f>
        <v/>
      </c>
      <c r="Y88" s="195">
        <v>7.3900000000000601</v>
      </c>
      <c r="Z88" s="195" t="str">
        <f>IFERROR(VLOOKUP(Y88,'CRUCE RIESGOS'!$C$8:$D$13,2,FALSE),"")</f>
        <v/>
      </c>
      <c r="AA88" s="195">
        <v>8.3900000000000698</v>
      </c>
      <c r="AB88" s="195" t="str">
        <f>IFERROR(VLOOKUP(AA88,'CRUCE RIESGOS'!$C$8:$D$13,2,FALSE),"")</f>
        <v/>
      </c>
      <c r="AC88" s="195">
        <v>9.3900000000000805</v>
      </c>
      <c r="AD88" s="195" t="str">
        <f>IFERROR(VLOOKUP(AC88,'CRUCE RIESGOS'!$C$8:$D$13,2,FALSE),"")</f>
        <v/>
      </c>
      <c r="AE88" s="195">
        <v>10.3900000000001</v>
      </c>
      <c r="AF88" s="195" t="str">
        <f>IFERROR(VLOOKUP(AE88,'CRUCE RIESGOS'!$C$8:$D$13,2,FALSE),"")</f>
        <v/>
      </c>
      <c r="AG88" s="195">
        <v>11.3900000000001</v>
      </c>
      <c r="AH88" s="195" t="str">
        <f>IFERROR(VLOOKUP(AG88,'CRUCE RIESGOS'!$C$8:$D$13,2,FALSE),"")</f>
        <v/>
      </c>
      <c r="AI88" s="195">
        <v>12.3900000000001</v>
      </c>
      <c r="AJ88" s="195" t="str">
        <f>IFERROR(VLOOKUP(AI88,'CRUCE RIESGOS'!$C$8:$D$13,2,FALSE),"")</f>
        <v/>
      </c>
      <c r="AK88" s="195">
        <v>13.3900000000001</v>
      </c>
      <c r="AL88" s="195" t="str">
        <f>IFERROR(VLOOKUP(AK88,'CRUCE RIESGOS'!$C$8:$D$13,2,FALSE),"")</f>
        <v/>
      </c>
      <c r="AM88" s="195">
        <v>14.3900000000001</v>
      </c>
      <c r="AN88" s="195" t="str">
        <f>IFERROR(VLOOKUP(AM88,'CRUCE RIESGOS'!$C$8:$D$13,2,FALSE),"")</f>
        <v/>
      </c>
      <c r="AO88" s="195">
        <v>15.3900000000001</v>
      </c>
      <c r="AP88" s="195" t="str">
        <f>IFERROR(VLOOKUP(AO88,'CRUCE RIESGOS'!$C$8:$D$13,2,FALSE),"")</f>
        <v/>
      </c>
      <c r="AQ88" s="195">
        <v>16.3900000000001</v>
      </c>
      <c r="AR88" s="195" t="str">
        <f>IFERROR(VLOOKUP(AQ88,'CRUCE RIESGOS'!$C$8:$D$13,2,FALSE),"")</f>
        <v/>
      </c>
      <c r="AS88" s="195">
        <v>17.3900000000002</v>
      </c>
      <c r="AT88" s="195" t="str">
        <f>IFERROR(VLOOKUP(AS88,'CRUCE RIESGOS'!$C$8:$D$13,2,FALSE),"")</f>
        <v/>
      </c>
      <c r="AU88" s="195">
        <v>18.3900000000002</v>
      </c>
      <c r="AV88" s="195" t="str">
        <f>IFERROR(VLOOKUP(AU88,'CRUCE RIESGOS'!$C$8:$D$13,2,FALSE),"")</f>
        <v/>
      </c>
      <c r="AW88" s="195">
        <v>19.3900000000002</v>
      </c>
      <c r="AX88" s="195" t="str">
        <f>IFERROR(VLOOKUP(AW88,'CRUCE RIESGOS'!$C$8:$D$13,2,FALSE),"")</f>
        <v/>
      </c>
      <c r="AY88" s="195">
        <v>20.3900000000002</v>
      </c>
      <c r="AZ88" s="195" t="str">
        <f>IFERROR(VLOOKUP(AY88,'CRUCE RIESGOS'!$C$8:$D$13,2,FALSE),"")</f>
        <v/>
      </c>
      <c r="BA88" s="195">
        <v>21.3900000000002</v>
      </c>
      <c r="BB88" s="195" t="str">
        <f>IFERROR(VLOOKUP(BA88,'CRUCE RIESGOS'!$C$8:$D$13,2,FALSE),"")</f>
        <v/>
      </c>
      <c r="BC88" s="195">
        <v>22.3900000000002</v>
      </c>
      <c r="BD88" s="195" t="str">
        <f>IFERROR(VLOOKUP(BC88,'CRUCE RIESGOS'!$C$8:$D$13,2,FALSE),"")</f>
        <v/>
      </c>
      <c r="BE88" s="195">
        <v>23.3900000000002</v>
      </c>
      <c r="BF88" s="195" t="str">
        <f>IFERROR(VLOOKUP(BE88,'CRUCE RIESGOS'!$C$8:$D$13,2,FALSE),"")</f>
        <v/>
      </c>
      <c r="BG88" s="195">
        <v>24.3900000000002</v>
      </c>
      <c r="BH88" s="195" t="str">
        <f>IFERROR(VLOOKUP(BG88,'CRUCE RIESGOS'!$C$8:$D$13,2,FALSE),"")</f>
        <v/>
      </c>
      <c r="BI88" s="195">
        <v>25.3900000000002</v>
      </c>
      <c r="BJ88" s="195" t="str">
        <f>IFERROR(VLOOKUP(BI88,'CRUCE RIESGOS'!$C$8:$D$13,2,FALSE),"")</f>
        <v/>
      </c>
    </row>
    <row r="89" spans="13:62">
      <c r="N89" s="195" t="str">
        <f t="shared" si="0"/>
        <v/>
      </c>
      <c r="P89" s="195" t="str">
        <f>IF(P90&lt;&gt;""," -R","")</f>
        <v/>
      </c>
      <c r="R89" s="195" t="str">
        <f>IF(R90&lt;&gt;""," -R","")</f>
        <v/>
      </c>
      <c r="T89" s="195" t="str">
        <f>IF(T90&lt;&gt;""," -R","")</f>
        <v/>
      </c>
      <c r="V89" s="195" t="str">
        <f>IF(V90&lt;&gt;""," -R","")</f>
        <v/>
      </c>
      <c r="X89" s="195" t="str">
        <f>IF(X90&lt;&gt;""," -R","")</f>
        <v/>
      </c>
      <c r="Z89" s="195" t="str">
        <f>IF(Z90&lt;&gt;""," -R","")</f>
        <v/>
      </c>
      <c r="AB89" s="195" t="str">
        <f>IF(AB90&lt;&gt;""," -R","")</f>
        <v/>
      </c>
      <c r="AD89" s="195" t="str">
        <f>IF(AD90&lt;&gt;""," -R","")</f>
        <v/>
      </c>
      <c r="AF89" s="195" t="str">
        <f t="shared" si="1"/>
        <v/>
      </c>
      <c r="AH89" s="195" t="str">
        <f t="shared" si="2"/>
        <v/>
      </c>
      <c r="AJ89" s="195" t="str">
        <f t="shared" si="3"/>
        <v/>
      </c>
      <c r="AL89" s="195" t="str">
        <f t="shared" si="4"/>
        <v/>
      </c>
      <c r="AN89" s="195" t="str">
        <f t="shared" si="5"/>
        <v/>
      </c>
      <c r="AP89" s="195" t="str">
        <f t="shared" si="6"/>
        <v/>
      </c>
      <c r="AR89" s="195" t="str">
        <f t="shared" si="7"/>
        <v/>
      </c>
      <c r="AT89" s="195" t="str">
        <f t="shared" si="8"/>
        <v/>
      </c>
      <c r="AV89" s="195" t="str">
        <f t="shared" si="9"/>
        <v/>
      </c>
      <c r="AX89" s="195" t="str">
        <f t="shared" si="10"/>
        <v/>
      </c>
      <c r="AZ89" s="195" t="str">
        <f t="shared" si="11"/>
        <v/>
      </c>
      <c r="BB89" s="195" t="str">
        <f t="shared" si="12"/>
        <v/>
      </c>
      <c r="BD89" s="195" t="str">
        <f t="shared" si="13"/>
        <v/>
      </c>
      <c r="BF89" s="195" t="str">
        <f t="shared" si="14"/>
        <v/>
      </c>
      <c r="BH89" s="195" t="str">
        <f t="shared" si="15"/>
        <v/>
      </c>
      <c r="BJ89" s="195" t="str">
        <f t="shared" si="16"/>
        <v/>
      </c>
    </row>
    <row r="90" spans="13:62">
      <c r="M90" s="195">
        <v>1.4</v>
      </c>
      <c r="N90" s="195" t="str">
        <f>IFERROR(VLOOKUP(M90,'CRUCE RIESGOS'!$C$8:$D$13,2,FALSE),"")</f>
        <v/>
      </c>
      <c r="O90" s="195">
        <v>2.4000000000000101</v>
      </c>
      <c r="P90" s="195" t="str">
        <f>IFERROR(VLOOKUP(O90,'CRUCE RIESGOS'!$C$8:$D$13,2,FALSE),"")</f>
        <v/>
      </c>
      <c r="Q90" s="195">
        <v>3.4000000000000199</v>
      </c>
      <c r="R90" s="195" t="str">
        <f>IFERROR(VLOOKUP(Q90,'CRUCE RIESGOS'!$C$8:$D$13,2,FALSE),"")</f>
        <v/>
      </c>
      <c r="S90" s="195">
        <v>4.4000000000000297</v>
      </c>
      <c r="T90" s="195" t="str">
        <f>IFERROR(VLOOKUP(S90,'CRUCE RIESGOS'!$C$8:$D$13,2,FALSE),"")</f>
        <v/>
      </c>
      <c r="U90" s="195">
        <v>5.4000000000000403</v>
      </c>
      <c r="V90" s="195" t="str">
        <f>IFERROR(VLOOKUP(U90,'CRUCE RIESGOS'!$C$8:$D$13,2,FALSE),"")</f>
        <v/>
      </c>
      <c r="W90" s="195">
        <v>6.4000000000000501</v>
      </c>
      <c r="X90" s="195" t="str">
        <f>IFERROR(VLOOKUP(W90,'CRUCE RIESGOS'!$C$8:$D$13,2,FALSE),"")</f>
        <v/>
      </c>
      <c r="Y90" s="195">
        <v>7.4000000000000599</v>
      </c>
      <c r="Z90" s="195" t="str">
        <f>IFERROR(VLOOKUP(Y90,'CRUCE RIESGOS'!$C$8:$D$13,2,FALSE),"")</f>
        <v/>
      </c>
      <c r="AA90" s="195">
        <v>8.4000000000000696</v>
      </c>
      <c r="AB90" s="195" t="str">
        <f>IFERROR(VLOOKUP(AA90,'CRUCE RIESGOS'!$C$8:$D$13,2,FALSE),"")</f>
        <v/>
      </c>
      <c r="AC90" s="195">
        <v>9.4000000000000803</v>
      </c>
      <c r="AD90" s="195" t="str">
        <f>IFERROR(VLOOKUP(AC90,'CRUCE RIESGOS'!$C$8:$D$13,2,FALSE),"")</f>
        <v/>
      </c>
      <c r="AE90" s="195">
        <v>10.4000000000001</v>
      </c>
      <c r="AF90" s="195" t="str">
        <f>IFERROR(VLOOKUP(AE90,'CRUCE RIESGOS'!$C$8:$D$13,2,FALSE),"")</f>
        <v/>
      </c>
      <c r="AG90" s="195">
        <v>11.4000000000001</v>
      </c>
      <c r="AH90" s="195" t="str">
        <f>IFERROR(VLOOKUP(AG90,'CRUCE RIESGOS'!$C$8:$D$13,2,FALSE),"")</f>
        <v/>
      </c>
      <c r="AI90" s="195">
        <v>12.4000000000001</v>
      </c>
      <c r="AJ90" s="195" t="str">
        <f>IFERROR(VLOOKUP(AI90,'CRUCE RIESGOS'!$C$8:$D$13,2,FALSE),"")</f>
        <v/>
      </c>
      <c r="AK90" s="195">
        <v>13.4000000000001</v>
      </c>
      <c r="AL90" s="195" t="str">
        <f>IFERROR(VLOOKUP(AK90,'CRUCE RIESGOS'!$C$8:$D$13,2,FALSE),"")</f>
        <v/>
      </c>
      <c r="AM90" s="195">
        <v>14.4000000000001</v>
      </c>
      <c r="AN90" s="195" t="str">
        <f>IFERROR(VLOOKUP(AM90,'CRUCE RIESGOS'!$C$8:$D$13,2,FALSE),"")</f>
        <v/>
      </c>
      <c r="AO90" s="195">
        <v>15.4000000000001</v>
      </c>
      <c r="AP90" s="195" t="str">
        <f>IFERROR(VLOOKUP(AO90,'CRUCE RIESGOS'!$C$8:$D$13,2,FALSE),"")</f>
        <v/>
      </c>
      <c r="AQ90" s="195">
        <v>16.400000000000201</v>
      </c>
      <c r="AR90" s="195" t="str">
        <f>IFERROR(VLOOKUP(AQ90,'CRUCE RIESGOS'!$C$8:$D$13,2,FALSE),"")</f>
        <v/>
      </c>
      <c r="AS90" s="195">
        <v>17.400000000000201</v>
      </c>
      <c r="AT90" s="195" t="str">
        <f>IFERROR(VLOOKUP(AS90,'CRUCE RIESGOS'!$C$8:$D$13,2,FALSE),"")</f>
        <v/>
      </c>
      <c r="AU90" s="195">
        <v>18.400000000000201</v>
      </c>
      <c r="AV90" s="195" t="str">
        <f>IFERROR(VLOOKUP(AU90,'CRUCE RIESGOS'!$C$8:$D$13,2,FALSE),"")</f>
        <v/>
      </c>
      <c r="AW90" s="195">
        <v>19.400000000000201</v>
      </c>
      <c r="AX90" s="195" t="str">
        <f>IFERROR(VLOOKUP(AW90,'CRUCE RIESGOS'!$C$8:$D$13,2,FALSE),"")</f>
        <v/>
      </c>
      <c r="AY90" s="195">
        <v>20.400000000000201</v>
      </c>
      <c r="AZ90" s="195" t="str">
        <f>IFERROR(VLOOKUP(AY90,'CRUCE RIESGOS'!$C$8:$D$13,2,FALSE),"")</f>
        <v/>
      </c>
      <c r="BA90" s="195">
        <v>21.400000000000201</v>
      </c>
      <c r="BB90" s="195" t="str">
        <f>IFERROR(VLOOKUP(BA90,'CRUCE RIESGOS'!$C$8:$D$13,2,FALSE),"")</f>
        <v/>
      </c>
      <c r="BC90" s="195">
        <v>22.400000000000201</v>
      </c>
      <c r="BD90" s="195" t="str">
        <f>IFERROR(VLOOKUP(BC90,'CRUCE RIESGOS'!$C$8:$D$13,2,FALSE),"")</f>
        <v/>
      </c>
      <c r="BE90" s="195">
        <v>23.400000000000201</v>
      </c>
      <c r="BF90" s="195" t="str">
        <f>IFERROR(VLOOKUP(BE90,'CRUCE RIESGOS'!$C$8:$D$13,2,FALSE),"")</f>
        <v/>
      </c>
      <c r="BG90" s="195">
        <v>24.400000000000201</v>
      </c>
      <c r="BH90" s="195" t="str">
        <f>IFERROR(VLOOKUP(BG90,'CRUCE RIESGOS'!$C$8:$D$13,2,FALSE),"")</f>
        <v/>
      </c>
      <c r="BI90" s="195">
        <v>25.400000000000201</v>
      </c>
      <c r="BJ90" s="195" t="str">
        <f>IFERROR(VLOOKUP(BI90,'CRUCE RIESGOS'!$C$8:$D$13,2,FALSE),"")</f>
        <v/>
      </c>
    </row>
    <row r="91" spans="13:62">
      <c r="N91" s="195" t="str">
        <f t="shared" si="0"/>
        <v/>
      </c>
      <c r="P91" s="195" t="str">
        <f>IF(P92&lt;&gt;""," -R","")</f>
        <v/>
      </c>
      <c r="R91" s="195" t="str">
        <f>IF(R92&lt;&gt;""," -R","")</f>
        <v/>
      </c>
      <c r="T91" s="195" t="str">
        <f>IF(T92&lt;&gt;""," -R","")</f>
        <v/>
      </c>
      <c r="V91" s="195" t="str">
        <f>IF(V92&lt;&gt;""," -R","")</f>
        <v/>
      </c>
      <c r="X91" s="195" t="str">
        <f>IF(X92&lt;&gt;""," -R","")</f>
        <v/>
      </c>
      <c r="Z91" s="195" t="str">
        <f>IF(Z92&lt;&gt;""," -R","")</f>
        <v/>
      </c>
      <c r="AB91" s="195" t="str">
        <f>IF(AB92&lt;&gt;""," -R","")</f>
        <v/>
      </c>
      <c r="AD91" s="195" t="str">
        <f>IF(AD92&lt;&gt;""," -R","")</f>
        <v/>
      </c>
      <c r="AF91" s="195" t="str">
        <f t="shared" si="1"/>
        <v/>
      </c>
      <c r="AH91" s="195" t="str">
        <f t="shared" si="2"/>
        <v/>
      </c>
      <c r="AJ91" s="195" t="str">
        <f t="shared" si="3"/>
        <v/>
      </c>
      <c r="AL91" s="195" t="str">
        <f t="shared" si="4"/>
        <v/>
      </c>
      <c r="AN91" s="195" t="str">
        <f t="shared" si="5"/>
        <v/>
      </c>
      <c r="AP91" s="195" t="str">
        <f t="shared" si="6"/>
        <v/>
      </c>
      <c r="AR91" s="195" t="str">
        <f t="shared" si="7"/>
        <v/>
      </c>
      <c r="AT91" s="195" t="str">
        <f t="shared" si="8"/>
        <v/>
      </c>
      <c r="AV91" s="195" t="str">
        <f t="shared" si="9"/>
        <v/>
      </c>
      <c r="AX91" s="195" t="str">
        <f t="shared" si="10"/>
        <v/>
      </c>
      <c r="AZ91" s="195" t="str">
        <f t="shared" si="11"/>
        <v/>
      </c>
      <c r="BB91" s="195" t="str">
        <f t="shared" si="12"/>
        <v/>
      </c>
      <c r="BD91" s="195" t="str">
        <f t="shared" si="13"/>
        <v/>
      </c>
      <c r="BF91" s="195" t="str">
        <f t="shared" si="14"/>
        <v/>
      </c>
      <c r="BH91" s="195" t="str">
        <f t="shared" si="15"/>
        <v/>
      </c>
      <c r="BJ91" s="195" t="str">
        <f t="shared" si="16"/>
        <v/>
      </c>
    </row>
    <row r="92" spans="13:62">
      <c r="M92" s="195">
        <v>1.41</v>
      </c>
      <c r="N92" s="195" t="str">
        <f>IFERROR(VLOOKUP(M92,'CRUCE RIESGOS'!$C$8:$D$13,2,FALSE),"")</f>
        <v/>
      </c>
      <c r="O92" s="195">
        <v>2.4100000000000099</v>
      </c>
      <c r="P92" s="195" t="str">
        <f>IFERROR(VLOOKUP(O92,'CRUCE RIESGOS'!$C$8:$D$13,2,FALSE),"")</f>
        <v/>
      </c>
      <c r="Q92" s="195">
        <v>3.4100000000000201</v>
      </c>
      <c r="R92" s="195" t="str">
        <f>IFERROR(VLOOKUP(Q92,'CRUCE RIESGOS'!$C$8:$D$13,2,FALSE),"")</f>
        <v/>
      </c>
      <c r="S92" s="195">
        <v>4.4100000000000303</v>
      </c>
      <c r="T92" s="195" t="str">
        <f>IFERROR(VLOOKUP(S92,'CRUCE RIESGOS'!$C$8:$D$13,2,FALSE),"")</f>
        <v/>
      </c>
      <c r="U92" s="195">
        <v>5.4100000000000401</v>
      </c>
      <c r="V92" s="195" t="str">
        <f>IFERROR(VLOOKUP(U92,'CRUCE RIESGOS'!$C$8:$D$13,2,FALSE),"")</f>
        <v/>
      </c>
      <c r="W92" s="195">
        <v>6.4100000000000499</v>
      </c>
      <c r="X92" s="195" t="str">
        <f>IFERROR(VLOOKUP(W92,'CRUCE RIESGOS'!$C$8:$D$13,2,FALSE),"")</f>
        <v/>
      </c>
      <c r="Y92" s="195">
        <v>7.4100000000000597</v>
      </c>
      <c r="Z92" s="195" t="str">
        <f>IFERROR(VLOOKUP(Y92,'CRUCE RIESGOS'!$C$8:$D$13,2,FALSE),"")</f>
        <v/>
      </c>
      <c r="AA92" s="195">
        <v>8.4100000000000694</v>
      </c>
      <c r="AB92" s="195" t="str">
        <f>IFERROR(VLOOKUP(AA92,'CRUCE RIESGOS'!$C$8:$D$13,2,FALSE),"")</f>
        <v/>
      </c>
      <c r="AC92" s="195">
        <v>9.4100000000000801</v>
      </c>
      <c r="AD92" s="195" t="str">
        <f>IFERROR(VLOOKUP(AC92,'CRUCE RIESGOS'!$C$8:$D$13,2,FALSE),"")</f>
        <v/>
      </c>
      <c r="AE92" s="195">
        <v>10.4100000000001</v>
      </c>
      <c r="AF92" s="195" t="str">
        <f>IFERROR(VLOOKUP(AE92,'CRUCE RIESGOS'!$C$8:$D$13,2,FALSE),"")</f>
        <v/>
      </c>
      <c r="AG92" s="195">
        <v>11.4100000000001</v>
      </c>
      <c r="AH92" s="195" t="str">
        <f>IFERROR(VLOOKUP(AG92,'CRUCE RIESGOS'!$C$8:$D$13,2,FALSE),"")</f>
        <v/>
      </c>
      <c r="AI92" s="195">
        <v>12.4100000000001</v>
      </c>
      <c r="AJ92" s="195" t="str">
        <f>IFERROR(VLOOKUP(AI92,'CRUCE RIESGOS'!$C$8:$D$13,2,FALSE),"")</f>
        <v/>
      </c>
      <c r="AK92" s="195">
        <v>13.4100000000001</v>
      </c>
      <c r="AL92" s="195" t="str">
        <f>IFERROR(VLOOKUP(AK92,'CRUCE RIESGOS'!$C$8:$D$13,2,FALSE),"")</f>
        <v/>
      </c>
      <c r="AM92" s="195">
        <v>14.4100000000001</v>
      </c>
      <c r="AN92" s="195" t="str">
        <f>IFERROR(VLOOKUP(AM92,'CRUCE RIESGOS'!$C$8:$D$13,2,FALSE),"")</f>
        <v/>
      </c>
      <c r="AO92" s="195">
        <v>15.4100000000001</v>
      </c>
      <c r="AP92" s="195" t="str">
        <f>IFERROR(VLOOKUP(AO92,'CRUCE RIESGOS'!$C$8:$D$13,2,FALSE),"")</f>
        <v/>
      </c>
      <c r="AQ92" s="195">
        <v>16.4100000000001</v>
      </c>
      <c r="AR92" s="195" t="str">
        <f>IFERROR(VLOOKUP(AQ92,'CRUCE RIESGOS'!$C$8:$D$13,2,FALSE),"")</f>
        <v/>
      </c>
      <c r="AS92" s="195">
        <v>17.410000000000199</v>
      </c>
      <c r="AT92" s="195" t="str">
        <f>IFERROR(VLOOKUP(AS92,'CRUCE RIESGOS'!$C$8:$D$13,2,FALSE),"")</f>
        <v/>
      </c>
      <c r="AU92" s="195">
        <v>18.410000000000199</v>
      </c>
      <c r="AV92" s="195" t="str">
        <f>IFERROR(VLOOKUP(AU92,'CRUCE RIESGOS'!$C$8:$D$13,2,FALSE),"")</f>
        <v/>
      </c>
      <c r="AW92" s="195">
        <v>19.410000000000199</v>
      </c>
      <c r="AX92" s="195" t="str">
        <f>IFERROR(VLOOKUP(AW92,'CRUCE RIESGOS'!$C$8:$D$13,2,FALSE),"")</f>
        <v/>
      </c>
      <c r="AY92" s="195">
        <v>20.410000000000199</v>
      </c>
      <c r="AZ92" s="195" t="str">
        <f>IFERROR(VLOOKUP(AY92,'CRUCE RIESGOS'!$C$8:$D$13,2,FALSE),"")</f>
        <v/>
      </c>
      <c r="BA92" s="195">
        <v>21.410000000000199</v>
      </c>
      <c r="BB92" s="195" t="str">
        <f>IFERROR(VLOOKUP(BA92,'CRUCE RIESGOS'!$C$8:$D$13,2,FALSE),"")</f>
        <v/>
      </c>
      <c r="BC92" s="195">
        <v>22.410000000000199</v>
      </c>
      <c r="BD92" s="195" t="str">
        <f>IFERROR(VLOOKUP(BC92,'CRUCE RIESGOS'!$C$8:$D$13,2,FALSE),"")</f>
        <v/>
      </c>
      <c r="BE92" s="195">
        <v>23.410000000000199</v>
      </c>
      <c r="BF92" s="195" t="str">
        <f>IFERROR(VLOOKUP(BE92,'CRUCE RIESGOS'!$C$8:$D$13,2,FALSE),"")</f>
        <v/>
      </c>
      <c r="BG92" s="195">
        <v>24.410000000000199</v>
      </c>
      <c r="BH92" s="195" t="str">
        <f>IFERROR(VLOOKUP(BG92,'CRUCE RIESGOS'!$C$8:$D$13,2,FALSE),"")</f>
        <v/>
      </c>
      <c r="BI92" s="195">
        <v>25.410000000000199</v>
      </c>
      <c r="BJ92" s="195" t="str">
        <f>IFERROR(VLOOKUP(BI92,'CRUCE RIESGOS'!$C$8:$D$13,2,FALSE),"")</f>
        <v/>
      </c>
    </row>
    <row r="93" spans="13:62">
      <c r="N93" s="195" t="str">
        <f t="shared" si="0"/>
        <v/>
      </c>
      <c r="P93" s="195" t="str">
        <f>IF(P94&lt;&gt;""," -R","")</f>
        <v/>
      </c>
      <c r="R93" s="195" t="str">
        <f>IF(R94&lt;&gt;""," -R","")</f>
        <v/>
      </c>
      <c r="T93" s="195" t="str">
        <f>IF(T94&lt;&gt;""," -R","")</f>
        <v/>
      </c>
      <c r="V93" s="195" t="str">
        <f>IF(V94&lt;&gt;""," -R","")</f>
        <v/>
      </c>
      <c r="X93" s="195" t="str">
        <f>IF(X94&lt;&gt;""," -R","")</f>
        <v/>
      </c>
      <c r="Z93" s="195" t="str">
        <f>IF(Z94&lt;&gt;""," -R","")</f>
        <v/>
      </c>
      <c r="AB93" s="195" t="str">
        <f>IF(AB94&lt;&gt;""," -R","")</f>
        <v/>
      </c>
      <c r="AD93" s="195" t="str">
        <f>IF(AD94&lt;&gt;""," -R","")</f>
        <v/>
      </c>
      <c r="AF93" s="195" t="str">
        <f t="shared" si="1"/>
        <v/>
      </c>
      <c r="AH93" s="195" t="str">
        <f t="shared" si="2"/>
        <v/>
      </c>
      <c r="AJ93" s="195" t="str">
        <f t="shared" si="3"/>
        <v/>
      </c>
      <c r="AL93" s="195" t="str">
        <f t="shared" si="4"/>
        <v/>
      </c>
      <c r="AN93" s="195" t="str">
        <f t="shared" si="5"/>
        <v/>
      </c>
      <c r="AP93" s="195" t="str">
        <f t="shared" si="6"/>
        <v/>
      </c>
      <c r="AR93" s="195" t="str">
        <f t="shared" si="7"/>
        <v/>
      </c>
      <c r="AT93" s="195" t="str">
        <f t="shared" si="8"/>
        <v/>
      </c>
      <c r="AV93" s="195" t="str">
        <f t="shared" si="9"/>
        <v/>
      </c>
      <c r="AX93" s="195" t="str">
        <f t="shared" si="10"/>
        <v/>
      </c>
      <c r="AZ93" s="195" t="str">
        <f t="shared" si="11"/>
        <v/>
      </c>
      <c r="BB93" s="195" t="str">
        <f t="shared" si="12"/>
        <v/>
      </c>
      <c r="BD93" s="195" t="str">
        <f t="shared" si="13"/>
        <v/>
      </c>
      <c r="BF93" s="195" t="str">
        <f t="shared" si="14"/>
        <v/>
      </c>
      <c r="BH93" s="195" t="str">
        <f t="shared" si="15"/>
        <v/>
      </c>
      <c r="BJ93" s="195" t="str">
        <f t="shared" si="16"/>
        <v/>
      </c>
    </row>
    <row r="94" spans="13:62">
      <c r="M94" s="195">
        <v>1.42</v>
      </c>
      <c r="N94" s="195" t="str">
        <f>IFERROR(VLOOKUP(M94,'CRUCE RIESGOS'!$C$8:$D$13,2,FALSE),"")</f>
        <v/>
      </c>
      <c r="O94" s="195">
        <v>2.4200000000000101</v>
      </c>
      <c r="P94" s="195" t="str">
        <f>IFERROR(VLOOKUP(O94,'CRUCE RIESGOS'!$C$8:$D$13,2,FALSE),"")</f>
        <v/>
      </c>
      <c r="Q94" s="195">
        <v>3.4200000000000199</v>
      </c>
      <c r="R94" s="195" t="str">
        <f>IFERROR(VLOOKUP(Q94,'CRUCE RIESGOS'!$C$8:$D$13,2,FALSE),"")</f>
        <v/>
      </c>
      <c r="S94" s="195">
        <v>4.4200000000000301</v>
      </c>
      <c r="T94" s="195" t="str">
        <f>IFERROR(VLOOKUP(S94,'CRUCE RIESGOS'!$C$8:$D$13,2,FALSE),"")</f>
        <v/>
      </c>
      <c r="U94" s="195">
        <v>5.4200000000000399</v>
      </c>
      <c r="V94" s="195" t="str">
        <f>IFERROR(VLOOKUP(U94,'CRUCE RIESGOS'!$C$8:$D$13,2,FALSE),"")</f>
        <v/>
      </c>
      <c r="W94" s="195">
        <v>6.4200000000000497</v>
      </c>
      <c r="X94" s="195" t="str">
        <f>IFERROR(VLOOKUP(W94,'CRUCE RIESGOS'!$C$8:$D$13,2,FALSE),"")</f>
        <v/>
      </c>
      <c r="Y94" s="195">
        <v>7.4200000000000603</v>
      </c>
      <c r="Z94" s="195" t="str">
        <f>IFERROR(VLOOKUP(Y94,'CRUCE RIESGOS'!$C$8:$D$13,2,FALSE),"")</f>
        <v/>
      </c>
      <c r="AA94" s="195">
        <v>8.4200000000000692</v>
      </c>
      <c r="AB94" s="195" t="str">
        <f>IFERROR(VLOOKUP(AA94,'CRUCE RIESGOS'!$C$8:$D$13,2,FALSE),"")</f>
        <v/>
      </c>
      <c r="AC94" s="195">
        <v>9.4200000000000799</v>
      </c>
      <c r="AD94" s="195" t="str">
        <f>IFERROR(VLOOKUP(AC94,'CRUCE RIESGOS'!$C$8:$D$13,2,FALSE),"")</f>
        <v/>
      </c>
      <c r="AE94" s="195">
        <v>10.420000000000099</v>
      </c>
      <c r="AF94" s="195" t="str">
        <f>IFERROR(VLOOKUP(AE94,'CRUCE RIESGOS'!$C$8:$D$13,2,FALSE),"")</f>
        <v/>
      </c>
      <c r="AG94" s="195">
        <v>11.420000000000099</v>
      </c>
      <c r="AH94" s="195" t="str">
        <f>IFERROR(VLOOKUP(AG94,'CRUCE RIESGOS'!$C$8:$D$13,2,FALSE),"")</f>
        <v/>
      </c>
      <c r="AI94" s="195">
        <v>12.420000000000099</v>
      </c>
      <c r="AJ94" s="195" t="str">
        <f>IFERROR(VLOOKUP(AI94,'CRUCE RIESGOS'!$C$8:$D$13,2,FALSE),"")</f>
        <v/>
      </c>
      <c r="AK94" s="195">
        <v>13.420000000000099</v>
      </c>
      <c r="AL94" s="195" t="str">
        <f>IFERROR(VLOOKUP(AK94,'CRUCE RIESGOS'!$C$8:$D$13,2,FALSE),"")</f>
        <v/>
      </c>
      <c r="AM94" s="195">
        <v>14.420000000000099</v>
      </c>
      <c r="AN94" s="195" t="str">
        <f>IFERROR(VLOOKUP(AM94,'CRUCE RIESGOS'!$C$8:$D$13,2,FALSE),"")</f>
        <v/>
      </c>
      <c r="AO94" s="195">
        <v>15.420000000000099</v>
      </c>
      <c r="AP94" s="195" t="str">
        <f>IFERROR(VLOOKUP(AO94,'CRUCE RIESGOS'!$C$8:$D$13,2,FALSE),"")</f>
        <v/>
      </c>
      <c r="AQ94" s="195">
        <v>16.420000000000201</v>
      </c>
      <c r="AR94" s="195" t="str">
        <f>IFERROR(VLOOKUP(AQ94,'CRUCE RIESGOS'!$C$8:$D$13,2,FALSE),"")</f>
        <v/>
      </c>
      <c r="AS94" s="195">
        <v>17.420000000000201</v>
      </c>
      <c r="AT94" s="195" t="str">
        <f>IFERROR(VLOOKUP(AS94,'CRUCE RIESGOS'!$C$8:$D$13,2,FALSE),"")</f>
        <v/>
      </c>
      <c r="AU94" s="195">
        <v>18.420000000000201</v>
      </c>
      <c r="AV94" s="195" t="str">
        <f>IFERROR(VLOOKUP(AU94,'CRUCE RIESGOS'!$C$8:$D$13,2,FALSE),"")</f>
        <v/>
      </c>
      <c r="AW94" s="195">
        <v>19.420000000000201</v>
      </c>
      <c r="AX94" s="195" t="str">
        <f>IFERROR(VLOOKUP(AW94,'CRUCE RIESGOS'!$C$8:$D$13,2,FALSE),"")</f>
        <v/>
      </c>
      <c r="AY94" s="195">
        <v>20.420000000000201</v>
      </c>
      <c r="AZ94" s="195" t="str">
        <f>IFERROR(VLOOKUP(AY94,'CRUCE RIESGOS'!$C$8:$D$13,2,FALSE),"")</f>
        <v/>
      </c>
      <c r="BA94" s="195">
        <v>21.420000000000201</v>
      </c>
      <c r="BB94" s="195" t="str">
        <f>IFERROR(VLOOKUP(BA94,'CRUCE RIESGOS'!$C$8:$D$13,2,FALSE),"")</f>
        <v/>
      </c>
      <c r="BC94" s="195">
        <v>22.420000000000201</v>
      </c>
      <c r="BD94" s="195" t="str">
        <f>IFERROR(VLOOKUP(BC94,'CRUCE RIESGOS'!$C$8:$D$13,2,FALSE),"")</f>
        <v/>
      </c>
      <c r="BE94" s="195">
        <v>23.420000000000201</v>
      </c>
      <c r="BF94" s="195" t="str">
        <f>IFERROR(VLOOKUP(BE94,'CRUCE RIESGOS'!$C$8:$D$13,2,FALSE),"")</f>
        <v/>
      </c>
      <c r="BG94" s="195">
        <v>24.420000000000201</v>
      </c>
      <c r="BH94" s="195" t="str">
        <f>IFERROR(VLOOKUP(BG94,'CRUCE RIESGOS'!$C$8:$D$13,2,FALSE),"")</f>
        <v/>
      </c>
      <c r="BI94" s="195">
        <v>25.420000000000201</v>
      </c>
      <c r="BJ94" s="195" t="str">
        <f>IFERROR(VLOOKUP(BI94,'CRUCE RIESGOS'!$C$8:$D$13,2,FALSE),"")</f>
        <v/>
      </c>
    </row>
    <row r="95" spans="13:62">
      <c r="N95" s="195" t="str">
        <f t="shared" si="0"/>
        <v/>
      </c>
      <c r="P95" s="195" t="str">
        <f>IF(P96&lt;&gt;""," -R","")</f>
        <v/>
      </c>
      <c r="R95" s="195" t="str">
        <f>IF(R96&lt;&gt;""," -R","")</f>
        <v/>
      </c>
      <c r="T95" s="195" t="str">
        <f>IF(T96&lt;&gt;""," -R","")</f>
        <v/>
      </c>
      <c r="V95" s="195" t="str">
        <f>IF(V96&lt;&gt;""," -R","")</f>
        <v/>
      </c>
      <c r="X95" s="195" t="str">
        <f>IF(X96&lt;&gt;""," -R","")</f>
        <v/>
      </c>
      <c r="Z95" s="195" t="str">
        <f>IF(Z96&lt;&gt;""," -R","")</f>
        <v/>
      </c>
      <c r="AB95" s="195" t="str">
        <f>IF(AB96&lt;&gt;""," -R","")</f>
        <v/>
      </c>
      <c r="AD95" s="195" t="str">
        <f>IF(AD96&lt;&gt;""," -R","")</f>
        <v/>
      </c>
      <c r="AF95" s="195" t="str">
        <f t="shared" si="1"/>
        <v/>
      </c>
      <c r="AH95" s="195" t="str">
        <f t="shared" si="2"/>
        <v/>
      </c>
      <c r="AJ95" s="195" t="str">
        <f t="shared" si="3"/>
        <v/>
      </c>
      <c r="AL95" s="195" t="str">
        <f t="shared" si="4"/>
        <v/>
      </c>
      <c r="AN95" s="195" t="str">
        <f t="shared" si="5"/>
        <v/>
      </c>
      <c r="AP95" s="195" t="str">
        <f t="shared" si="6"/>
        <v/>
      </c>
      <c r="AR95" s="195" t="str">
        <f t="shared" si="7"/>
        <v/>
      </c>
      <c r="AT95" s="195" t="str">
        <f t="shared" si="8"/>
        <v/>
      </c>
      <c r="AV95" s="195" t="str">
        <f t="shared" si="9"/>
        <v/>
      </c>
      <c r="AX95" s="195" t="str">
        <f t="shared" si="10"/>
        <v/>
      </c>
      <c r="AZ95" s="195" t="str">
        <f t="shared" si="11"/>
        <v/>
      </c>
      <c r="BB95" s="195" t="str">
        <f t="shared" si="12"/>
        <v/>
      </c>
      <c r="BD95" s="195" t="str">
        <f t="shared" si="13"/>
        <v/>
      </c>
      <c r="BF95" s="195" t="str">
        <f t="shared" si="14"/>
        <v/>
      </c>
      <c r="BH95" s="195" t="str">
        <f t="shared" si="15"/>
        <v/>
      </c>
      <c r="BJ95" s="195" t="str">
        <f t="shared" si="16"/>
        <v/>
      </c>
    </row>
    <row r="96" spans="13:62">
      <c r="M96" s="195">
        <v>1.43</v>
      </c>
      <c r="N96" s="195" t="str">
        <f>IFERROR(VLOOKUP(M96,'CRUCE RIESGOS'!$C$8:$D$13,2,FALSE),"")</f>
        <v/>
      </c>
      <c r="O96" s="195">
        <v>2.4300000000000099</v>
      </c>
      <c r="P96" s="195" t="str">
        <f>IFERROR(VLOOKUP(O96,'CRUCE RIESGOS'!$C$8:$D$13,2,FALSE),"")</f>
        <v/>
      </c>
      <c r="Q96" s="195">
        <v>3.4300000000000201</v>
      </c>
      <c r="R96" s="195" t="str">
        <f>IFERROR(VLOOKUP(Q96,'CRUCE RIESGOS'!$C$8:$D$13,2,FALSE),"")</f>
        <v/>
      </c>
      <c r="S96" s="195">
        <v>4.4300000000000299</v>
      </c>
      <c r="T96" s="195" t="str">
        <f>IFERROR(VLOOKUP(S96,'CRUCE RIESGOS'!$C$8:$D$13,2,FALSE),"")</f>
        <v/>
      </c>
      <c r="U96" s="195">
        <v>5.4300000000000397</v>
      </c>
      <c r="V96" s="195" t="str">
        <f>IFERROR(VLOOKUP(U96,'CRUCE RIESGOS'!$C$8:$D$13,2,FALSE),"")</f>
        <v/>
      </c>
      <c r="W96" s="195">
        <v>6.4300000000000503</v>
      </c>
      <c r="X96" s="195" t="str">
        <f>IFERROR(VLOOKUP(W96,'CRUCE RIESGOS'!$C$8:$D$13,2,FALSE),"")</f>
        <v/>
      </c>
      <c r="Y96" s="195">
        <v>7.4300000000000601</v>
      </c>
      <c r="Z96" s="195" t="str">
        <f>IFERROR(VLOOKUP(Y96,'CRUCE RIESGOS'!$C$8:$D$13,2,FALSE),"")</f>
        <v/>
      </c>
      <c r="AA96" s="195">
        <v>8.4300000000000708</v>
      </c>
      <c r="AB96" s="195" t="str">
        <f>IFERROR(VLOOKUP(AA96,'CRUCE RIESGOS'!$C$8:$D$13,2,FALSE),"")</f>
        <v/>
      </c>
      <c r="AC96" s="195">
        <v>9.4300000000000797</v>
      </c>
      <c r="AD96" s="195" t="str">
        <f>IFERROR(VLOOKUP(AC96,'CRUCE RIESGOS'!$C$8:$D$13,2,FALSE),"")</f>
        <v/>
      </c>
      <c r="AE96" s="195">
        <v>10.430000000000099</v>
      </c>
      <c r="AF96" s="195" t="str">
        <f>IFERROR(VLOOKUP(AE96,'CRUCE RIESGOS'!$C$8:$D$13,2,FALSE),"")</f>
        <v/>
      </c>
      <c r="AG96" s="195">
        <v>11.430000000000099</v>
      </c>
      <c r="AH96" s="195" t="str">
        <f>IFERROR(VLOOKUP(AG96,'CRUCE RIESGOS'!$C$8:$D$13,2,FALSE),"")</f>
        <v/>
      </c>
      <c r="AI96" s="195">
        <v>12.430000000000099</v>
      </c>
      <c r="AJ96" s="195" t="str">
        <f>IFERROR(VLOOKUP(AI96,'CRUCE RIESGOS'!$C$8:$D$13,2,FALSE),"")</f>
        <v/>
      </c>
      <c r="AK96" s="195">
        <v>13.430000000000099</v>
      </c>
      <c r="AL96" s="195" t="str">
        <f>IFERROR(VLOOKUP(AK96,'CRUCE RIESGOS'!$C$8:$D$13,2,FALSE),"")</f>
        <v/>
      </c>
      <c r="AM96" s="195">
        <v>14.430000000000099</v>
      </c>
      <c r="AN96" s="195" t="str">
        <f>IFERROR(VLOOKUP(AM96,'CRUCE RIESGOS'!$C$8:$D$13,2,FALSE),"")</f>
        <v/>
      </c>
      <c r="AO96" s="195">
        <v>15.430000000000099</v>
      </c>
      <c r="AP96" s="195" t="str">
        <f>IFERROR(VLOOKUP(AO96,'CRUCE RIESGOS'!$C$8:$D$13,2,FALSE),"")</f>
        <v/>
      </c>
      <c r="AQ96" s="195">
        <v>16.430000000000099</v>
      </c>
      <c r="AR96" s="195" t="str">
        <f>IFERROR(VLOOKUP(AQ96,'CRUCE RIESGOS'!$C$8:$D$13,2,FALSE),"")</f>
        <v/>
      </c>
      <c r="AS96" s="195">
        <v>17.430000000000199</v>
      </c>
      <c r="AT96" s="195" t="str">
        <f>IFERROR(VLOOKUP(AS96,'CRUCE RIESGOS'!$C$8:$D$13,2,FALSE),"")</f>
        <v/>
      </c>
      <c r="AU96" s="195">
        <v>18.430000000000199</v>
      </c>
      <c r="AV96" s="195" t="str">
        <f>IFERROR(VLOOKUP(AU96,'CRUCE RIESGOS'!$C$8:$D$13,2,FALSE),"")</f>
        <v/>
      </c>
      <c r="AW96" s="195">
        <v>19.430000000000199</v>
      </c>
      <c r="AX96" s="195" t="str">
        <f>IFERROR(VLOOKUP(AW96,'CRUCE RIESGOS'!$C$8:$D$13,2,FALSE),"")</f>
        <v/>
      </c>
      <c r="AY96" s="195">
        <v>20.430000000000199</v>
      </c>
      <c r="AZ96" s="195" t="str">
        <f>IFERROR(VLOOKUP(AY96,'CRUCE RIESGOS'!$C$8:$D$13,2,FALSE),"")</f>
        <v/>
      </c>
      <c r="BA96" s="195">
        <v>21.430000000000199</v>
      </c>
      <c r="BB96" s="195" t="str">
        <f>IFERROR(VLOOKUP(BA96,'CRUCE RIESGOS'!$C$8:$D$13,2,FALSE),"")</f>
        <v/>
      </c>
      <c r="BC96" s="195">
        <v>22.430000000000199</v>
      </c>
      <c r="BD96" s="195" t="str">
        <f>IFERROR(VLOOKUP(BC96,'CRUCE RIESGOS'!$C$8:$D$13,2,FALSE),"")</f>
        <v/>
      </c>
      <c r="BE96" s="195">
        <v>23.430000000000199</v>
      </c>
      <c r="BF96" s="195" t="str">
        <f>IFERROR(VLOOKUP(BE96,'CRUCE RIESGOS'!$C$8:$D$13,2,FALSE),"")</f>
        <v/>
      </c>
      <c r="BG96" s="195">
        <v>24.430000000000199</v>
      </c>
      <c r="BH96" s="195" t="str">
        <f>IFERROR(VLOOKUP(BG96,'CRUCE RIESGOS'!$C$8:$D$13,2,FALSE),"")</f>
        <v/>
      </c>
      <c r="BI96" s="195">
        <v>25.430000000000199</v>
      </c>
      <c r="BJ96" s="195" t="str">
        <f>IFERROR(VLOOKUP(BI96,'CRUCE RIESGOS'!$C$8:$D$13,2,FALSE),"")</f>
        <v/>
      </c>
    </row>
    <row r="97" spans="13:62">
      <c r="N97" s="195" t="str">
        <f t="shared" si="0"/>
        <v/>
      </c>
      <c r="P97" s="195" t="str">
        <f>IF(P98&lt;&gt;""," -R","")</f>
        <v/>
      </c>
      <c r="R97" s="195" t="str">
        <f>IF(R98&lt;&gt;""," -R","")</f>
        <v/>
      </c>
      <c r="T97" s="195" t="str">
        <f>IF(T98&lt;&gt;""," -R","")</f>
        <v/>
      </c>
      <c r="V97" s="195" t="str">
        <f>IF(V98&lt;&gt;""," -R","")</f>
        <v/>
      </c>
      <c r="X97" s="195" t="str">
        <f>IF(X98&lt;&gt;""," -R","")</f>
        <v/>
      </c>
      <c r="Z97" s="195" t="str">
        <f>IF(Z98&lt;&gt;""," -R","")</f>
        <v/>
      </c>
      <c r="AB97" s="195" t="str">
        <f>IF(AB98&lt;&gt;""," -R","")</f>
        <v/>
      </c>
      <c r="AD97" s="195" t="str">
        <f>IF(AD98&lt;&gt;""," -R","")</f>
        <v/>
      </c>
      <c r="AF97" s="195" t="str">
        <f t="shared" si="1"/>
        <v/>
      </c>
      <c r="AH97" s="195" t="str">
        <f t="shared" si="2"/>
        <v/>
      </c>
      <c r="AJ97" s="195" t="str">
        <f t="shared" si="3"/>
        <v/>
      </c>
      <c r="AL97" s="195" t="str">
        <f t="shared" si="4"/>
        <v/>
      </c>
      <c r="AN97" s="195" t="str">
        <f t="shared" si="5"/>
        <v/>
      </c>
      <c r="AP97" s="195" t="str">
        <f t="shared" si="6"/>
        <v/>
      </c>
      <c r="AR97" s="195" t="str">
        <f t="shared" si="7"/>
        <v/>
      </c>
      <c r="AT97" s="195" t="str">
        <f t="shared" si="8"/>
        <v/>
      </c>
      <c r="AV97" s="195" t="str">
        <f t="shared" si="9"/>
        <v/>
      </c>
      <c r="AX97" s="195" t="str">
        <f t="shared" si="10"/>
        <v/>
      </c>
      <c r="AZ97" s="195" t="str">
        <f t="shared" si="11"/>
        <v/>
      </c>
      <c r="BB97" s="195" t="str">
        <f t="shared" si="12"/>
        <v/>
      </c>
      <c r="BD97" s="195" t="str">
        <f t="shared" si="13"/>
        <v/>
      </c>
      <c r="BF97" s="195" t="str">
        <f t="shared" si="14"/>
        <v/>
      </c>
      <c r="BH97" s="195" t="str">
        <f t="shared" si="15"/>
        <v/>
      </c>
      <c r="BJ97" s="195" t="str">
        <f t="shared" si="16"/>
        <v/>
      </c>
    </row>
    <row r="98" spans="13:62">
      <c r="M98" s="195">
        <v>1.44</v>
      </c>
      <c r="N98" s="195" t="str">
        <f>IFERROR(VLOOKUP(M98,'CRUCE RIESGOS'!$C$8:$D$13,2,FALSE),"")</f>
        <v/>
      </c>
      <c r="O98" s="195">
        <v>2.4400000000000102</v>
      </c>
      <c r="P98" s="195" t="str">
        <f>IFERROR(VLOOKUP(O98,'CRUCE RIESGOS'!$C$8:$D$13,2,FALSE),"")</f>
        <v/>
      </c>
      <c r="Q98" s="195">
        <v>3.4400000000000199</v>
      </c>
      <c r="R98" s="195" t="str">
        <f>IFERROR(VLOOKUP(Q98,'CRUCE RIESGOS'!$C$8:$D$13,2,FALSE),"")</f>
        <v/>
      </c>
      <c r="S98" s="195">
        <v>4.4400000000000297</v>
      </c>
      <c r="T98" s="195" t="str">
        <f>IFERROR(VLOOKUP(S98,'CRUCE RIESGOS'!$C$8:$D$13,2,FALSE),"")</f>
        <v/>
      </c>
      <c r="U98" s="195">
        <v>5.4400000000000404</v>
      </c>
      <c r="V98" s="195" t="str">
        <f>IFERROR(VLOOKUP(U98,'CRUCE RIESGOS'!$C$8:$D$13,2,FALSE),"")</f>
        <v/>
      </c>
      <c r="W98" s="195">
        <v>6.4400000000000501</v>
      </c>
      <c r="X98" s="195" t="str">
        <f>IFERROR(VLOOKUP(W98,'CRUCE RIESGOS'!$C$8:$D$13,2,FALSE),"")</f>
        <v/>
      </c>
      <c r="Y98" s="195">
        <v>7.4400000000000599</v>
      </c>
      <c r="Z98" s="195" t="str">
        <f>IFERROR(VLOOKUP(Y98,'CRUCE RIESGOS'!$C$8:$D$13,2,FALSE),"")</f>
        <v/>
      </c>
      <c r="AA98" s="195">
        <v>8.4400000000000706</v>
      </c>
      <c r="AB98" s="195" t="str">
        <f>IFERROR(VLOOKUP(AA98,'CRUCE RIESGOS'!$C$8:$D$13,2,FALSE),"")</f>
        <v/>
      </c>
      <c r="AC98" s="195">
        <v>9.4400000000000794</v>
      </c>
      <c r="AD98" s="195" t="str">
        <f>IFERROR(VLOOKUP(AC98,'CRUCE RIESGOS'!$C$8:$D$13,2,FALSE),"")</f>
        <v/>
      </c>
      <c r="AE98" s="195">
        <v>10.440000000000101</v>
      </c>
      <c r="AF98" s="195" t="str">
        <f>IFERROR(VLOOKUP(AE98,'CRUCE RIESGOS'!$C$8:$D$13,2,FALSE),"")</f>
        <v/>
      </c>
      <c r="AG98" s="195">
        <v>11.440000000000101</v>
      </c>
      <c r="AH98" s="195" t="str">
        <f>IFERROR(VLOOKUP(AG98,'CRUCE RIESGOS'!$C$8:$D$13,2,FALSE),"")</f>
        <v/>
      </c>
      <c r="AI98" s="195">
        <v>12.440000000000101</v>
      </c>
      <c r="AJ98" s="195" t="str">
        <f>IFERROR(VLOOKUP(AI98,'CRUCE RIESGOS'!$C$8:$D$13,2,FALSE),"")</f>
        <v/>
      </c>
      <c r="AK98" s="195">
        <v>13.440000000000101</v>
      </c>
      <c r="AL98" s="195" t="str">
        <f>IFERROR(VLOOKUP(AK98,'CRUCE RIESGOS'!$C$8:$D$13,2,FALSE),"")</f>
        <v/>
      </c>
      <c r="AM98" s="195">
        <v>14.440000000000101</v>
      </c>
      <c r="AN98" s="195" t="str">
        <f>IFERROR(VLOOKUP(AM98,'CRUCE RIESGOS'!$C$8:$D$13,2,FALSE),"")</f>
        <v/>
      </c>
      <c r="AO98" s="195">
        <v>15.440000000000101</v>
      </c>
      <c r="AP98" s="195" t="str">
        <f>IFERROR(VLOOKUP(AO98,'CRUCE RIESGOS'!$C$8:$D$13,2,FALSE),"")</f>
        <v/>
      </c>
      <c r="AQ98" s="195">
        <v>16.4400000000002</v>
      </c>
      <c r="AR98" s="195" t="str">
        <f>IFERROR(VLOOKUP(AQ98,'CRUCE RIESGOS'!$C$8:$D$13,2,FALSE),"")</f>
        <v/>
      </c>
      <c r="AS98" s="195">
        <v>17.4400000000002</v>
      </c>
      <c r="AT98" s="195" t="str">
        <f>IFERROR(VLOOKUP(AS98,'CRUCE RIESGOS'!$C$8:$D$13,2,FALSE),"")</f>
        <v/>
      </c>
      <c r="AU98" s="195">
        <v>18.4400000000002</v>
      </c>
      <c r="AV98" s="195" t="str">
        <f>IFERROR(VLOOKUP(AU98,'CRUCE RIESGOS'!$C$8:$D$13,2,FALSE),"")</f>
        <v/>
      </c>
      <c r="AW98" s="195">
        <v>19.4400000000002</v>
      </c>
      <c r="AX98" s="195" t="str">
        <f>IFERROR(VLOOKUP(AW98,'CRUCE RIESGOS'!$C$8:$D$13,2,FALSE),"")</f>
        <v/>
      </c>
      <c r="AY98" s="195">
        <v>20.4400000000002</v>
      </c>
      <c r="AZ98" s="195" t="str">
        <f>IFERROR(VLOOKUP(AY98,'CRUCE RIESGOS'!$C$8:$D$13,2,FALSE),"")</f>
        <v/>
      </c>
      <c r="BA98" s="195">
        <v>21.4400000000002</v>
      </c>
      <c r="BB98" s="195" t="str">
        <f>IFERROR(VLOOKUP(BA98,'CRUCE RIESGOS'!$C$8:$D$13,2,FALSE),"")</f>
        <v/>
      </c>
      <c r="BC98" s="195">
        <v>22.4400000000002</v>
      </c>
      <c r="BD98" s="195" t="str">
        <f>IFERROR(VLOOKUP(BC98,'CRUCE RIESGOS'!$C$8:$D$13,2,FALSE),"")</f>
        <v/>
      </c>
      <c r="BE98" s="195">
        <v>23.4400000000002</v>
      </c>
      <c r="BF98" s="195" t="str">
        <f>IFERROR(VLOOKUP(BE98,'CRUCE RIESGOS'!$C$8:$D$13,2,FALSE),"")</f>
        <v/>
      </c>
      <c r="BG98" s="195">
        <v>24.4400000000002</v>
      </c>
      <c r="BH98" s="195" t="str">
        <f>IFERROR(VLOOKUP(BG98,'CRUCE RIESGOS'!$C$8:$D$13,2,FALSE),"")</f>
        <v/>
      </c>
      <c r="BI98" s="195">
        <v>25.4400000000002</v>
      </c>
      <c r="BJ98" s="195" t="str">
        <f>IFERROR(VLOOKUP(BI98,'CRUCE RIESGOS'!$C$8:$D$13,2,FALSE),"")</f>
        <v/>
      </c>
    </row>
    <row r="99" spans="13:62">
      <c r="N99" s="195" t="str">
        <f t="shared" si="0"/>
        <v/>
      </c>
      <c r="P99" s="195" t="str">
        <f>IF(P100&lt;&gt;""," -R","")</f>
        <v/>
      </c>
      <c r="R99" s="195" t="str">
        <f>IF(R100&lt;&gt;""," -R","")</f>
        <v/>
      </c>
      <c r="T99" s="195" t="str">
        <f>IF(T100&lt;&gt;""," -R","")</f>
        <v/>
      </c>
      <c r="V99" s="195" t="str">
        <f>IF(V100&lt;&gt;""," -R","")</f>
        <v/>
      </c>
      <c r="X99" s="195" t="str">
        <f>IF(X100&lt;&gt;""," -R","")</f>
        <v/>
      </c>
      <c r="Z99" s="195" t="str">
        <f>IF(Z100&lt;&gt;""," -R","")</f>
        <v/>
      </c>
      <c r="AB99" s="195" t="str">
        <f>IF(AB100&lt;&gt;""," -R","")</f>
        <v/>
      </c>
      <c r="AD99" s="195" t="str">
        <f>IF(AD100&lt;&gt;""," -R","")</f>
        <v/>
      </c>
      <c r="AF99" s="195" t="str">
        <f t="shared" si="1"/>
        <v/>
      </c>
      <c r="AH99" s="195" t="str">
        <f t="shared" si="2"/>
        <v/>
      </c>
      <c r="AJ99" s="195" t="str">
        <f t="shared" si="3"/>
        <v/>
      </c>
      <c r="AL99" s="195" t="str">
        <f t="shared" si="4"/>
        <v/>
      </c>
      <c r="AN99" s="195" t="str">
        <f t="shared" si="5"/>
        <v/>
      </c>
      <c r="AP99" s="195" t="str">
        <f t="shared" si="6"/>
        <v/>
      </c>
      <c r="AR99" s="195" t="str">
        <f t="shared" si="7"/>
        <v/>
      </c>
      <c r="AT99" s="195" t="str">
        <f t="shared" si="8"/>
        <v/>
      </c>
      <c r="AV99" s="195" t="str">
        <f t="shared" si="9"/>
        <v/>
      </c>
      <c r="AX99" s="195" t="str">
        <f t="shared" si="10"/>
        <v/>
      </c>
      <c r="AZ99" s="195" t="str">
        <f t="shared" si="11"/>
        <v/>
      </c>
      <c r="BB99" s="195" t="str">
        <f t="shared" si="12"/>
        <v/>
      </c>
      <c r="BD99" s="195" t="str">
        <f t="shared" si="13"/>
        <v/>
      </c>
      <c r="BF99" s="195" t="str">
        <f t="shared" si="14"/>
        <v/>
      </c>
      <c r="BH99" s="195" t="str">
        <f t="shared" si="15"/>
        <v/>
      </c>
      <c r="BJ99" s="195" t="str">
        <f t="shared" si="16"/>
        <v/>
      </c>
    </row>
    <row r="100" spans="13:62">
      <c r="M100" s="195">
        <v>1.45</v>
      </c>
      <c r="N100" s="195" t="str">
        <f>IFERROR(VLOOKUP(M100,'CRUCE RIESGOS'!$C$8:$D$13,2,FALSE),"")</f>
        <v/>
      </c>
      <c r="O100" s="195">
        <v>2.4500000000000099</v>
      </c>
      <c r="P100" s="195" t="str">
        <f>IFERROR(VLOOKUP(O100,'CRUCE RIESGOS'!$C$8:$D$13,2,FALSE),"")</f>
        <v/>
      </c>
      <c r="Q100" s="195">
        <v>3.4500000000000202</v>
      </c>
      <c r="R100" s="195" t="str">
        <f>IFERROR(VLOOKUP(Q100,'CRUCE RIESGOS'!$C$8:$D$13,2,FALSE),"")</f>
        <v/>
      </c>
      <c r="S100" s="195">
        <v>4.4500000000000304</v>
      </c>
      <c r="T100" s="195" t="str">
        <f>IFERROR(VLOOKUP(S100,'CRUCE RIESGOS'!$C$8:$D$13,2,FALSE),"")</f>
        <v/>
      </c>
      <c r="U100" s="195">
        <v>5.4500000000000401</v>
      </c>
      <c r="V100" s="195" t="str">
        <f>IFERROR(VLOOKUP(U100,'CRUCE RIESGOS'!$C$8:$D$13,2,FALSE),"")</f>
        <v/>
      </c>
      <c r="W100" s="195">
        <v>6.4500000000000499</v>
      </c>
      <c r="X100" s="195" t="str">
        <f>IFERROR(VLOOKUP(W100,'CRUCE RIESGOS'!$C$8:$D$13,2,FALSE),"")</f>
        <v/>
      </c>
      <c r="Y100" s="195">
        <v>7.4500000000000597</v>
      </c>
      <c r="Z100" s="195" t="str">
        <f>IFERROR(VLOOKUP(Y100,'CRUCE RIESGOS'!$C$8:$D$13,2,FALSE),"")</f>
        <v/>
      </c>
      <c r="AA100" s="195">
        <v>8.4500000000000703</v>
      </c>
      <c r="AB100" s="195" t="str">
        <f>IFERROR(VLOOKUP(AA100,'CRUCE RIESGOS'!$C$8:$D$13,2,FALSE),"")</f>
        <v/>
      </c>
      <c r="AC100" s="195">
        <v>9.4500000000000792</v>
      </c>
      <c r="AD100" s="195" t="str">
        <f>IFERROR(VLOOKUP(AC100,'CRUCE RIESGOS'!$C$8:$D$13,2,FALSE),"")</f>
        <v/>
      </c>
      <c r="AE100" s="195">
        <v>10.450000000000101</v>
      </c>
      <c r="AF100" s="195" t="str">
        <f>IFERROR(VLOOKUP(AE100,'CRUCE RIESGOS'!$C$8:$D$13,2,FALSE),"")</f>
        <v/>
      </c>
      <c r="AG100" s="195">
        <v>11.450000000000101</v>
      </c>
      <c r="AH100" s="195" t="str">
        <f>IFERROR(VLOOKUP(AG100,'CRUCE RIESGOS'!$C$8:$D$13,2,FALSE),"")</f>
        <v/>
      </c>
      <c r="AI100" s="195">
        <v>12.450000000000101</v>
      </c>
      <c r="AJ100" s="195" t="str">
        <f>IFERROR(VLOOKUP(AI100,'CRUCE RIESGOS'!$C$8:$D$13,2,FALSE),"")</f>
        <v/>
      </c>
      <c r="AK100" s="195">
        <v>13.450000000000101</v>
      </c>
      <c r="AL100" s="195" t="str">
        <f>IFERROR(VLOOKUP(AK100,'CRUCE RIESGOS'!$C$8:$D$13,2,FALSE),"")</f>
        <v/>
      </c>
      <c r="AM100" s="195">
        <v>14.450000000000101</v>
      </c>
      <c r="AN100" s="195" t="str">
        <f>IFERROR(VLOOKUP(AM100,'CRUCE RIESGOS'!$C$8:$D$13,2,FALSE),"")</f>
        <v/>
      </c>
      <c r="AO100" s="195">
        <v>15.450000000000101</v>
      </c>
      <c r="AP100" s="195" t="str">
        <f>IFERROR(VLOOKUP(AO100,'CRUCE RIESGOS'!$C$8:$D$13,2,FALSE),"")</f>
        <v/>
      </c>
      <c r="AQ100" s="195">
        <v>16.450000000000099</v>
      </c>
      <c r="AR100" s="195" t="str">
        <f>IFERROR(VLOOKUP(AQ100,'CRUCE RIESGOS'!$C$8:$D$13,2,FALSE),"")</f>
        <v/>
      </c>
      <c r="AS100" s="195">
        <v>17.450000000000198</v>
      </c>
      <c r="AT100" s="195" t="str">
        <f>IFERROR(VLOOKUP(AS100,'CRUCE RIESGOS'!$C$8:$D$13,2,FALSE),"")</f>
        <v/>
      </c>
      <c r="AU100" s="195">
        <v>18.450000000000198</v>
      </c>
      <c r="AV100" s="195" t="str">
        <f>IFERROR(VLOOKUP(AU100,'CRUCE RIESGOS'!$C$8:$D$13,2,FALSE),"")</f>
        <v/>
      </c>
      <c r="AW100" s="195">
        <v>19.450000000000198</v>
      </c>
      <c r="AX100" s="195" t="str">
        <f>IFERROR(VLOOKUP(AW100,'CRUCE RIESGOS'!$C$8:$D$13,2,FALSE),"")</f>
        <v/>
      </c>
      <c r="AY100" s="195">
        <v>20.450000000000198</v>
      </c>
      <c r="AZ100" s="195" t="str">
        <f>IFERROR(VLOOKUP(AY100,'CRUCE RIESGOS'!$C$8:$D$13,2,FALSE),"")</f>
        <v/>
      </c>
      <c r="BA100" s="195">
        <v>21.450000000000198</v>
      </c>
      <c r="BB100" s="195" t="str">
        <f>IFERROR(VLOOKUP(BA100,'CRUCE RIESGOS'!$C$8:$D$13,2,FALSE),"")</f>
        <v/>
      </c>
      <c r="BC100" s="195">
        <v>22.450000000000198</v>
      </c>
      <c r="BD100" s="195" t="str">
        <f>IFERROR(VLOOKUP(BC100,'CRUCE RIESGOS'!$C$8:$D$13,2,FALSE),"")</f>
        <v/>
      </c>
      <c r="BE100" s="195">
        <v>23.450000000000198</v>
      </c>
      <c r="BF100" s="195" t="str">
        <f>IFERROR(VLOOKUP(BE100,'CRUCE RIESGOS'!$C$8:$D$13,2,FALSE),"")</f>
        <v/>
      </c>
      <c r="BG100" s="195">
        <v>24.450000000000198</v>
      </c>
      <c r="BH100" s="195" t="str">
        <f>IFERROR(VLOOKUP(BG100,'CRUCE RIESGOS'!$C$8:$D$13,2,FALSE),"")</f>
        <v/>
      </c>
      <c r="BI100" s="195">
        <v>25.450000000000198</v>
      </c>
      <c r="BJ100" s="195" t="str">
        <f>IFERROR(VLOOKUP(BI100,'CRUCE RIESGOS'!$C$8:$D$13,2,FALSE),"")</f>
        <v/>
      </c>
    </row>
    <row r="101" spans="13:62">
      <c r="N101" s="195" t="str">
        <f t="shared" si="0"/>
        <v/>
      </c>
      <c r="P101" s="195" t="str">
        <f>IF(P102&lt;&gt;""," -R","")</f>
        <v/>
      </c>
      <c r="R101" s="195" t="str">
        <f>IF(R102&lt;&gt;""," -R","")</f>
        <v/>
      </c>
      <c r="T101" s="195" t="str">
        <f>IF(T102&lt;&gt;""," -R","")</f>
        <v/>
      </c>
      <c r="V101" s="195" t="str">
        <f>IF(V102&lt;&gt;""," -R","")</f>
        <v/>
      </c>
      <c r="X101" s="195" t="str">
        <f>IF(X102&lt;&gt;""," -R","")</f>
        <v/>
      </c>
      <c r="Z101" s="195" t="str">
        <f>IF(Z102&lt;&gt;""," -R","")</f>
        <v/>
      </c>
      <c r="AB101" s="195" t="str">
        <f>IF(AB102&lt;&gt;""," -R","")</f>
        <v/>
      </c>
      <c r="AD101" s="195" t="str">
        <f>IF(AD102&lt;&gt;""," -R","")</f>
        <v/>
      </c>
      <c r="AF101" s="195" t="str">
        <f t="shared" si="1"/>
        <v/>
      </c>
      <c r="AH101" s="195" t="str">
        <f t="shared" si="2"/>
        <v/>
      </c>
      <c r="AJ101" s="195" t="str">
        <f t="shared" si="3"/>
        <v/>
      </c>
      <c r="AL101" s="195" t="str">
        <f t="shared" si="4"/>
        <v/>
      </c>
      <c r="AN101" s="195" t="str">
        <f t="shared" si="5"/>
        <v/>
      </c>
      <c r="AP101" s="195" t="str">
        <f t="shared" si="6"/>
        <v/>
      </c>
      <c r="AR101" s="195" t="str">
        <f t="shared" si="7"/>
        <v/>
      </c>
      <c r="AT101" s="195" t="str">
        <f t="shared" si="8"/>
        <v/>
      </c>
      <c r="AV101" s="195" t="str">
        <f t="shared" si="9"/>
        <v/>
      </c>
      <c r="AX101" s="195" t="str">
        <f t="shared" si="10"/>
        <v/>
      </c>
      <c r="AZ101" s="195" t="str">
        <f t="shared" si="11"/>
        <v/>
      </c>
      <c r="BB101" s="195" t="str">
        <f t="shared" si="12"/>
        <v/>
      </c>
      <c r="BD101" s="195" t="str">
        <f t="shared" si="13"/>
        <v/>
      </c>
      <c r="BF101" s="195" t="str">
        <f t="shared" si="14"/>
        <v/>
      </c>
      <c r="BH101" s="195" t="str">
        <f t="shared" si="15"/>
        <v/>
      </c>
      <c r="BJ101" s="195" t="str">
        <f t="shared" si="16"/>
        <v/>
      </c>
    </row>
    <row r="102" spans="13:62">
      <c r="M102" s="195">
        <v>1.46</v>
      </c>
      <c r="N102" s="195" t="str">
        <f>IFERROR(VLOOKUP(M102,'CRUCE RIESGOS'!$C$8:$D$13,2,FALSE),"")</f>
        <v/>
      </c>
      <c r="O102" s="195">
        <v>2.4600000000000102</v>
      </c>
      <c r="P102" s="195" t="str">
        <f>IFERROR(VLOOKUP(O102,'CRUCE RIESGOS'!$C$8:$D$13,2,FALSE),"")</f>
        <v/>
      </c>
      <c r="Q102" s="195">
        <v>3.4600000000000199</v>
      </c>
      <c r="R102" s="195" t="str">
        <f>IFERROR(VLOOKUP(Q102,'CRUCE RIESGOS'!$C$8:$D$13,2,FALSE),"")</f>
        <v/>
      </c>
      <c r="S102" s="195">
        <v>4.4600000000000302</v>
      </c>
      <c r="T102" s="195" t="str">
        <f>IFERROR(VLOOKUP(S102,'CRUCE RIESGOS'!$C$8:$D$13,2,FALSE),"")</f>
        <v/>
      </c>
      <c r="U102" s="195">
        <v>5.4600000000000399</v>
      </c>
      <c r="V102" s="195" t="str">
        <f>IFERROR(VLOOKUP(U102,'CRUCE RIESGOS'!$C$8:$D$13,2,FALSE),"")</f>
        <v/>
      </c>
      <c r="W102" s="195">
        <v>6.4600000000000497</v>
      </c>
      <c r="X102" s="195" t="str">
        <f>IFERROR(VLOOKUP(W102,'CRUCE RIESGOS'!$C$8:$D$13,2,FALSE),"")</f>
        <v/>
      </c>
      <c r="Y102" s="195">
        <v>7.4600000000000604</v>
      </c>
      <c r="Z102" s="195" t="str">
        <f>IFERROR(VLOOKUP(Y102,'CRUCE RIESGOS'!$C$8:$D$13,2,FALSE),"")</f>
        <v/>
      </c>
      <c r="AA102" s="195">
        <v>8.4600000000000701</v>
      </c>
      <c r="AB102" s="195" t="str">
        <f>IFERROR(VLOOKUP(AA102,'CRUCE RIESGOS'!$C$8:$D$13,2,FALSE),"")</f>
        <v/>
      </c>
      <c r="AC102" s="195">
        <v>9.4600000000000808</v>
      </c>
      <c r="AD102" s="195" t="str">
        <f>IFERROR(VLOOKUP(AC102,'CRUCE RIESGOS'!$C$8:$D$13,2,FALSE),"")</f>
        <v/>
      </c>
      <c r="AE102" s="195">
        <v>10.4600000000001</v>
      </c>
      <c r="AF102" s="195" t="str">
        <f>IFERROR(VLOOKUP(AE102,'CRUCE RIESGOS'!$C$8:$D$13,2,FALSE),"")</f>
        <v/>
      </c>
      <c r="AG102" s="195">
        <v>11.4600000000001</v>
      </c>
      <c r="AH102" s="195" t="str">
        <f>IFERROR(VLOOKUP(AG102,'CRUCE RIESGOS'!$C$8:$D$13,2,FALSE),"")</f>
        <v/>
      </c>
      <c r="AI102" s="195">
        <v>12.4600000000001</v>
      </c>
      <c r="AJ102" s="195" t="str">
        <f>IFERROR(VLOOKUP(AI102,'CRUCE RIESGOS'!$C$8:$D$13,2,FALSE),"")</f>
        <v/>
      </c>
      <c r="AK102" s="195">
        <v>13.4600000000001</v>
      </c>
      <c r="AL102" s="195" t="str">
        <f>IFERROR(VLOOKUP(AK102,'CRUCE RIESGOS'!$C$8:$D$13,2,FALSE),"")</f>
        <v/>
      </c>
      <c r="AM102" s="195">
        <v>14.4600000000001</v>
      </c>
      <c r="AN102" s="195" t="str">
        <f>IFERROR(VLOOKUP(AM102,'CRUCE RIESGOS'!$C$8:$D$13,2,FALSE),"")</f>
        <v/>
      </c>
      <c r="AO102" s="195">
        <v>15.4600000000001</v>
      </c>
      <c r="AP102" s="195" t="str">
        <f>IFERROR(VLOOKUP(AO102,'CRUCE RIESGOS'!$C$8:$D$13,2,FALSE),"")</f>
        <v/>
      </c>
      <c r="AQ102" s="195">
        <v>16.4600000000002</v>
      </c>
      <c r="AR102" s="195" t="str">
        <f>IFERROR(VLOOKUP(AQ102,'CRUCE RIESGOS'!$C$8:$D$13,2,FALSE),"")</f>
        <v/>
      </c>
      <c r="AS102" s="195">
        <v>17.4600000000002</v>
      </c>
      <c r="AT102" s="195" t="str">
        <f>IFERROR(VLOOKUP(AS102,'CRUCE RIESGOS'!$C$8:$D$13,2,FALSE),"")</f>
        <v/>
      </c>
      <c r="AU102" s="195">
        <v>18.4600000000002</v>
      </c>
      <c r="AV102" s="195" t="str">
        <f>IFERROR(VLOOKUP(AU102,'CRUCE RIESGOS'!$C$8:$D$13,2,FALSE),"")</f>
        <v/>
      </c>
      <c r="AW102" s="195">
        <v>19.4600000000002</v>
      </c>
      <c r="AX102" s="195" t="str">
        <f>IFERROR(VLOOKUP(AW102,'CRUCE RIESGOS'!$C$8:$D$13,2,FALSE),"")</f>
        <v/>
      </c>
      <c r="AY102" s="195">
        <v>20.4600000000002</v>
      </c>
      <c r="AZ102" s="195" t="str">
        <f>IFERROR(VLOOKUP(AY102,'CRUCE RIESGOS'!$C$8:$D$13,2,FALSE),"")</f>
        <v/>
      </c>
      <c r="BA102" s="195">
        <v>21.4600000000002</v>
      </c>
      <c r="BB102" s="195" t="str">
        <f>IFERROR(VLOOKUP(BA102,'CRUCE RIESGOS'!$C$8:$D$13,2,FALSE),"")</f>
        <v/>
      </c>
      <c r="BC102" s="195">
        <v>22.4600000000002</v>
      </c>
      <c r="BD102" s="195" t="str">
        <f>IFERROR(VLOOKUP(BC102,'CRUCE RIESGOS'!$C$8:$D$13,2,FALSE),"")</f>
        <v/>
      </c>
      <c r="BE102" s="195">
        <v>23.4600000000002</v>
      </c>
      <c r="BF102" s="195" t="str">
        <f>IFERROR(VLOOKUP(BE102,'CRUCE RIESGOS'!$C$8:$D$13,2,FALSE),"")</f>
        <v/>
      </c>
      <c r="BG102" s="195">
        <v>24.4600000000002</v>
      </c>
      <c r="BH102" s="195" t="str">
        <f>IFERROR(VLOOKUP(BG102,'CRUCE RIESGOS'!$C$8:$D$13,2,FALSE),"")</f>
        <v/>
      </c>
      <c r="BI102" s="195">
        <v>25.4600000000002</v>
      </c>
      <c r="BJ102" s="195" t="str">
        <f>IFERROR(VLOOKUP(BI102,'CRUCE RIESGOS'!$C$8:$D$13,2,FALSE),"")</f>
        <v/>
      </c>
    </row>
    <row r="103" spans="13:62">
      <c r="N103" s="195" t="str">
        <f t="shared" si="0"/>
        <v/>
      </c>
      <c r="P103" s="195" t="str">
        <f>IF(P104&lt;&gt;""," -R","")</f>
        <v/>
      </c>
      <c r="R103" s="195" t="str">
        <f>IF(R104&lt;&gt;""," -R","")</f>
        <v/>
      </c>
      <c r="T103" s="195" t="str">
        <f>IF(T104&lt;&gt;""," -R","")</f>
        <v/>
      </c>
      <c r="V103" s="195" t="str">
        <f>IF(V104&lt;&gt;""," -R","")</f>
        <v/>
      </c>
      <c r="X103" s="195" t="str">
        <f>IF(X104&lt;&gt;""," -R","")</f>
        <v/>
      </c>
      <c r="Z103" s="195" t="str">
        <f>IF(Z104&lt;&gt;""," -R","")</f>
        <v/>
      </c>
      <c r="AB103" s="195" t="str">
        <f>IF(AB104&lt;&gt;""," -R","")</f>
        <v/>
      </c>
      <c r="AD103" s="195" t="str">
        <f>IF(AD104&lt;&gt;""," -R","")</f>
        <v/>
      </c>
      <c r="AF103" s="195" t="str">
        <f t="shared" si="1"/>
        <v/>
      </c>
      <c r="AH103" s="195" t="str">
        <f t="shared" si="2"/>
        <v/>
      </c>
      <c r="AJ103" s="195" t="str">
        <f t="shared" si="3"/>
        <v/>
      </c>
      <c r="AL103" s="195" t="str">
        <f t="shared" si="4"/>
        <v/>
      </c>
      <c r="AN103" s="195" t="str">
        <f t="shared" si="5"/>
        <v/>
      </c>
      <c r="AP103" s="195" t="str">
        <f t="shared" si="6"/>
        <v/>
      </c>
      <c r="AR103" s="195" t="str">
        <f t="shared" si="7"/>
        <v/>
      </c>
      <c r="AT103" s="195" t="str">
        <f t="shared" si="8"/>
        <v/>
      </c>
      <c r="AV103" s="195" t="str">
        <f t="shared" si="9"/>
        <v/>
      </c>
      <c r="AX103" s="195" t="str">
        <f t="shared" si="10"/>
        <v/>
      </c>
      <c r="AZ103" s="195" t="str">
        <f t="shared" si="11"/>
        <v/>
      </c>
      <c r="BB103" s="195" t="str">
        <f t="shared" si="12"/>
        <v/>
      </c>
      <c r="BD103" s="195" t="str">
        <f t="shared" si="13"/>
        <v/>
      </c>
      <c r="BF103" s="195" t="str">
        <f t="shared" si="14"/>
        <v/>
      </c>
      <c r="BH103" s="195" t="str">
        <f t="shared" si="15"/>
        <v/>
      </c>
      <c r="BJ103" s="195" t="str">
        <f t="shared" si="16"/>
        <v/>
      </c>
    </row>
    <row r="104" spans="13:62">
      <c r="M104" s="195">
        <v>1.47</v>
      </c>
      <c r="N104" s="195" t="str">
        <f>IFERROR(VLOOKUP(M104,'CRUCE RIESGOS'!$C$8:$D$13,2,FALSE),"")</f>
        <v/>
      </c>
      <c r="O104" s="195">
        <v>2.47000000000001</v>
      </c>
      <c r="P104" s="195" t="str">
        <f>IFERROR(VLOOKUP(O104,'CRUCE RIESGOS'!$C$8:$D$13,2,FALSE),"")</f>
        <v/>
      </c>
      <c r="Q104" s="195">
        <v>3.4700000000000202</v>
      </c>
      <c r="R104" s="195" t="str">
        <f>IFERROR(VLOOKUP(Q104,'CRUCE RIESGOS'!$C$8:$D$13,2,FALSE),"")</f>
        <v/>
      </c>
      <c r="S104" s="195">
        <v>4.4700000000000299</v>
      </c>
      <c r="T104" s="195" t="str">
        <f>IFERROR(VLOOKUP(S104,'CRUCE RIESGOS'!$C$8:$D$13,2,FALSE),"")</f>
        <v/>
      </c>
      <c r="U104" s="195">
        <v>5.4700000000000397</v>
      </c>
      <c r="V104" s="195" t="str">
        <f>IFERROR(VLOOKUP(U104,'CRUCE RIESGOS'!$C$8:$D$13,2,FALSE),"")</f>
        <v/>
      </c>
      <c r="W104" s="195">
        <v>6.4700000000000504</v>
      </c>
      <c r="X104" s="195" t="str">
        <f>IFERROR(VLOOKUP(W104,'CRUCE RIESGOS'!$C$8:$D$13,2,FALSE),"")</f>
        <v/>
      </c>
      <c r="Y104" s="195">
        <v>7.4700000000000601</v>
      </c>
      <c r="Z104" s="195" t="str">
        <f>IFERROR(VLOOKUP(Y104,'CRUCE RIESGOS'!$C$8:$D$13,2,FALSE),"")</f>
        <v/>
      </c>
      <c r="AA104" s="195">
        <v>8.4700000000000699</v>
      </c>
      <c r="AB104" s="195" t="str">
        <f>IFERROR(VLOOKUP(AA104,'CRUCE RIESGOS'!$C$8:$D$13,2,FALSE),"")</f>
        <v/>
      </c>
      <c r="AC104" s="195">
        <v>9.4700000000000806</v>
      </c>
      <c r="AD104" s="195" t="str">
        <f>IFERROR(VLOOKUP(AC104,'CRUCE RIESGOS'!$C$8:$D$13,2,FALSE),"")</f>
        <v/>
      </c>
      <c r="AE104" s="195">
        <v>10.4700000000001</v>
      </c>
      <c r="AF104" s="195" t="str">
        <f>IFERROR(VLOOKUP(AE104,'CRUCE RIESGOS'!$C$8:$D$13,2,FALSE),"")</f>
        <v/>
      </c>
      <c r="AG104" s="195">
        <v>11.4700000000001</v>
      </c>
      <c r="AH104" s="195" t="str">
        <f>IFERROR(VLOOKUP(AG104,'CRUCE RIESGOS'!$C$8:$D$13,2,FALSE),"")</f>
        <v/>
      </c>
      <c r="AI104" s="195">
        <v>12.4700000000001</v>
      </c>
      <c r="AJ104" s="195" t="str">
        <f>IFERROR(VLOOKUP(AI104,'CRUCE RIESGOS'!$C$8:$D$13,2,FALSE),"")</f>
        <v/>
      </c>
      <c r="AK104" s="195">
        <v>13.4700000000001</v>
      </c>
      <c r="AL104" s="195" t="str">
        <f>IFERROR(VLOOKUP(AK104,'CRUCE RIESGOS'!$C$8:$D$13,2,FALSE),"")</f>
        <v/>
      </c>
      <c r="AM104" s="195">
        <v>14.4700000000001</v>
      </c>
      <c r="AN104" s="195" t="str">
        <f>IFERROR(VLOOKUP(AM104,'CRUCE RIESGOS'!$C$8:$D$13,2,FALSE),"")</f>
        <v/>
      </c>
      <c r="AO104" s="195">
        <v>15.4700000000001</v>
      </c>
      <c r="AP104" s="195" t="str">
        <f>IFERROR(VLOOKUP(AO104,'CRUCE RIESGOS'!$C$8:$D$13,2,FALSE),"")</f>
        <v/>
      </c>
      <c r="AQ104" s="195">
        <v>16.470000000000098</v>
      </c>
      <c r="AR104" s="195" t="str">
        <f>IFERROR(VLOOKUP(AQ104,'CRUCE RIESGOS'!$C$8:$D$13,2,FALSE),"")</f>
        <v/>
      </c>
      <c r="AS104" s="195">
        <v>17.470000000000201</v>
      </c>
      <c r="AT104" s="195" t="str">
        <f>IFERROR(VLOOKUP(AS104,'CRUCE RIESGOS'!$C$8:$D$13,2,FALSE),"")</f>
        <v/>
      </c>
      <c r="AU104" s="195">
        <v>18.470000000000201</v>
      </c>
      <c r="AV104" s="195" t="str">
        <f>IFERROR(VLOOKUP(AU104,'CRUCE RIESGOS'!$C$8:$D$13,2,FALSE),"")</f>
        <v/>
      </c>
      <c r="AW104" s="195">
        <v>19.470000000000201</v>
      </c>
      <c r="AX104" s="195" t="str">
        <f>IFERROR(VLOOKUP(AW104,'CRUCE RIESGOS'!$C$8:$D$13,2,FALSE),"")</f>
        <v/>
      </c>
      <c r="AY104" s="195">
        <v>20.470000000000201</v>
      </c>
      <c r="AZ104" s="195" t="str">
        <f>IFERROR(VLOOKUP(AY104,'CRUCE RIESGOS'!$C$8:$D$13,2,FALSE),"")</f>
        <v/>
      </c>
      <c r="BA104" s="195">
        <v>21.470000000000201</v>
      </c>
      <c r="BB104" s="195" t="str">
        <f>IFERROR(VLOOKUP(BA104,'CRUCE RIESGOS'!$C$8:$D$13,2,FALSE),"")</f>
        <v/>
      </c>
      <c r="BC104" s="195">
        <v>22.470000000000201</v>
      </c>
      <c r="BD104" s="195" t="str">
        <f>IFERROR(VLOOKUP(BC104,'CRUCE RIESGOS'!$C$8:$D$13,2,FALSE),"")</f>
        <v/>
      </c>
      <c r="BE104" s="195">
        <v>23.470000000000201</v>
      </c>
      <c r="BF104" s="195" t="str">
        <f>IFERROR(VLOOKUP(BE104,'CRUCE RIESGOS'!$C$8:$D$13,2,FALSE),"")</f>
        <v/>
      </c>
      <c r="BG104" s="195">
        <v>24.470000000000201</v>
      </c>
      <c r="BH104" s="195" t="str">
        <f>IFERROR(VLOOKUP(BG104,'CRUCE RIESGOS'!$C$8:$D$13,2,FALSE),"")</f>
        <v/>
      </c>
      <c r="BI104" s="195">
        <v>25.470000000000201</v>
      </c>
      <c r="BJ104" s="195" t="str">
        <f>IFERROR(VLOOKUP(BI104,'CRUCE RIESGOS'!$C$8:$D$13,2,FALSE),"")</f>
        <v/>
      </c>
    </row>
    <row r="105" spans="13:62">
      <c r="N105" s="195" t="str">
        <f t="shared" si="0"/>
        <v/>
      </c>
      <c r="P105" s="195" t="str">
        <f>IF(P106&lt;&gt;""," -R","")</f>
        <v/>
      </c>
      <c r="R105" s="195" t="str">
        <f>IF(R106&lt;&gt;""," -R","")</f>
        <v/>
      </c>
      <c r="T105" s="195" t="str">
        <f>IF(T106&lt;&gt;""," -R","")</f>
        <v/>
      </c>
      <c r="V105" s="195" t="str">
        <f>IF(V106&lt;&gt;""," -R","")</f>
        <v/>
      </c>
      <c r="X105" s="195" t="str">
        <f>IF(X106&lt;&gt;""," -R","")</f>
        <v/>
      </c>
      <c r="Z105" s="195" t="str">
        <f>IF(Z106&lt;&gt;""," -R","")</f>
        <v/>
      </c>
      <c r="AB105" s="195" t="str">
        <f>IF(AB106&lt;&gt;""," -R","")</f>
        <v/>
      </c>
      <c r="AD105" s="195" t="str">
        <f>IF(AD106&lt;&gt;""," -R","")</f>
        <v/>
      </c>
      <c r="AF105" s="195" t="str">
        <f t="shared" si="1"/>
        <v/>
      </c>
      <c r="AH105" s="195" t="str">
        <f t="shared" si="2"/>
        <v/>
      </c>
      <c r="AJ105" s="195" t="str">
        <f t="shared" si="3"/>
        <v/>
      </c>
      <c r="AL105" s="195" t="str">
        <f t="shared" si="4"/>
        <v/>
      </c>
      <c r="AN105" s="195" t="str">
        <f t="shared" si="5"/>
        <v/>
      </c>
      <c r="AP105" s="195" t="str">
        <f t="shared" si="6"/>
        <v/>
      </c>
      <c r="AR105" s="195" t="str">
        <f t="shared" si="7"/>
        <v/>
      </c>
      <c r="AT105" s="195" t="str">
        <f t="shared" si="8"/>
        <v/>
      </c>
      <c r="AV105" s="195" t="str">
        <f t="shared" si="9"/>
        <v/>
      </c>
      <c r="AX105" s="195" t="str">
        <f t="shared" si="10"/>
        <v/>
      </c>
      <c r="AZ105" s="195" t="str">
        <f t="shared" si="11"/>
        <v/>
      </c>
      <c r="BB105" s="195" t="str">
        <f t="shared" si="12"/>
        <v/>
      </c>
      <c r="BD105" s="195" t="str">
        <f t="shared" si="13"/>
        <v/>
      </c>
      <c r="BF105" s="195" t="str">
        <f t="shared" si="14"/>
        <v/>
      </c>
      <c r="BH105" s="195" t="str">
        <f t="shared" si="15"/>
        <v/>
      </c>
      <c r="BJ105" s="195" t="str">
        <f t="shared" si="16"/>
        <v/>
      </c>
    </row>
    <row r="106" spans="13:62">
      <c r="M106" s="195">
        <v>1.48</v>
      </c>
      <c r="N106" s="195" t="str">
        <f>IFERROR(VLOOKUP(M106,'CRUCE RIESGOS'!$C$8:$D$13,2,FALSE),"")</f>
        <v/>
      </c>
      <c r="O106" s="195">
        <v>2.4800000000000102</v>
      </c>
      <c r="P106" s="195" t="str">
        <f>IFERROR(VLOOKUP(O106,'CRUCE RIESGOS'!$C$8:$D$13,2,FALSE),"")</f>
        <v/>
      </c>
      <c r="Q106" s="195">
        <v>3.48000000000002</v>
      </c>
      <c r="R106" s="195" t="str">
        <f>IFERROR(VLOOKUP(Q106,'CRUCE RIESGOS'!$C$8:$D$13,2,FALSE),"")</f>
        <v/>
      </c>
      <c r="S106" s="195">
        <v>4.4800000000000297</v>
      </c>
      <c r="T106" s="195" t="str">
        <f>IFERROR(VLOOKUP(S106,'CRUCE RIESGOS'!$C$8:$D$13,2,FALSE),"")</f>
        <v/>
      </c>
      <c r="U106" s="195">
        <v>5.4800000000000404</v>
      </c>
      <c r="V106" s="195" t="str">
        <f>IFERROR(VLOOKUP(U106,'CRUCE RIESGOS'!$C$8:$D$13,2,FALSE),"")</f>
        <v/>
      </c>
      <c r="W106" s="195">
        <v>6.4800000000000502</v>
      </c>
      <c r="X106" s="195" t="str">
        <f>IFERROR(VLOOKUP(W106,'CRUCE RIESGOS'!$C$8:$D$13,2,FALSE),"")</f>
        <v/>
      </c>
      <c r="Y106" s="195">
        <v>7.4800000000000599</v>
      </c>
      <c r="Z106" s="195" t="str">
        <f>IFERROR(VLOOKUP(Y106,'CRUCE RIESGOS'!$C$8:$D$13,2,FALSE),"")</f>
        <v/>
      </c>
      <c r="AA106" s="195">
        <v>8.4800000000000697</v>
      </c>
      <c r="AB106" s="195" t="str">
        <f>IFERROR(VLOOKUP(AA106,'CRUCE RIESGOS'!$C$8:$D$13,2,FALSE),"")</f>
        <v/>
      </c>
      <c r="AC106" s="195">
        <v>9.4800000000000804</v>
      </c>
      <c r="AD106" s="195" t="str">
        <f>IFERROR(VLOOKUP(AC106,'CRUCE RIESGOS'!$C$8:$D$13,2,FALSE),"")</f>
        <v/>
      </c>
      <c r="AE106" s="195">
        <v>10.4800000000001</v>
      </c>
      <c r="AF106" s="195" t="str">
        <f>IFERROR(VLOOKUP(AE106,'CRUCE RIESGOS'!$C$8:$D$13,2,FALSE),"")</f>
        <v/>
      </c>
      <c r="AG106" s="195">
        <v>11.4800000000001</v>
      </c>
      <c r="AH106" s="195" t="str">
        <f>IFERROR(VLOOKUP(AG106,'CRUCE RIESGOS'!$C$8:$D$13,2,FALSE),"")</f>
        <v/>
      </c>
      <c r="AI106" s="195">
        <v>12.4800000000001</v>
      </c>
      <c r="AJ106" s="195" t="str">
        <f>IFERROR(VLOOKUP(AI106,'CRUCE RIESGOS'!$C$8:$D$13,2,FALSE),"")</f>
        <v/>
      </c>
      <c r="AK106" s="195">
        <v>13.4800000000001</v>
      </c>
      <c r="AL106" s="195" t="str">
        <f>IFERROR(VLOOKUP(AK106,'CRUCE RIESGOS'!$C$8:$D$13,2,FALSE),"")</f>
        <v/>
      </c>
      <c r="AM106" s="195">
        <v>14.4800000000001</v>
      </c>
      <c r="AN106" s="195" t="str">
        <f>IFERROR(VLOOKUP(AM106,'CRUCE RIESGOS'!$C$8:$D$13,2,FALSE),"")</f>
        <v/>
      </c>
      <c r="AO106" s="195">
        <v>15.4800000000001</v>
      </c>
      <c r="AP106" s="195" t="str">
        <f>IFERROR(VLOOKUP(AO106,'CRUCE RIESGOS'!$C$8:$D$13,2,FALSE),"")</f>
        <v/>
      </c>
      <c r="AQ106" s="195">
        <v>16.480000000000199</v>
      </c>
      <c r="AR106" s="195" t="str">
        <f>IFERROR(VLOOKUP(AQ106,'CRUCE RIESGOS'!$C$8:$D$13,2,FALSE),"")</f>
        <v/>
      </c>
      <c r="AS106" s="195">
        <v>17.480000000000199</v>
      </c>
      <c r="AT106" s="195" t="str">
        <f>IFERROR(VLOOKUP(AS106,'CRUCE RIESGOS'!$C$8:$D$13,2,FALSE),"")</f>
        <v/>
      </c>
      <c r="AU106" s="195">
        <v>18.480000000000199</v>
      </c>
      <c r="AV106" s="195" t="str">
        <f>IFERROR(VLOOKUP(AU106,'CRUCE RIESGOS'!$C$8:$D$13,2,FALSE),"")</f>
        <v/>
      </c>
      <c r="AW106" s="195">
        <v>19.480000000000199</v>
      </c>
      <c r="AX106" s="195" t="str">
        <f>IFERROR(VLOOKUP(AW106,'CRUCE RIESGOS'!$C$8:$D$13,2,FALSE),"")</f>
        <v/>
      </c>
      <c r="AY106" s="195">
        <v>20.480000000000199</v>
      </c>
      <c r="AZ106" s="195" t="str">
        <f>IFERROR(VLOOKUP(AY106,'CRUCE RIESGOS'!$C$8:$D$13,2,FALSE),"")</f>
        <v/>
      </c>
      <c r="BA106" s="195">
        <v>21.480000000000199</v>
      </c>
      <c r="BB106" s="195" t="str">
        <f>IFERROR(VLOOKUP(BA106,'CRUCE RIESGOS'!$C$8:$D$13,2,FALSE),"")</f>
        <v/>
      </c>
      <c r="BC106" s="195">
        <v>22.480000000000199</v>
      </c>
      <c r="BD106" s="195" t="str">
        <f>IFERROR(VLOOKUP(BC106,'CRUCE RIESGOS'!$C$8:$D$13,2,FALSE),"")</f>
        <v/>
      </c>
      <c r="BE106" s="195">
        <v>23.480000000000199</v>
      </c>
      <c r="BF106" s="195" t="str">
        <f>IFERROR(VLOOKUP(BE106,'CRUCE RIESGOS'!$C$8:$D$13,2,FALSE),"")</f>
        <v/>
      </c>
      <c r="BG106" s="195">
        <v>24.480000000000199</v>
      </c>
      <c r="BH106" s="195" t="str">
        <f>IFERROR(VLOOKUP(BG106,'CRUCE RIESGOS'!$C$8:$D$13,2,FALSE),"")</f>
        <v/>
      </c>
      <c r="BI106" s="195">
        <v>25.480000000000199</v>
      </c>
      <c r="BJ106" s="195" t="str">
        <f>IFERROR(VLOOKUP(BI106,'CRUCE RIESGOS'!$C$8:$D$13,2,FALSE),"")</f>
        <v/>
      </c>
    </row>
    <row r="107" spans="13:62">
      <c r="N107" s="195" t="str">
        <f t="shared" si="0"/>
        <v/>
      </c>
      <c r="P107" s="195" t="str">
        <f>IF(P108&lt;&gt;""," -R","")</f>
        <v/>
      </c>
      <c r="R107" s="195" t="str">
        <f>IF(R108&lt;&gt;""," -R","")</f>
        <v/>
      </c>
      <c r="T107" s="195" t="str">
        <f>IF(T108&lt;&gt;""," -R","")</f>
        <v/>
      </c>
      <c r="V107" s="195" t="str">
        <f>IF(V108&lt;&gt;""," -R","")</f>
        <v/>
      </c>
      <c r="X107" s="195" t="str">
        <f>IF(X108&lt;&gt;""," -R","")</f>
        <v/>
      </c>
      <c r="Z107" s="195" t="str">
        <f>IF(Z108&lt;&gt;""," -R","")</f>
        <v/>
      </c>
      <c r="AB107" s="195" t="str">
        <f>IF(AB108&lt;&gt;""," -R","")</f>
        <v/>
      </c>
      <c r="AD107" s="195" t="str">
        <f>IF(AD108&lt;&gt;""," -R","")</f>
        <v/>
      </c>
      <c r="AF107" s="195" t="str">
        <f t="shared" si="1"/>
        <v/>
      </c>
      <c r="AH107" s="195" t="str">
        <f t="shared" si="2"/>
        <v/>
      </c>
      <c r="AJ107" s="195" t="str">
        <f t="shared" si="3"/>
        <v/>
      </c>
      <c r="AL107" s="195" t="str">
        <f t="shared" si="4"/>
        <v/>
      </c>
      <c r="AN107" s="195" t="str">
        <f t="shared" si="5"/>
        <v/>
      </c>
      <c r="AP107" s="195" t="str">
        <f t="shared" si="6"/>
        <v/>
      </c>
      <c r="AR107" s="195" t="str">
        <f t="shared" si="7"/>
        <v/>
      </c>
      <c r="AT107" s="195" t="str">
        <f t="shared" si="8"/>
        <v/>
      </c>
      <c r="AV107" s="195" t="str">
        <f t="shared" si="9"/>
        <v/>
      </c>
      <c r="AX107" s="195" t="str">
        <f t="shared" si="10"/>
        <v/>
      </c>
      <c r="AZ107" s="195" t="str">
        <f t="shared" si="11"/>
        <v/>
      </c>
      <c r="BB107" s="195" t="str">
        <f t="shared" si="12"/>
        <v/>
      </c>
      <c r="BD107" s="195" t="str">
        <f t="shared" si="13"/>
        <v/>
      </c>
      <c r="BF107" s="195" t="str">
        <f t="shared" si="14"/>
        <v/>
      </c>
      <c r="BH107" s="195" t="str">
        <f t="shared" si="15"/>
        <v/>
      </c>
      <c r="BJ107" s="195" t="str">
        <f t="shared" si="16"/>
        <v/>
      </c>
    </row>
    <row r="108" spans="13:62">
      <c r="M108" s="195">
        <v>1.49</v>
      </c>
      <c r="N108" s="195" t="str">
        <f>IFERROR(VLOOKUP(M108,'CRUCE RIESGOS'!$C$8:$D$13,2,FALSE),"")</f>
        <v/>
      </c>
      <c r="O108" s="195">
        <v>2.49000000000001</v>
      </c>
      <c r="P108" s="195" t="str">
        <f>IFERROR(VLOOKUP(O108,'CRUCE RIESGOS'!$C$8:$D$13,2,FALSE),"")</f>
        <v/>
      </c>
      <c r="Q108" s="195">
        <v>3.4900000000000202</v>
      </c>
      <c r="R108" s="195" t="str">
        <f>IFERROR(VLOOKUP(Q108,'CRUCE RIESGOS'!$C$8:$D$13,2,FALSE),"")</f>
        <v/>
      </c>
      <c r="S108" s="195">
        <v>4.4900000000000304</v>
      </c>
      <c r="T108" s="195" t="str">
        <f>IFERROR(VLOOKUP(S108,'CRUCE RIESGOS'!$C$8:$D$13,2,FALSE),"")</f>
        <v/>
      </c>
      <c r="U108" s="195">
        <v>5.4900000000000402</v>
      </c>
      <c r="V108" s="195" t="str">
        <f>IFERROR(VLOOKUP(U108,'CRUCE RIESGOS'!$C$8:$D$13,2,FALSE),"")</f>
        <v/>
      </c>
      <c r="W108" s="195">
        <v>6.49000000000005</v>
      </c>
      <c r="X108" s="195" t="str">
        <f>IFERROR(VLOOKUP(W108,'CRUCE RIESGOS'!$C$8:$D$13,2,FALSE),"")</f>
        <v/>
      </c>
      <c r="Y108" s="195">
        <v>7.4900000000000597</v>
      </c>
      <c r="Z108" s="195" t="str">
        <f>IFERROR(VLOOKUP(Y108,'CRUCE RIESGOS'!$C$8:$D$13,2,FALSE),"")</f>
        <v/>
      </c>
      <c r="AA108" s="195">
        <v>8.4900000000000695</v>
      </c>
      <c r="AB108" s="195" t="str">
        <f>IFERROR(VLOOKUP(AA108,'CRUCE RIESGOS'!$C$8:$D$13,2,FALSE),"")</f>
        <v/>
      </c>
      <c r="AC108" s="195">
        <v>9.4900000000000801</v>
      </c>
      <c r="AD108" s="195" t="str">
        <f>IFERROR(VLOOKUP(AC108,'CRUCE RIESGOS'!$C$8:$D$13,2,FALSE),"")</f>
        <v/>
      </c>
      <c r="AE108" s="195">
        <v>10.4900000000001</v>
      </c>
      <c r="AF108" s="195" t="str">
        <f>IFERROR(VLOOKUP(AE108,'CRUCE RIESGOS'!$C$8:$D$13,2,FALSE),"")</f>
        <v/>
      </c>
      <c r="AG108" s="195">
        <v>11.4900000000001</v>
      </c>
      <c r="AH108" s="195" t="str">
        <f>IFERROR(VLOOKUP(AG108,'CRUCE RIESGOS'!$C$8:$D$13,2,FALSE),"")</f>
        <v/>
      </c>
      <c r="AI108" s="195">
        <v>12.4900000000001</v>
      </c>
      <c r="AJ108" s="195" t="str">
        <f>IFERROR(VLOOKUP(AI108,'CRUCE RIESGOS'!$C$8:$D$13,2,FALSE),"")</f>
        <v/>
      </c>
      <c r="AK108" s="195">
        <v>13.4900000000001</v>
      </c>
      <c r="AL108" s="195" t="str">
        <f>IFERROR(VLOOKUP(AK108,'CRUCE RIESGOS'!$C$8:$D$13,2,FALSE),"")</f>
        <v/>
      </c>
      <c r="AM108" s="195">
        <v>14.4900000000001</v>
      </c>
      <c r="AN108" s="195" t="str">
        <f>IFERROR(VLOOKUP(AM108,'CRUCE RIESGOS'!$C$8:$D$13,2,FALSE),"")</f>
        <v/>
      </c>
      <c r="AO108" s="195">
        <v>15.4900000000001</v>
      </c>
      <c r="AP108" s="195" t="str">
        <f>IFERROR(VLOOKUP(AO108,'CRUCE RIESGOS'!$C$8:$D$13,2,FALSE),"")</f>
        <v/>
      </c>
      <c r="AQ108" s="195">
        <v>16.490000000000101</v>
      </c>
      <c r="AR108" s="195" t="str">
        <f>IFERROR(VLOOKUP(AQ108,'CRUCE RIESGOS'!$C$8:$D$13,2,FALSE),"")</f>
        <v/>
      </c>
      <c r="AS108" s="195">
        <v>17.490000000000201</v>
      </c>
      <c r="AT108" s="195" t="str">
        <f>IFERROR(VLOOKUP(AS108,'CRUCE RIESGOS'!$C$8:$D$13,2,FALSE),"")</f>
        <v/>
      </c>
      <c r="AU108" s="195">
        <v>18.490000000000201</v>
      </c>
      <c r="AV108" s="195" t="str">
        <f>IFERROR(VLOOKUP(AU108,'CRUCE RIESGOS'!$C$8:$D$13,2,FALSE),"")</f>
        <v/>
      </c>
      <c r="AW108" s="195">
        <v>19.490000000000201</v>
      </c>
      <c r="AX108" s="195" t="str">
        <f>IFERROR(VLOOKUP(AW108,'CRUCE RIESGOS'!$C$8:$D$13,2,FALSE),"")</f>
        <v/>
      </c>
      <c r="AY108" s="195">
        <v>20.490000000000201</v>
      </c>
      <c r="AZ108" s="195" t="str">
        <f>IFERROR(VLOOKUP(AY108,'CRUCE RIESGOS'!$C$8:$D$13,2,FALSE),"")</f>
        <v/>
      </c>
      <c r="BA108" s="195">
        <v>21.490000000000201</v>
      </c>
      <c r="BB108" s="195" t="str">
        <f>IFERROR(VLOOKUP(BA108,'CRUCE RIESGOS'!$C$8:$D$13,2,FALSE),"")</f>
        <v/>
      </c>
      <c r="BC108" s="195">
        <v>22.490000000000201</v>
      </c>
      <c r="BD108" s="195" t="str">
        <f>IFERROR(VLOOKUP(BC108,'CRUCE RIESGOS'!$C$8:$D$13,2,FALSE),"")</f>
        <v/>
      </c>
      <c r="BE108" s="195">
        <v>23.490000000000201</v>
      </c>
      <c r="BF108" s="195" t="str">
        <f>IFERROR(VLOOKUP(BE108,'CRUCE RIESGOS'!$C$8:$D$13,2,FALSE),"")</f>
        <v/>
      </c>
      <c r="BG108" s="195">
        <v>24.490000000000201</v>
      </c>
      <c r="BH108" s="195" t="str">
        <f>IFERROR(VLOOKUP(BG108,'CRUCE RIESGOS'!$C$8:$D$13,2,FALSE),"")</f>
        <v/>
      </c>
      <c r="BI108" s="195">
        <v>25.490000000000201</v>
      </c>
      <c r="BJ108" s="195" t="str">
        <f>IFERROR(VLOOKUP(BI108,'CRUCE RIESGOS'!$C$8:$D$13,2,FALSE),"")</f>
        <v/>
      </c>
    </row>
    <row r="109" spans="13:62">
      <c r="N109" s="195" t="str">
        <f t="shared" si="0"/>
        <v/>
      </c>
      <c r="P109" s="195" t="str">
        <f>IF(P110&lt;&gt;""," -R","")</f>
        <v/>
      </c>
      <c r="R109" s="195" t="str">
        <f>IF(R110&lt;&gt;""," -R","")</f>
        <v/>
      </c>
      <c r="T109" s="195" t="str">
        <f>IF(T110&lt;&gt;""," -R","")</f>
        <v/>
      </c>
      <c r="V109" s="195" t="str">
        <f>IF(V110&lt;&gt;""," -R","")</f>
        <v/>
      </c>
      <c r="X109" s="195" t="str">
        <f>IF(X110&lt;&gt;""," -R","")</f>
        <v/>
      </c>
      <c r="Z109" s="195" t="str">
        <f>IF(Z110&lt;&gt;""," -R","")</f>
        <v/>
      </c>
      <c r="AB109" s="195" t="str">
        <f>IF(AB110&lt;&gt;""," -R","")</f>
        <v/>
      </c>
      <c r="AD109" s="195" t="str">
        <f>IF(AD110&lt;&gt;""," -R","")</f>
        <v/>
      </c>
      <c r="AF109" s="195" t="str">
        <f t="shared" si="1"/>
        <v/>
      </c>
      <c r="AH109" s="195" t="str">
        <f t="shared" si="2"/>
        <v/>
      </c>
      <c r="AJ109" s="195" t="str">
        <f t="shared" si="3"/>
        <v/>
      </c>
      <c r="AL109" s="195" t="str">
        <f t="shared" si="4"/>
        <v/>
      </c>
      <c r="AN109" s="195" t="str">
        <f t="shared" si="5"/>
        <v/>
      </c>
      <c r="AP109" s="195" t="str">
        <f t="shared" si="6"/>
        <v/>
      </c>
      <c r="AR109" s="195" t="str">
        <f t="shared" si="7"/>
        <v/>
      </c>
      <c r="AT109" s="195" t="str">
        <f t="shared" si="8"/>
        <v/>
      </c>
      <c r="AV109" s="195" t="str">
        <f t="shared" si="9"/>
        <v/>
      </c>
      <c r="AX109" s="195" t="str">
        <f t="shared" si="10"/>
        <v/>
      </c>
      <c r="AZ109" s="195" t="str">
        <f t="shared" si="11"/>
        <v/>
      </c>
      <c r="BB109" s="195" t="str">
        <f t="shared" si="12"/>
        <v/>
      </c>
      <c r="BD109" s="195" t="str">
        <f t="shared" si="13"/>
        <v/>
      </c>
      <c r="BF109" s="195" t="str">
        <f t="shared" si="14"/>
        <v/>
      </c>
      <c r="BH109" s="195" t="str">
        <f t="shared" si="15"/>
        <v/>
      </c>
      <c r="BJ109" s="195" t="str">
        <f t="shared" si="16"/>
        <v/>
      </c>
    </row>
    <row r="110" spans="13:62">
      <c r="M110" s="195">
        <v>1.5</v>
      </c>
      <c r="N110" s="195" t="str">
        <f>IFERROR(VLOOKUP(M110,'CRUCE RIESGOS'!$C$8:$D$13,2,FALSE),"")</f>
        <v/>
      </c>
      <c r="O110" s="195">
        <v>2.5000000000000102</v>
      </c>
      <c r="P110" s="195" t="str">
        <f>IFERROR(VLOOKUP(O110,'CRUCE RIESGOS'!$C$8:$D$13,2,FALSE),"")</f>
        <v/>
      </c>
      <c r="Q110" s="195">
        <v>3.50000000000002</v>
      </c>
      <c r="R110" s="195" t="str">
        <f>IFERROR(VLOOKUP(Q110,'CRUCE RIESGOS'!$C$8:$D$13,2,FALSE),"")</f>
        <v/>
      </c>
      <c r="S110" s="195">
        <v>4.5000000000000302</v>
      </c>
      <c r="T110" s="195" t="str">
        <f>IFERROR(VLOOKUP(S110,'CRUCE RIESGOS'!$C$8:$D$13,2,FALSE),"")</f>
        <v/>
      </c>
      <c r="U110" s="195">
        <v>5.50000000000004</v>
      </c>
      <c r="V110" s="195" t="str">
        <f>IFERROR(VLOOKUP(U110,'CRUCE RIESGOS'!$C$8:$D$13,2,FALSE),"")</f>
        <v/>
      </c>
      <c r="W110" s="195">
        <v>6.5000000000000497</v>
      </c>
      <c r="X110" s="195" t="str">
        <f>IFERROR(VLOOKUP(W110,'CRUCE RIESGOS'!$C$8:$D$13,2,FALSE),"")</f>
        <v/>
      </c>
      <c r="Y110" s="195">
        <v>7.5000000000000604</v>
      </c>
      <c r="Z110" s="195" t="str">
        <f>IFERROR(VLOOKUP(Y110,'CRUCE RIESGOS'!$C$8:$D$13,2,FALSE),"")</f>
        <v/>
      </c>
      <c r="AA110" s="195">
        <v>8.5000000000000693</v>
      </c>
      <c r="AB110" s="195" t="str">
        <f>IFERROR(VLOOKUP(AA110,'CRUCE RIESGOS'!$C$8:$D$13,2,FALSE),"")</f>
        <v/>
      </c>
      <c r="AC110" s="195">
        <v>9.5000000000000799</v>
      </c>
      <c r="AD110" s="195" t="str">
        <f>IFERROR(VLOOKUP(AC110,'CRUCE RIESGOS'!$C$8:$D$13,2,FALSE),"")</f>
        <v/>
      </c>
      <c r="AE110" s="195">
        <v>10.500000000000099</v>
      </c>
      <c r="AF110" s="195" t="str">
        <f>IFERROR(VLOOKUP(AE110,'CRUCE RIESGOS'!$C$8:$D$13,2,FALSE),"")</f>
        <v/>
      </c>
      <c r="AG110" s="195">
        <v>11.500000000000099</v>
      </c>
      <c r="AH110" s="195" t="str">
        <f>IFERROR(VLOOKUP(AG110,'CRUCE RIESGOS'!$C$8:$D$13,2,FALSE),"")</f>
        <v/>
      </c>
      <c r="AI110" s="195">
        <v>12.500000000000099</v>
      </c>
      <c r="AJ110" s="195" t="str">
        <f>IFERROR(VLOOKUP(AI110,'CRUCE RIESGOS'!$C$8:$D$13,2,FALSE),"")</f>
        <v/>
      </c>
      <c r="AK110" s="195">
        <v>13.500000000000099</v>
      </c>
      <c r="AL110" s="195" t="str">
        <f>IFERROR(VLOOKUP(AK110,'CRUCE RIESGOS'!$C$8:$D$13,2,FALSE),"")</f>
        <v/>
      </c>
      <c r="AM110" s="195">
        <v>14.500000000000099</v>
      </c>
      <c r="AN110" s="195" t="str">
        <f>IFERROR(VLOOKUP(AM110,'CRUCE RIESGOS'!$C$8:$D$13,2,FALSE),"")</f>
        <v/>
      </c>
      <c r="AO110" s="195">
        <v>15.500000000000099</v>
      </c>
      <c r="AP110" s="195" t="str">
        <f>IFERROR(VLOOKUP(AO110,'CRUCE RIESGOS'!$C$8:$D$13,2,FALSE),"")</f>
        <v/>
      </c>
      <c r="AQ110" s="195">
        <v>16.500000000000199</v>
      </c>
      <c r="AR110" s="195" t="str">
        <f>IFERROR(VLOOKUP(AQ110,'CRUCE RIESGOS'!$C$8:$D$13,2,FALSE),"")</f>
        <v/>
      </c>
      <c r="AS110" s="195">
        <v>17.500000000000199</v>
      </c>
      <c r="AT110" s="195" t="str">
        <f>IFERROR(VLOOKUP(AS110,'CRUCE RIESGOS'!$C$8:$D$13,2,FALSE),"")</f>
        <v/>
      </c>
      <c r="AU110" s="195">
        <v>18.500000000000199</v>
      </c>
      <c r="AV110" s="195" t="str">
        <f>IFERROR(VLOOKUP(AU110,'CRUCE RIESGOS'!$C$8:$D$13,2,FALSE),"")</f>
        <v/>
      </c>
      <c r="AW110" s="195">
        <v>19.500000000000199</v>
      </c>
      <c r="AX110" s="195" t="str">
        <f>IFERROR(VLOOKUP(AW110,'CRUCE RIESGOS'!$C$8:$D$13,2,FALSE),"")</f>
        <v/>
      </c>
      <c r="AY110" s="195">
        <v>20.500000000000199</v>
      </c>
      <c r="AZ110" s="195" t="str">
        <f>IFERROR(VLOOKUP(AY110,'CRUCE RIESGOS'!$C$8:$D$13,2,FALSE),"")</f>
        <v/>
      </c>
      <c r="BA110" s="195">
        <v>21.500000000000199</v>
      </c>
      <c r="BB110" s="195" t="str">
        <f>IFERROR(VLOOKUP(BA110,'CRUCE RIESGOS'!$C$8:$D$13,2,FALSE),"")</f>
        <v/>
      </c>
      <c r="BC110" s="195">
        <v>22.500000000000199</v>
      </c>
      <c r="BD110" s="195" t="str">
        <f>IFERROR(VLOOKUP(BC110,'CRUCE RIESGOS'!$C$8:$D$13,2,FALSE),"")</f>
        <v/>
      </c>
      <c r="BE110" s="195">
        <v>23.500000000000199</v>
      </c>
      <c r="BF110" s="195" t="str">
        <f>IFERROR(VLOOKUP(BE110,'CRUCE RIESGOS'!$C$8:$D$13,2,FALSE),"")</f>
        <v/>
      </c>
      <c r="BG110" s="195">
        <v>24.500000000000199</v>
      </c>
      <c r="BH110" s="195" t="str">
        <f>IFERROR(VLOOKUP(BG110,'CRUCE RIESGOS'!$C$8:$D$13,2,FALSE),"")</f>
        <v/>
      </c>
      <c r="BI110" s="195">
        <v>25.500000000000199</v>
      </c>
      <c r="BJ110" s="195" t="str">
        <f>IFERROR(VLOOKUP(BI110,'CRUCE RIESGOS'!$C$8:$D$13,2,FALSE),"")</f>
        <v/>
      </c>
    </row>
    <row r="111" spans="13:62">
      <c r="N111" s="195" t="str">
        <f t="shared" si="0"/>
        <v/>
      </c>
      <c r="P111" s="195" t="str">
        <f>IF(P112&lt;&gt;""," -R","")</f>
        <v/>
      </c>
      <c r="R111" s="195" t="str">
        <f>IF(R112&lt;&gt;""," -R","")</f>
        <v/>
      </c>
      <c r="T111" s="195" t="str">
        <f>IF(T112&lt;&gt;""," -R","")</f>
        <v/>
      </c>
      <c r="V111" s="195" t="str">
        <f>IF(V112&lt;&gt;""," -R","")</f>
        <v/>
      </c>
      <c r="X111" s="195" t="str">
        <f>IF(X112&lt;&gt;""," -R","")</f>
        <v/>
      </c>
      <c r="Z111" s="195" t="str">
        <f>IF(Z112&lt;&gt;""," -R","")</f>
        <v/>
      </c>
      <c r="AB111" s="195" t="str">
        <f>IF(AB112&lt;&gt;""," -R","")</f>
        <v/>
      </c>
      <c r="AD111" s="195" t="str">
        <f>IF(AD112&lt;&gt;""," -R","")</f>
        <v/>
      </c>
      <c r="AF111" s="195" t="str">
        <f t="shared" si="1"/>
        <v/>
      </c>
      <c r="AH111" s="195" t="str">
        <f t="shared" si="2"/>
        <v/>
      </c>
      <c r="AJ111" s="195" t="str">
        <f t="shared" si="3"/>
        <v/>
      </c>
      <c r="AL111" s="195" t="str">
        <f t="shared" si="4"/>
        <v/>
      </c>
      <c r="AN111" s="195" t="str">
        <f t="shared" si="5"/>
        <v/>
      </c>
      <c r="AP111" s="195" t="str">
        <f t="shared" si="6"/>
        <v/>
      </c>
      <c r="AR111" s="195" t="str">
        <f t="shared" si="7"/>
        <v/>
      </c>
      <c r="AT111" s="195" t="str">
        <f t="shared" si="8"/>
        <v/>
      </c>
      <c r="AV111" s="195" t="str">
        <f t="shared" si="9"/>
        <v/>
      </c>
      <c r="AX111" s="195" t="str">
        <f t="shared" si="10"/>
        <v/>
      </c>
      <c r="AZ111" s="195" t="str">
        <f t="shared" si="11"/>
        <v/>
      </c>
      <c r="BB111" s="195" t="str">
        <f t="shared" si="12"/>
        <v/>
      </c>
      <c r="BD111" s="195" t="str">
        <f t="shared" si="13"/>
        <v/>
      </c>
      <c r="BF111" s="195" t="str">
        <f t="shared" si="14"/>
        <v/>
      </c>
      <c r="BH111" s="195" t="str">
        <f t="shared" si="15"/>
        <v/>
      </c>
      <c r="BJ111" s="195" t="str">
        <f t="shared" si="16"/>
        <v/>
      </c>
    </row>
    <row r="112" spans="13:62">
      <c r="M112" s="195">
        <v>1.51</v>
      </c>
      <c r="N112" s="195" t="str">
        <f>IFERROR(VLOOKUP(M112,'CRUCE RIESGOS'!$C$8:$D$13,2,FALSE),"")</f>
        <v/>
      </c>
      <c r="O112" s="195">
        <v>2.51000000000001</v>
      </c>
      <c r="P112" s="195" t="str">
        <f>IFERROR(VLOOKUP(O112,'CRUCE RIESGOS'!$C$8:$D$13,2,FALSE),"")</f>
        <v/>
      </c>
      <c r="Q112" s="195">
        <v>3.5100000000000202</v>
      </c>
      <c r="R112" s="195" t="str">
        <f>IFERROR(VLOOKUP(Q112,'CRUCE RIESGOS'!$C$8:$D$13,2,FALSE),"")</f>
        <v/>
      </c>
      <c r="S112" s="195">
        <v>4.51000000000003</v>
      </c>
      <c r="T112" s="195" t="str">
        <f>IFERROR(VLOOKUP(S112,'CRUCE RIESGOS'!$C$8:$D$13,2,FALSE),"")</f>
        <v/>
      </c>
      <c r="U112" s="195">
        <v>5.5100000000000398</v>
      </c>
      <c r="V112" s="195" t="str">
        <f>IFERROR(VLOOKUP(U112,'CRUCE RIESGOS'!$C$8:$D$13,2,FALSE),"")</f>
        <v/>
      </c>
      <c r="W112" s="195">
        <v>6.5100000000000504</v>
      </c>
      <c r="X112" s="195" t="str">
        <f>IFERROR(VLOOKUP(W112,'CRUCE RIESGOS'!$C$8:$D$13,2,FALSE),"")</f>
        <v/>
      </c>
      <c r="Y112" s="195">
        <v>7.5100000000000602</v>
      </c>
      <c r="Z112" s="195" t="str">
        <f>IFERROR(VLOOKUP(Y112,'CRUCE RIESGOS'!$C$8:$D$13,2,FALSE),"")</f>
        <v/>
      </c>
      <c r="AA112" s="195">
        <v>8.5100000000000708</v>
      </c>
      <c r="AB112" s="195" t="str">
        <f>IFERROR(VLOOKUP(AA112,'CRUCE RIESGOS'!$C$8:$D$13,2,FALSE),"")</f>
        <v/>
      </c>
      <c r="AC112" s="195">
        <v>9.5100000000000797</v>
      </c>
      <c r="AD112" s="195" t="str">
        <f>IFERROR(VLOOKUP(AC112,'CRUCE RIESGOS'!$C$8:$D$13,2,FALSE),"")</f>
        <v/>
      </c>
      <c r="AE112" s="195">
        <v>10.510000000000099</v>
      </c>
      <c r="AF112" s="195" t="str">
        <f>IFERROR(VLOOKUP(AE112,'CRUCE RIESGOS'!$C$8:$D$13,2,FALSE),"")</f>
        <v/>
      </c>
      <c r="AG112" s="195">
        <v>11.510000000000099</v>
      </c>
      <c r="AH112" s="195" t="str">
        <f>IFERROR(VLOOKUP(AG112,'CRUCE RIESGOS'!$C$8:$D$13,2,FALSE),"")</f>
        <v/>
      </c>
      <c r="AI112" s="195">
        <v>12.510000000000099</v>
      </c>
      <c r="AJ112" s="195" t="str">
        <f>IFERROR(VLOOKUP(AI112,'CRUCE RIESGOS'!$C$8:$D$13,2,FALSE),"")</f>
        <v/>
      </c>
      <c r="AK112" s="195">
        <v>13.510000000000099</v>
      </c>
      <c r="AL112" s="195" t="str">
        <f>IFERROR(VLOOKUP(AK112,'CRUCE RIESGOS'!$C$8:$D$13,2,FALSE),"")</f>
        <v/>
      </c>
      <c r="AM112" s="195">
        <v>14.510000000000099</v>
      </c>
      <c r="AN112" s="195" t="str">
        <f>IFERROR(VLOOKUP(AM112,'CRUCE RIESGOS'!$C$8:$D$13,2,FALSE),"")</f>
        <v/>
      </c>
      <c r="AO112" s="195">
        <v>15.510000000000099</v>
      </c>
      <c r="AP112" s="195" t="str">
        <f>IFERROR(VLOOKUP(AO112,'CRUCE RIESGOS'!$C$8:$D$13,2,FALSE),"")</f>
        <v/>
      </c>
      <c r="AQ112" s="195">
        <v>16.510000000000101</v>
      </c>
      <c r="AR112" s="195" t="str">
        <f>IFERROR(VLOOKUP(AQ112,'CRUCE RIESGOS'!$C$8:$D$13,2,FALSE),"")</f>
        <v/>
      </c>
      <c r="AS112" s="195">
        <v>17.510000000000201</v>
      </c>
      <c r="AT112" s="195" t="str">
        <f>IFERROR(VLOOKUP(AS112,'CRUCE RIESGOS'!$C$8:$D$13,2,FALSE),"")</f>
        <v/>
      </c>
      <c r="AU112" s="195">
        <v>18.510000000000201</v>
      </c>
      <c r="AV112" s="195" t="str">
        <f>IFERROR(VLOOKUP(AU112,'CRUCE RIESGOS'!$C$8:$D$13,2,FALSE),"")</f>
        <v/>
      </c>
      <c r="AW112" s="195">
        <v>19.510000000000201</v>
      </c>
      <c r="AX112" s="195" t="str">
        <f>IFERROR(VLOOKUP(AW112,'CRUCE RIESGOS'!$C$8:$D$13,2,FALSE),"")</f>
        <v/>
      </c>
      <c r="AY112" s="195">
        <v>20.510000000000201</v>
      </c>
      <c r="AZ112" s="195" t="str">
        <f>IFERROR(VLOOKUP(AY112,'CRUCE RIESGOS'!$C$8:$D$13,2,FALSE),"")</f>
        <v/>
      </c>
      <c r="BA112" s="195">
        <v>21.510000000000201</v>
      </c>
      <c r="BB112" s="195" t="str">
        <f>IFERROR(VLOOKUP(BA112,'CRUCE RIESGOS'!$C$8:$D$13,2,FALSE),"")</f>
        <v/>
      </c>
      <c r="BC112" s="195">
        <v>22.510000000000201</v>
      </c>
      <c r="BD112" s="195" t="str">
        <f>IFERROR(VLOOKUP(BC112,'CRUCE RIESGOS'!$C$8:$D$13,2,FALSE),"")</f>
        <v/>
      </c>
      <c r="BE112" s="195">
        <v>23.510000000000201</v>
      </c>
      <c r="BF112" s="195" t="str">
        <f>IFERROR(VLOOKUP(BE112,'CRUCE RIESGOS'!$C$8:$D$13,2,FALSE),"")</f>
        <v/>
      </c>
      <c r="BG112" s="195">
        <v>24.510000000000201</v>
      </c>
      <c r="BH112" s="195" t="str">
        <f>IFERROR(VLOOKUP(BG112,'CRUCE RIESGOS'!$C$8:$D$13,2,FALSE),"")</f>
        <v/>
      </c>
      <c r="BI112" s="195">
        <v>25.510000000000201</v>
      </c>
      <c r="BJ112" s="195" t="str">
        <f>IFERROR(VLOOKUP(BI112,'CRUCE RIESGOS'!$C$8:$D$13,2,FALSE),"")</f>
        <v/>
      </c>
    </row>
    <row r="113" spans="13:62">
      <c r="N113" s="195" t="str">
        <f t="shared" si="0"/>
        <v/>
      </c>
      <c r="P113" s="195" t="str">
        <f>IF(P114&lt;&gt;""," -R","")</f>
        <v/>
      </c>
      <c r="R113" s="195" t="str">
        <f>IF(R114&lt;&gt;""," -R","")</f>
        <v/>
      </c>
      <c r="T113" s="195" t="str">
        <f>IF(T114&lt;&gt;""," -R","")</f>
        <v/>
      </c>
      <c r="V113" s="195" t="str">
        <f>IF(V114&lt;&gt;""," -R","")</f>
        <v/>
      </c>
      <c r="X113" s="195" t="str">
        <f>IF(X114&lt;&gt;""," -R","")</f>
        <v/>
      </c>
      <c r="Z113" s="195" t="str">
        <f>IF(Z114&lt;&gt;""," -R","")</f>
        <v/>
      </c>
      <c r="AB113" s="195" t="str">
        <f>IF(AB114&lt;&gt;""," -R","")</f>
        <v/>
      </c>
      <c r="AD113" s="195" t="str">
        <f>IF(AD114&lt;&gt;""," -R","")</f>
        <v/>
      </c>
      <c r="AF113" s="195" t="str">
        <f t="shared" si="1"/>
        <v/>
      </c>
      <c r="AH113" s="195" t="str">
        <f t="shared" si="2"/>
        <v/>
      </c>
      <c r="AJ113" s="195" t="str">
        <f t="shared" si="3"/>
        <v/>
      </c>
      <c r="AL113" s="195" t="str">
        <f t="shared" si="4"/>
        <v/>
      </c>
      <c r="AN113" s="195" t="str">
        <f t="shared" si="5"/>
        <v/>
      </c>
      <c r="AP113" s="195" t="str">
        <f t="shared" si="6"/>
        <v/>
      </c>
      <c r="AR113" s="195" t="str">
        <f t="shared" si="7"/>
        <v/>
      </c>
      <c r="AT113" s="195" t="str">
        <f t="shared" si="8"/>
        <v/>
      </c>
      <c r="AV113" s="195" t="str">
        <f t="shared" si="9"/>
        <v/>
      </c>
      <c r="AX113" s="195" t="str">
        <f t="shared" si="10"/>
        <v/>
      </c>
      <c r="AZ113" s="195" t="str">
        <f t="shared" si="11"/>
        <v/>
      </c>
      <c r="BB113" s="195" t="str">
        <f t="shared" si="12"/>
        <v/>
      </c>
      <c r="BD113" s="195" t="str">
        <f t="shared" si="13"/>
        <v/>
      </c>
      <c r="BF113" s="195" t="str">
        <f t="shared" si="14"/>
        <v/>
      </c>
      <c r="BH113" s="195" t="str">
        <f t="shared" si="15"/>
        <v/>
      </c>
      <c r="BJ113" s="195" t="str">
        <f t="shared" si="16"/>
        <v/>
      </c>
    </row>
    <row r="114" spans="13:62">
      <c r="M114" s="195">
        <v>1.52</v>
      </c>
      <c r="N114" s="195" t="str">
        <f>IFERROR(VLOOKUP(M114,'CRUCE RIESGOS'!$C$8:$D$13,2,FALSE),"")</f>
        <v/>
      </c>
      <c r="O114" s="195">
        <v>2.5200000000000098</v>
      </c>
      <c r="P114" s="195" t="str">
        <f>IFERROR(VLOOKUP(O114,'CRUCE RIESGOS'!$C$8:$D$13,2,FALSE),"")</f>
        <v/>
      </c>
      <c r="Q114" s="195">
        <v>3.52000000000002</v>
      </c>
      <c r="R114" s="195" t="str">
        <f>IFERROR(VLOOKUP(Q114,'CRUCE RIESGOS'!$C$8:$D$13,2,FALSE),"")</f>
        <v/>
      </c>
      <c r="S114" s="195">
        <v>4.5200000000000298</v>
      </c>
      <c r="T114" s="195" t="str">
        <f>IFERROR(VLOOKUP(S114,'CRUCE RIESGOS'!$C$8:$D$13,2,FALSE),"")</f>
        <v/>
      </c>
      <c r="U114" s="195">
        <v>5.5200000000000404</v>
      </c>
      <c r="V114" s="195" t="str">
        <f>IFERROR(VLOOKUP(U114,'CRUCE RIESGOS'!$C$8:$D$13,2,FALSE),"")</f>
        <v/>
      </c>
      <c r="W114" s="195">
        <v>6.5200000000000502</v>
      </c>
      <c r="X114" s="195" t="str">
        <f>IFERROR(VLOOKUP(W114,'CRUCE RIESGOS'!$C$8:$D$13,2,FALSE),"")</f>
        <v/>
      </c>
      <c r="Y114" s="195">
        <v>7.52000000000006</v>
      </c>
      <c r="Z114" s="195" t="str">
        <f>IFERROR(VLOOKUP(Y114,'CRUCE RIESGOS'!$C$8:$D$13,2,FALSE),"")</f>
        <v/>
      </c>
      <c r="AA114" s="195">
        <v>8.5200000000000706</v>
      </c>
      <c r="AB114" s="195" t="str">
        <f>IFERROR(VLOOKUP(AA114,'CRUCE RIESGOS'!$C$8:$D$13,2,FALSE),"")</f>
        <v/>
      </c>
      <c r="AC114" s="195">
        <v>9.5200000000000795</v>
      </c>
      <c r="AD114" s="195" t="str">
        <f>IFERROR(VLOOKUP(AC114,'CRUCE RIESGOS'!$C$8:$D$13,2,FALSE),"")</f>
        <v/>
      </c>
      <c r="AE114" s="195">
        <v>10.520000000000101</v>
      </c>
      <c r="AF114" s="195" t="str">
        <f>IFERROR(VLOOKUP(AE114,'CRUCE RIESGOS'!$C$8:$D$13,2,FALSE),"")</f>
        <v/>
      </c>
      <c r="AG114" s="195">
        <v>11.520000000000101</v>
      </c>
      <c r="AH114" s="195" t="str">
        <f>IFERROR(VLOOKUP(AG114,'CRUCE RIESGOS'!$C$8:$D$13,2,FALSE),"")</f>
        <v/>
      </c>
      <c r="AI114" s="195">
        <v>12.520000000000101</v>
      </c>
      <c r="AJ114" s="195" t="str">
        <f>IFERROR(VLOOKUP(AI114,'CRUCE RIESGOS'!$C$8:$D$13,2,FALSE),"")</f>
        <v/>
      </c>
      <c r="AK114" s="195">
        <v>13.520000000000101</v>
      </c>
      <c r="AL114" s="195" t="str">
        <f>IFERROR(VLOOKUP(AK114,'CRUCE RIESGOS'!$C$8:$D$13,2,FALSE),"")</f>
        <v/>
      </c>
      <c r="AM114" s="195">
        <v>14.520000000000101</v>
      </c>
      <c r="AN114" s="195" t="str">
        <f>IFERROR(VLOOKUP(AM114,'CRUCE RIESGOS'!$C$8:$D$13,2,FALSE),"")</f>
        <v/>
      </c>
      <c r="AO114" s="195">
        <v>15.520000000000101</v>
      </c>
      <c r="AP114" s="195" t="str">
        <f>IFERROR(VLOOKUP(AO114,'CRUCE RIESGOS'!$C$8:$D$13,2,FALSE),"")</f>
        <v/>
      </c>
      <c r="AQ114" s="195">
        <v>16.520000000000099</v>
      </c>
      <c r="AR114" s="195" t="str">
        <f>IFERROR(VLOOKUP(AQ114,'CRUCE RIESGOS'!$C$8:$D$13,2,FALSE),"")</f>
        <v/>
      </c>
      <c r="AS114" s="195">
        <v>17.520000000000199</v>
      </c>
      <c r="AT114" s="195" t="str">
        <f>IFERROR(VLOOKUP(AS114,'CRUCE RIESGOS'!$C$8:$D$13,2,FALSE),"")</f>
        <v/>
      </c>
      <c r="AU114" s="195">
        <v>18.520000000000199</v>
      </c>
      <c r="AV114" s="195" t="str">
        <f>IFERROR(VLOOKUP(AU114,'CRUCE RIESGOS'!$C$8:$D$13,2,FALSE),"")</f>
        <v/>
      </c>
      <c r="AW114" s="195">
        <v>19.520000000000199</v>
      </c>
      <c r="AX114" s="195" t="str">
        <f>IFERROR(VLOOKUP(AW114,'CRUCE RIESGOS'!$C$8:$D$13,2,FALSE),"")</f>
        <v/>
      </c>
      <c r="AY114" s="195">
        <v>20.520000000000199</v>
      </c>
      <c r="AZ114" s="195" t="str">
        <f>IFERROR(VLOOKUP(AY114,'CRUCE RIESGOS'!$C$8:$D$13,2,FALSE),"")</f>
        <v/>
      </c>
      <c r="BA114" s="195">
        <v>21.520000000000199</v>
      </c>
      <c r="BB114" s="195" t="str">
        <f>IFERROR(VLOOKUP(BA114,'CRUCE RIESGOS'!$C$8:$D$13,2,FALSE),"")</f>
        <v/>
      </c>
      <c r="BC114" s="195">
        <v>22.520000000000199</v>
      </c>
      <c r="BD114" s="195" t="str">
        <f>IFERROR(VLOOKUP(BC114,'CRUCE RIESGOS'!$C$8:$D$13,2,FALSE),"")</f>
        <v/>
      </c>
      <c r="BE114" s="195">
        <v>23.520000000000199</v>
      </c>
      <c r="BF114" s="195" t="str">
        <f>IFERROR(VLOOKUP(BE114,'CRUCE RIESGOS'!$C$8:$D$13,2,FALSE),"")</f>
        <v/>
      </c>
      <c r="BG114" s="195">
        <v>24.520000000000199</v>
      </c>
      <c r="BH114" s="195" t="str">
        <f>IFERROR(VLOOKUP(BG114,'CRUCE RIESGOS'!$C$8:$D$13,2,FALSE),"")</f>
        <v/>
      </c>
      <c r="BI114" s="195">
        <v>25.520000000000199</v>
      </c>
      <c r="BJ114" s="195" t="str">
        <f>IFERROR(VLOOKUP(BI114,'CRUCE RIESGOS'!$C$8:$D$13,2,FALSE),"")</f>
        <v/>
      </c>
    </row>
    <row r="115" spans="13:62">
      <c r="N115" s="195" t="str">
        <f t="shared" si="0"/>
        <v/>
      </c>
      <c r="P115" s="195" t="str">
        <f>IF(P116&lt;&gt;""," -R","")</f>
        <v/>
      </c>
      <c r="R115" s="195" t="str">
        <f>IF(R116&lt;&gt;""," -R","")</f>
        <v/>
      </c>
      <c r="T115" s="195" t="str">
        <f>IF(T116&lt;&gt;""," -R","")</f>
        <v/>
      </c>
      <c r="V115" s="195" t="str">
        <f>IF(V116&lt;&gt;""," -R","")</f>
        <v/>
      </c>
      <c r="X115" s="195" t="str">
        <f>IF(X116&lt;&gt;""," -R","")</f>
        <v/>
      </c>
      <c r="Z115" s="195" t="str">
        <f>IF(Z116&lt;&gt;""," -R","")</f>
        <v/>
      </c>
      <c r="AB115" s="195" t="str">
        <f>IF(AB116&lt;&gt;""," -R","")</f>
        <v/>
      </c>
      <c r="AD115" s="195" t="str">
        <f>IF(AD116&lt;&gt;""," -R","")</f>
        <v/>
      </c>
      <c r="AF115" s="195" t="str">
        <f t="shared" si="1"/>
        <v/>
      </c>
      <c r="AH115" s="195" t="str">
        <f t="shared" si="2"/>
        <v/>
      </c>
      <c r="AJ115" s="195" t="str">
        <f t="shared" si="3"/>
        <v/>
      </c>
      <c r="AL115" s="195" t="str">
        <f t="shared" si="4"/>
        <v/>
      </c>
      <c r="AN115" s="195" t="str">
        <f t="shared" si="5"/>
        <v/>
      </c>
      <c r="AP115" s="195" t="str">
        <f t="shared" si="6"/>
        <v/>
      </c>
      <c r="AR115" s="195" t="str">
        <f t="shared" si="7"/>
        <v/>
      </c>
      <c r="AT115" s="195" t="str">
        <f t="shared" si="8"/>
        <v/>
      </c>
      <c r="AV115" s="195" t="str">
        <f t="shared" si="9"/>
        <v/>
      </c>
      <c r="AX115" s="195" t="str">
        <f t="shared" si="10"/>
        <v/>
      </c>
      <c r="AZ115" s="195" t="str">
        <f t="shared" si="11"/>
        <v/>
      </c>
      <c r="BB115" s="195" t="str">
        <f t="shared" si="12"/>
        <v/>
      </c>
      <c r="BD115" s="195" t="str">
        <f t="shared" si="13"/>
        <v/>
      </c>
      <c r="BF115" s="195" t="str">
        <f t="shared" si="14"/>
        <v/>
      </c>
      <c r="BH115" s="195" t="str">
        <f t="shared" si="15"/>
        <v/>
      </c>
      <c r="BJ115" s="195" t="str">
        <f t="shared" si="16"/>
        <v/>
      </c>
    </row>
    <row r="116" spans="13:62">
      <c r="M116" s="195">
        <v>1.53</v>
      </c>
      <c r="N116" s="195" t="str">
        <f>IFERROR(VLOOKUP(M116,'CRUCE RIESGOS'!$C$8:$D$13,2,FALSE),"")</f>
        <v/>
      </c>
      <c r="O116" s="195">
        <v>2.53000000000001</v>
      </c>
      <c r="P116" s="195" t="str">
        <f>IFERROR(VLOOKUP(O116,'CRUCE RIESGOS'!$C$8:$D$13,2,FALSE),"")</f>
        <v/>
      </c>
      <c r="Q116" s="195">
        <v>3.5300000000000198</v>
      </c>
      <c r="R116" s="195" t="str">
        <f>IFERROR(VLOOKUP(Q116,'CRUCE RIESGOS'!$C$8:$D$13,2,FALSE),"")</f>
        <v/>
      </c>
      <c r="S116" s="195">
        <v>4.5300000000000296</v>
      </c>
      <c r="T116" s="195" t="str">
        <f>IFERROR(VLOOKUP(S116,'CRUCE RIESGOS'!$C$8:$D$13,2,FALSE),"")</f>
        <v/>
      </c>
      <c r="U116" s="195">
        <v>5.5300000000000402</v>
      </c>
      <c r="V116" s="195" t="str">
        <f>IFERROR(VLOOKUP(U116,'CRUCE RIESGOS'!$C$8:$D$13,2,FALSE),"")</f>
        <v/>
      </c>
      <c r="W116" s="195">
        <v>6.53000000000005</v>
      </c>
      <c r="X116" s="195" t="str">
        <f>IFERROR(VLOOKUP(W116,'CRUCE RIESGOS'!$C$8:$D$13,2,FALSE),"")</f>
        <v/>
      </c>
      <c r="Y116" s="195">
        <v>7.5300000000000598</v>
      </c>
      <c r="Z116" s="195" t="str">
        <f>IFERROR(VLOOKUP(Y116,'CRUCE RIESGOS'!$C$8:$D$13,2,FALSE),"")</f>
        <v/>
      </c>
      <c r="AA116" s="195">
        <v>8.5300000000000704</v>
      </c>
      <c r="AB116" s="195" t="str">
        <f>IFERROR(VLOOKUP(AA116,'CRUCE RIESGOS'!$C$8:$D$13,2,FALSE),"")</f>
        <v/>
      </c>
      <c r="AC116" s="195">
        <v>9.5300000000000793</v>
      </c>
      <c r="AD116" s="195" t="str">
        <f>IFERROR(VLOOKUP(AC116,'CRUCE RIESGOS'!$C$8:$D$13,2,FALSE),"")</f>
        <v/>
      </c>
      <c r="AE116" s="195">
        <v>10.530000000000101</v>
      </c>
      <c r="AF116" s="195" t="str">
        <f>IFERROR(VLOOKUP(AE116,'CRUCE RIESGOS'!$C$8:$D$13,2,FALSE),"")</f>
        <v/>
      </c>
      <c r="AG116" s="195">
        <v>11.530000000000101</v>
      </c>
      <c r="AH116" s="195" t="str">
        <f>IFERROR(VLOOKUP(AG116,'CRUCE RIESGOS'!$C$8:$D$13,2,FALSE),"")</f>
        <v/>
      </c>
      <c r="AI116" s="195">
        <v>12.530000000000101</v>
      </c>
      <c r="AJ116" s="195" t="str">
        <f>IFERROR(VLOOKUP(AI116,'CRUCE RIESGOS'!$C$8:$D$13,2,FALSE),"")</f>
        <v/>
      </c>
      <c r="AK116" s="195">
        <v>13.530000000000101</v>
      </c>
      <c r="AL116" s="195" t="str">
        <f>IFERROR(VLOOKUP(AK116,'CRUCE RIESGOS'!$C$8:$D$13,2,FALSE),"")</f>
        <v/>
      </c>
      <c r="AM116" s="195">
        <v>14.530000000000101</v>
      </c>
      <c r="AN116" s="195" t="str">
        <f>IFERROR(VLOOKUP(AM116,'CRUCE RIESGOS'!$C$8:$D$13,2,FALSE),"")</f>
        <v/>
      </c>
      <c r="AO116" s="195">
        <v>15.530000000000101</v>
      </c>
      <c r="AP116" s="195" t="str">
        <f>IFERROR(VLOOKUP(AO116,'CRUCE RIESGOS'!$C$8:$D$13,2,FALSE),"")</f>
        <v/>
      </c>
      <c r="AQ116" s="195">
        <v>16.530000000000101</v>
      </c>
      <c r="AR116" s="195" t="str">
        <f>IFERROR(VLOOKUP(AQ116,'CRUCE RIESGOS'!$C$8:$D$13,2,FALSE),"")</f>
        <v/>
      </c>
      <c r="AS116" s="195">
        <v>17.5300000000002</v>
      </c>
      <c r="AT116" s="195" t="str">
        <f>IFERROR(VLOOKUP(AS116,'CRUCE RIESGOS'!$C$8:$D$13,2,FALSE),"")</f>
        <v/>
      </c>
      <c r="AU116" s="195">
        <v>18.5300000000002</v>
      </c>
      <c r="AV116" s="195" t="str">
        <f>IFERROR(VLOOKUP(AU116,'CRUCE RIESGOS'!$C$8:$D$13,2,FALSE),"")</f>
        <v/>
      </c>
      <c r="AW116" s="195">
        <v>19.5300000000002</v>
      </c>
      <c r="AX116" s="195" t="str">
        <f>IFERROR(VLOOKUP(AW116,'CRUCE RIESGOS'!$C$8:$D$13,2,FALSE),"")</f>
        <v/>
      </c>
      <c r="AY116" s="195">
        <v>20.5300000000002</v>
      </c>
      <c r="AZ116" s="195" t="str">
        <f>IFERROR(VLOOKUP(AY116,'CRUCE RIESGOS'!$C$8:$D$13,2,FALSE),"")</f>
        <v/>
      </c>
      <c r="BA116" s="195">
        <v>21.5300000000002</v>
      </c>
      <c r="BB116" s="195" t="str">
        <f>IFERROR(VLOOKUP(BA116,'CRUCE RIESGOS'!$C$8:$D$13,2,FALSE),"")</f>
        <v/>
      </c>
      <c r="BC116" s="195">
        <v>22.5300000000002</v>
      </c>
      <c r="BD116" s="195" t="str">
        <f>IFERROR(VLOOKUP(BC116,'CRUCE RIESGOS'!$C$8:$D$13,2,FALSE),"")</f>
        <v/>
      </c>
      <c r="BE116" s="195">
        <v>23.5300000000002</v>
      </c>
      <c r="BF116" s="195" t="str">
        <f>IFERROR(VLOOKUP(BE116,'CRUCE RIESGOS'!$C$8:$D$13,2,FALSE),"")</f>
        <v/>
      </c>
      <c r="BG116" s="195">
        <v>24.5300000000002</v>
      </c>
      <c r="BH116" s="195" t="str">
        <f>IFERROR(VLOOKUP(BG116,'CRUCE RIESGOS'!$C$8:$D$13,2,FALSE),"")</f>
        <v/>
      </c>
      <c r="BI116" s="195">
        <v>25.5300000000002</v>
      </c>
      <c r="BJ116" s="195" t="str">
        <f>IFERROR(VLOOKUP(BI116,'CRUCE RIESGOS'!$C$8:$D$13,2,FALSE),"")</f>
        <v/>
      </c>
    </row>
    <row r="117" spans="13:62">
      <c r="N117" s="195" t="str">
        <f t="shared" si="0"/>
        <v/>
      </c>
      <c r="P117" s="195" t="str">
        <f>IF(P118&lt;&gt;""," -R","")</f>
        <v/>
      </c>
      <c r="R117" s="195" t="str">
        <f>IF(R118&lt;&gt;""," -R","")</f>
        <v/>
      </c>
      <c r="T117" s="195" t="str">
        <f>IF(T118&lt;&gt;""," -R","")</f>
        <v/>
      </c>
      <c r="V117" s="195" t="str">
        <f>IF(V118&lt;&gt;""," -R","")</f>
        <v/>
      </c>
      <c r="X117" s="195" t="str">
        <f>IF(X118&lt;&gt;""," -R","")</f>
        <v/>
      </c>
      <c r="Z117" s="195" t="str">
        <f>IF(Z118&lt;&gt;""," -R","")</f>
        <v/>
      </c>
      <c r="AB117" s="195" t="str">
        <f>IF(AB118&lt;&gt;""," -R","")</f>
        <v/>
      </c>
      <c r="AD117" s="195" t="str">
        <f>IF(AD118&lt;&gt;""," -R","")</f>
        <v/>
      </c>
      <c r="AF117" s="195" t="str">
        <f t="shared" si="1"/>
        <v/>
      </c>
      <c r="AH117" s="195" t="str">
        <f t="shared" si="2"/>
        <v/>
      </c>
      <c r="AJ117" s="195" t="str">
        <f t="shared" si="3"/>
        <v/>
      </c>
      <c r="AL117" s="195" t="str">
        <f t="shared" si="4"/>
        <v/>
      </c>
      <c r="AN117" s="195" t="str">
        <f t="shared" si="5"/>
        <v/>
      </c>
      <c r="AP117" s="195" t="str">
        <f t="shared" si="6"/>
        <v/>
      </c>
      <c r="AR117" s="195" t="str">
        <f t="shared" si="7"/>
        <v/>
      </c>
      <c r="AT117" s="195" t="str">
        <f t="shared" si="8"/>
        <v/>
      </c>
      <c r="AV117" s="195" t="str">
        <f t="shared" si="9"/>
        <v/>
      </c>
      <c r="AX117" s="195" t="str">
        <f t="shared" si="10"/>
        <v/>
      </c>
      <c r="AZ117" s="195" t="str">
        <f t="shared" si="11"/>
        <v/>
      </c>
      <c r="BB117" s="195" t="str">
        <f t="shared" si="12"/>
        <v/>
      </c>
      <c r="BD117" s="195" t="str">
        <f t="shared" si="13"/>
        <v/>
      </c>
      <c r="BF117" s="195" t="str">
        <f t="shared" si="14"/>
        <v/>
      </c>
      <c r="BH117" s="195" t="str">
        <f t="shared" si="15"/>
        <v/>
      </c>
      <c r="BJ117" s="195" t="str">
        <f t="shared" si="16"/>
        <v/>
      </c>
    </row>
    <row r="118" spans="13:62">
      <c r="M118" s="195">
        <v>1.54</v>
      </c>
      <c r="N118" s="195" t="str">
        <f>IFERROR(VLOOKUP(M118,'CRUCE RIESGOS'!$C$8:$D$13,2,FALSE),"")</f>
        <v/>
      </c>
      <c r="O118" s="195">
        <v>2.5400000000000098</v>
      </c>
      <c r="P118" s="195" t="str">
        <f>IFERROR(VLOOKUP(O118,'CRUCE RIESGOS'!$C$8:$D$13,2,FALSE),"")</f>
        <v/>
      </c>
      <c r="Q118" s="195">
        <v>3.54000000000002</v>
      </c>
      <c r="R118" s="195" t="str">
        <f>IFERROR(VLOOKUP(Q118,'CRUCE RIESGOS'!$C$8:$D$13,2,FALSE),"")</f>
        <v/>
      </c>
      <c r="S118" s="195">
        <v>4.5400000000000302</v>
      </c>
      <c r="T118" s="195" t="str">
        <f>IFERROR(VLOOKUP(S118,'CRUCE RIESGOS'!$C$8:$D$13,2,FALSE),"")</f>
        <v/>
      </c>
      <c r="U118" s="195">
        <v>5.54000000000004</v>
      </c>
      <c r="V118" s="195" t="str">
        <f>IFERROR(VLOOKUP(U118,'CRUCE RIESGOS'!$C$8:$D$13,2,FALSE),"")</f>
        <v/>
      </c>
      <c r="W118" s="195">
        <v>6.5400000000000498</v>
      </c>
      <c r="X118" s="195" t="str">
        <f>IFERROR(VLOOKUP(W118,'CRUCE RIESGOS'!$C$8:$D$13,2,FALSE),"")</f>
        <v/>
      </c>
      <c r="Y118" s="195">
        <v>7.5400000000000604</v>
      </c>
      <c r="Z118" s="195" t="str">
        <f>IFERROR(VLOOKUP(Y118,'CRUCE RIESGOS'!$C$8:$D$13,2,FALSE),"")</f>
        <v/>
      </c>
      <c r="AA118" s="195">
        <v>8.5400000000000702</v>
      </c>
      <c r="AB118" s="195" t="str">
        <f>IFERROR(VLOOKUP(AA118,'CRUCE RIESGOS'!$C$8:$D$13,2,FALSE),"")</f>
        <v/>
      </c>
      <c r="AC118" s="195">
        <v>9.5400000000000809</v>
      </c>
      <c r="AD118" s="195" t="str">
        <f>IFERROR(VLOOKUP(AC118,'CRUCE RIESGOS'!$C$8:$D$13,2,FALSE),"")</f>
        <v/>
      </c>
      <c r="AE118" s="195">
        <v>10.5400000000001</v>
      </c>
      <c r="AF118" s="195" t="str">
        <f>IFERROR(VLOOKUP(AE118,'CRUCE RIESGOS'!$C$8:$D$13,2,FALSE),"")</f>
        <v/>
      </c>
      <c r="AG118" s="195">
        <v>11.5400000000001</v>
      </c>
      <c r="AH118" s="195" t="str">
        <f>IFERROR(VLOOKUP(AG118,'CRUCE RIESGOS'!$C$8:$D$13,2,FALSE),"")</f>
        <v/>
      </c>
      <c r="AI118" s="195">
        <v>12.5400000000001</v>
      </c>
      <c r="AJ118" s="195" t="str">
        <f>IFERROR(VLOOKUP(AI118,'CRUCE RIESGOS'!$C$8:$D$13,2,FALSE),"")</f>
        <v/>
      </c>
      <c r="AK118" s="195">
        <v>13.5400000000001</v>
      </c>
      <c r="AL118" s="195" t="str">
        <f>IFERROR(VLOOKUP(AK118,'CRUCE RIESGOS'!$C$8:$D$13,2,FALSE),"")</f>
        <v/>
      </c>
      <c r="AM118" s="195">
        <v>14.5400000000001</v>
      </c>
      <c r="AN118" s="195" t="str">
        <f>IFERROR(VLOOKUP(AM118,'CRUCE RIESGOS'!$C$8:$D$13,2,FALSE),"")</f>
        <v/>
      </c>
      <c r="AO118" s="195">
        <v>15.5400000000001</v>
      </c>
      <c r="AP118" s="195" t="str">
        <f>IFERROR(VLOOKUP(AO118,'CRUCE RIESGOS'!$C$8:$D$13,2,FALSE),"")</f>
        <v/>
      </c>
      <c r="AQ118" s="195">
        <v>16.540000000000099</v>
      </c>
      <c r="AR118" s="195" t="str">
        <f>IFERROR(VLOOKUP(AQ118,'CRUCE RIESGOS'!$C$8:$D$13,2,FALSE),"")</f>
        <v/>
      </c>
      <c r="AS118" s="195">
        <v>17.540000000000202</v>
      </c>
      <c r="AT118" s="195" t="str">
        <f>IFERROR(VLOOKUP(AS118,'CRUCE RIESGOS'!$C$8:$D$13,2,FALSE),"")</f>
        <v/>
      </c>
      <c r="AU118" s="195">
        <v>18.540000000000202</v>
      </c>
      <c r="AV118" s="195" t="str">
        <f>IFERROR(VLOOKUP(AU118,'CRUCE RIESGOS'!$C$8:$D$13,2,FALSE),"")</f>
        <v/>
      </c>
      <c r="AW118" s="195">
        <v>19.540000000000202</v>
      </c>
      <c r="AX118" s="195" t="str">
        <f>IFERROR(VLOOKUP(AW118,'CRUCE RIESGOS'!$C$8:$D$13,2,FALSE),"")</f>
        <v/>
      </c>
      <c r="AY118" s="195">
        <v>20.540000000000202</v>
      </c>
      <c r="AZ118" s="195" t="str">
        <f>IFERROR(VLOOKUP(AY118,'CRUCE RIESGOS'!$C$8:$D$13,2,FALSE),"")</f>
        <v/>
      </c>
      <c r="BA118" s="195">
        <v>21.540000000000202</v>
      </c>
      <c r="BB118" s="195" t="str">
        <f>IFERROR(VLOOKUP(BA118,'CRUCE RIESGOS'!$C$8:$D$13,2,FALSE),"")</f>
        <v/>
      </c>
      <c r="BC118" s="195">
        <v>22.540000000000202</v>
      </c>
      <c r="BD118" s="195" t="str">
        <f>IFERROR(VLOOKUP(BC118,'CRUCE RIESGOS'!$C$8:$D$13,2,FALSE),"")</f>
        <v/>
      </c>
      <c r="BE118" s="195">
        <v>23.540000000000202</v>
      </c>
      <c r="BF118" s="195" t="str">
        <f>IFERROR(VLOOKUP(BE118,'CRUCE RIESGOS'!$C$8:$D$13,2,FALSE),"")</f>
        <v/>
      </c>
      <c r="BG118" s="195">
        <v>24.540000000000202</v>
      </c>
      <c r="BH118" s="195" t="str">
        <f>IFERROR(VLOOKUP(BG118,'CRUCE RIESGOS'!$C$8:$D$13,2,FALSE),"")</f>
        <v/>
      </c>
      <c r="BI118" s="195">
        <v>25.540000000000202</v>
      </c>
      <c r="BJ118" s="195" t="str">
        <f>IFERROR(VLOOKUP(BI118,'CRUCE RIESGOS'!$C$8:$D$13,2,FALSE),"")</f>
        <v/>
      </c>
    </row>
    <row r="119" spans="13:62">
      <c r="N119" s="195" t="str">
        <f t="shared" si="0"/>
        <v/>
      </c>
      <c r="P119" s="195" t="str">
        <f>IF(P120&lt;&gt;""," -R","")</f>
        <v/>
      </c>
      <c r="R119" s="195" t="str">
        <f>IF(R120&lt;&gt;""," -R","")</f>
        <v/>
      </c>
      <c r="T119" s="195" t="str">
        <f>IF(T120&lt;&gt;""," -R","")</f>
        <v/>
      </c>
      <c r="V119" s="195" t="str">
        <f>IF(V120&lt;&gt;""," -R","")</f>
        <v/>
      </c>
      <c r="X119" s="195" t="str">
        <f>IF(X120&lt;&gt;""," -R","")</f>
        <v/>
      </c>
      <c r="Z119" s="195" t="str">
        <f>IF(Z120&lt;&gt;""," -R","")</f>
        <v/>
      </c>
      <c r="AB119" s="195" t="str">
        <f>IF(AB120&lt;&gt;""," -R","")</f>
        <v/>
      </c>
      <c r="AD119" s="195" t="str">
        <f>IF(AD120&lt;&gt;""," -R","")</f>
        <v/>
      </c>
      <c r="AF119" s="195" t="str">
        <f t="shared" si="1"/>
        <v/>
      </c>
      <c r="AH119" s="195" t="str">
        <f t="shared" si="2"/>
        <v/>
      </c>
      <c r="AJ119" s="195" t="str">
        <f t="shared" si="3"/>
        <v/>
      </c>
      <c r="AL119" s="195" t="str">
        <f t="shared" si="4"/>
        <v/>
      </c>
      <c r="AN119" s="195" t="str">
        <f t="shared" si="5"/>
        <v/>
      </c>
      <c r="AP119" s="195" t="str">
        <f t="shared" si="6"/>
        <v/>
      </c>
      <c r="AR119" s="195" t="str">
        <f t="shared" si="7"/>
        <v/>
      </c>
      <c r="AT119" s="195" t="str">
        <f t="shared" si="8"/>
        <v/>
      </c>
      <c r="AV119" s="195" t="str">
        <f t="shared" si="9"/>
        <v/>
      </c>
      <c r="AX119" s="195" t="str">
        <f t="shared" si="10"/>
        <v/>
      </c>
      <c r="AZ119" s="195" t="str">
        <f t="shared" si="11"/>
        <v/>
      </c>
      <c r="BB119" s="195" t="str">
        <f t="shared" si="12"/>
        <v/>
      </c>
      <c r="BD119" s="195" t="str">
        <f t="shared" si="13"/>
        <v/>
      </c>
      <c r="BF119" s="195" t="str">
        <f t="shared" si="14"/>
        <v/>
      </c>
      <c r="BH119" s="195" t="str">
        <f t="shared" si="15"/>
        <v/>
      </c>
      <c r="BJ119" s="195" t="str">
        <f t="shared" si="16"/>
        <v/>
      </c>
    </row>
    <row r="120" spans="13:62">
      <c r="M120" s="195">
        <v>1.55</v>
      </c>
      <c r="N120" s="195" t="str">
        <f>IFERROR(VLOOKUP(M120,'CRUCE RIESGOS'!$C$8:$D$13,2,FALSE),"")</f>
        <v/>
      </c>
      <c r="O120" s="195">
        <v>2.55000000000001</v>
      </c>
      <c r="P120" s="195" t="str">
        <f>IFERROR(VLOOKUP(O120,'CRUCE RIESGOS'!$C$8:$D$13,2,FALSE),"")</f>
        <v/>
      </c>
      <c r="Q120" s="195">
        <v>3.5500000000000198</v>
      </c>
      <c r="R120" s="195" t="str">
        <f>IFERROR(VLOOKUP(Q120,'CRUCE RIESGOS'!$C$8:$D$13,2,FALSE),"")</f>
        <v/>
      </c>
      <c r="S120" s="195">
        <v>4.55000000000003</v>
      </c>
      <c r="T120" s="195" t="str">
        <f>IFERROR(VLOOKUP(S120,'CRUCE RIESGOS'!$C$8:$D$13,2,FALSE),"")</f>
        <v/>
      </c>
      <c r="U120" s="195">
        <v>5.5500000000000398</v>
      </c>
      <c r="V120" s="195" t="str">
        <f>IFERROR(VLOOKUP(U120,'CRUCE RIESGOS'!$C$8:$D$13,2,FALSE),"")</f>
        <v/>
      </c>
      <c r="W120" s="195">
        <v>6.5500000000000496</v>
      </c>
      <c r="X120" s="195" t="str">
        <f>IFERROR(VLOOKUP(W120,'CRUCE RIESGOS'!$C$8:$D$13,2,FALSE),"")</f>
        <v/>
      </c>
      <c r="Y120" s="195">
        <v>7.5500000000000602</v>
      </c>
      <c r="Z120" s="195" t="str">
        <f>IFERROR(VLOOKUP(Y120,'CRUCE RIESGOS'!$C$8:$D$13,2,FALSE),"")</f>
        <v/>
      </c>
      <c r="AA120" s="195">
        <v>8.55000000000007</v>
      </c>
      <c r="AB120" s="195" t="str">
        <f>IFERROR(VLOOKUP(AA120,'CRUCE RIESGOS'!$C$8:$D$13,2,FALSE),"")</f>
        <v/>
      </c>
      <c r="AC120" s="195">
        <v>9.5500000000000806</v>
      </c>
      <c r="AD120" s="195" t="str">
        <f>IFERROR(VLOOKUP(AC120,'CRUCE RIESGOS'!$C$8:$D$13,2,FALSE),"")</f>
        <v/>
      </c>
      <c r="AE120" s="195">
        <v>10.5500000000001</v>
      </c>
      <c r="AF120" s="195" t="str">
        <f>IFERROR(VLOOKUP(AE120,'CRUCE RIESGOS'!$C$8:$D$13,2,FALSE),"")</f>
        <v/>
      </c>
      <c r="AG120" s="195">
        <v>11.5500000000001</v>
      </c>
      <c r="AH120" s="195" t="str">
        <f>IFERROR(VLOOKUP(AG120,'CRUCE RIESGOS'!$C$8:$D$13,2,FALSE),"")</f>
        <v/>
      </c>
      <c r="AI120" s="195">
        <v>12.5500000000001</v>
      </c>
      <c r="AJ120" s="195" t="str">
        <f>IFERROR(VLOOKUP(AI120,'CRUCE RIESGOS'!$C$8:$D$13,2,FALSE),"")</f>
        <v/>
      </c>
      <c r="AK120" s="195">
        <v>13.5500000000001</v>
      </c>
      <c r="AL120" s="195" t="str">
        <f>IFERROR(VLOOKUP(AK120,'CRUCE RIESGOS'!$C$8:$D$13,2,FALSE),"")</f>
        <v/>
      </c>
      <c r="AM120" s="195">
        <v>14.5500000000001</v>
      </c>
      <c r="AN120" s="195" t="str">
        <f>IFERROR(VLOOKUP(AM120,'CRUCE RIESGOS'!$C$8:$D$13,2,FALSE),"")</f>
        <v/>
      </c>
      <c r="AO120" s="195">
        <v>15.5500000000001</v>
      </c>
      <c r="AP120" s="195" t="str">
        <f>IFERROR(VLOOKUP(AO120,'CRUCE RIESGOS'!$C$8:$D$13,2,FALSE),"")</f>
        <v/>
      </c>
      <c r="AQ120" s="195">
        <v>16.5500000000001</v>
      </c>
      <c r="AR120" s="195" t="str">
        <f>IFERROR(VLOOKUP(AQ120,'CRUCE RIESGOS'!$C$8:$D$13,2,FALSE),"")</f>
        <v/>
      </c>
      <c r="AS120" s="195">
        <v>17.5500000000002</v>
      </c>
      <c r="AT120" s="195" t="str">
        <f>IFERROR(VLOOKUP(AS120,'CRUCE RIESGOS'!$C$8:$D$13,2,FALSE),"")</f>
        <v/>
      </c>
      <c r="AU120" s="195">
        <v>18.5500000000002</v>
      </c>
      <c r="AV120" s="195" t="str">
        <f>IFERROR(VLOOKUP(AU120,'CRUCE RIESGOS'!$C$8:$D$13,2,FALSE),"")</f>
        <v/>
      </c>
      <c r="AW120" s="195">
        <v>19.5500000000002</v>
      </c>
      <c r="AX120" s="195" t="str">
        <f>IFERROR(VLOOKUP(AW120,'CRUCE RIESGOS'!$C$8:$D$13,2,FALSE),"")</f>
        <v/>
      </c>
      <c r="AY120" s="195">
        <v>20.5500000000002</v>
      </c>
      <c r="AZ120" s="195" t="str">
        <f>IFERROR(VLOOKUP(AY120,'CRUCE RIESGOS'!$C$8:$D$13,2,FALSE),"")</f>
        <v/>
      </c>
      <c r="BA120" s="195">
        <v>21.5500000000002</v>
      </c>
      <c r="BB120" s="195" t="str">
        <f>IFERROR(VLOOKUP(BA120,'CRUCE RIESGOS'!$C$8:$D$13,2,FALSE),"")</f>
        <v/>
      </c>
      <c r="BC120" s="195">
        <v>22.5500000000002</v>
      </c>
      <c r="BD120" s="195" t="str">
        <f>IFERROR(VLOOKUP(BC120,'CRUCE RIESGOS'!$C$8:$D$13,2,FALSE),"")</f>
        <v/>
      </c>
      <c r="BE120" s="195">
        <v>23.5500000000002</v>
      </c>
      <c r="BF120" s="195" t="str">
        <f>IFERROR(VLOOKUP(BE120,'CRUCE RIESGOS'!$C$8:$D$13,2,FALSE),"")</f>
        <v/>
      </c>
      <c r="BG120" s="195">
        <v>24.5500000000002</v>
      </c>
      <c r="BH120" s="195" t="str">
        <f>IFERROR(VLOOKUP(BG120,'CRUCE RIESGOS'!$C$8:$D$13,2,FALSE),"")</f>
        <v/>
      </c>
      <c r="BI120" s="195">
        <v>25.5500000000002</v>
      </c>
      <c r="BJ120" s="195" t="str">
        <f>IFERROR(VLOOKUP(BI120,'CRUCE RIESGOS'!$C$8:$D$13,2,FALSE),"")</f>
        <v/>
      </c>
    </row>
    <row r="121" spans="13:62">
      <c r="N121" s="195" t="str">
        <f t="shared" si="0"/>
        <v/>
      </c>
      <c r="P121" s="195" t="str">
        <f>IF(P122&lt;&gt;""," -R","")</f>
        <v/>
      </c>
      <c r="R121" s="195" t="str">
        <f>IF(R122&lt;&gt;""," -R","")</f>
        <v/>
      </c>
      <c r="T121" s="195" t="str">
        <f>IF(T122&lt;&gt;""," -R","")</f>
        <v/>
      </c>
      <c r="V121" s="195" t="str">
        <f>IF(V122&lt;&gt;""," -R","")</f>
        <v/>
      </c>
      <c r="X121" s="195" t="str">
        <f>IF(X122&lt;&gt;""," -R","")</f>
        <v/>
      </c>
      <c r="Z121" s="195" t="str">
        <f>IF(Z122&lt;&gt;""," -R","")</f>
        <v/>
      </c>
      <c r="AB121" s="195" t="str">
        <f>IF(AB122&lt;&gt;""," -R","")</f>
        <v/>
      </c>
      <c r="AD121" s="195" t="str">
        <f>IF(AD122&lt;&gt;""," -R","")</f>
        <v/>
      </c>
      <c r="AF121" s="195" t="str">
        <f t="shared" si="1"/>
        <v/>
      </c>
      <c r="AH121" s="195" t="str">
        <f t="shared" si="2"/>
        <v/>
      </c>
      <c r="AJ121" s="195" t="str">
        <f t="shared" si="3"/>
        <v/>
      </c>
      <c r="AL121" s="195" t="str">
        <f t="shared" si="4"/>
        <v/>
      </c>
      <c r="AN121" s="195" t="str">
        <f t="shared" si="5"/>
        <v/>
      </c>
      <c r="AP121" s="195" t="str">
        <f t="shared" si="6"/>
        <v/>
      </c>
      <c r="AR121" s="195" t="str">
        <f t="shared" si="7"/>
        <v/>
      </c>
      <c r="AT121" s="195" t="str">
        <f t="shared" si="8"/>
        <v/>
      </c>
      <c r="AV121" s="195" t="str">
        <f t="shared" si="9"/>
        <v/>
      </c>
      <c r="AX121" s="195" t="str">
        <f t="shared" si="10"/>
        <v/>
      </c>
      <c r="AZ121" s="195" t="str">
        <f t="shared" si="11"/>
        <v/>
      </c>
      <c r="BB121" s="195" t="str">
        <f t="shared" si="12"/>
        <v/>
      </c>
      <c r="BD121" s="195" t="str">
        <f t="shared" si="13"/>
        <v/>
      </c>
      <c r="BF121" s="195" t="str">
        <f t="shared" si="14"/>
        <v/>
      </c>
      <c r="BH121" s="195" t="str">
        <f t="shared" si="15"/>
        <v/>
      </c>
      <c r="BJ121" s="195" t="str">
        <f t="shared" si="16"/>
        <v/>
      </c>
    </row>
    <row r="122" spans="13:62">
      <c r="M122" s="195">
        <v>1.56</v>
      </c>
      <c r="N122" s="195" t="str">
        <f>IFERROR(VLOOKUP(M122,'CRUCE RIESGOS'!$C$8:$D$13,2,FALSE),"")</f>
        <v/>
      </c>
      <c r="O122" s="195">
        <v>2.5600000000000098</v>
      </c>
      <c r="P122" s="195" t="str">
        <f>IFERROR(VLOOKUP(O122,'CRUCE RIESGOS'!$C$8:$D$13,2,FALSE),"")</f>
        <v/>
      </c>
      <c r="Q122" s="195">
        <v>3.56000000000002</v>
      </c>
      <c r="R122" s="195" t="str">
        <f>IFERROR(VLOOKUP(Q122,'CRUCE RIESGOS'!$C$8:$D$13,2,FALSE),"")</f>
        <v/>
      </c>
      <c r="S122" s="195">
        <v>4.5600000000000298</v>
      </c>
      <c r="T122" s="195" t="str">
        <f>IFERROR(VLOOKUP(S122,'CRUCE RIESGOS'!$C$8:$D$13,2,FALSE),"")</f>
        <v/>
      </c>
      <c r="U122" s="195">
        <v>5.5600000000000396</v>
      </c>
      <c r="V122" s="195" t="str">
        <f>IFERROR(VLOOKUP(U122,'CRUCE RIESGOS'!$C$8:$D$13,2,FALSE),"")</f>
        <v/>
      </c>
      <c r="W122" s="195">
        <v>6.5600000000000502</v>
      </c>
      <c r="X122" s="195" t="str">
        <f>IFERROR(VLOOKUP(W122,'CRUCE RIESGOS'!$C$8:$D$13,2,FALSE),"")</f>
        <v/>
      </c>
      <c r="Y122" s="195">
        <v>7.56000000000006</v>
      </c>
      <c r="Z122" s="195" t="str">
        <f>IFERROR(VLOOKUP(Y122,'CRUCE RIESGOS'!$C$8:$D$13,2,FALSE),"")</f>
        <v/>
      </c>
      <c r="AA122" s="195">
        <v>8.5600000000000698</v>
      </c>
      <c r="AB122" s="195" t="str">
        <f>IFERROR(VLOOKUP(AA122,'CRUCE RIESGOS'!$C$8:$D$13,2,FALSE),"")</f>
        <v/>
      </c>
      <c r="AC122" s="195">
        <v>9.5600000000000804</v>
      </c>
      <c r="AD122" s="195" t="str">
        <f>IFERROR(VLOOKUP(AC122,'CRUCE RIESGOS'!$C$8:$D$13,2,FALSE),"")</f>
        <v/>
      </c>
      <c r="AE122" s="195">
        <v>10.5600000000001</v>
      </c>
      <c r="AF122" s="195" t="str">
        <f>IFERROR(VLOOKUP(AE122,'CRUCE RIESGOS'!$C$8:$D$13,2,FALSE),"")</f>
        <v/>
      </c>
      <c r="AG122" s="195">
        <v>11.5600000000001</v>
      </c>
      <c r="AH122" s="195" t="str">
        <f>IFERROR(VLOOKUP(AG122,'CRUCE RIESGOS'!$C$8:$D$13,2,FALSE),"")</f>
        <v/>
      </c>
      <c r="AI122" s="195">
        <v>12.5600000000001</v>
      </c>
      <c r="AJ122" s="195" t="str">
        <f>IFERROR(VLOOKUP(AI122,'CRUCE RIESGOS'!$C$8:$D$13,2,FALSE),"")</f>
        <v/>
      </c>
      <c r="AK122" s="195">
        <v>13.5600000000001</v>
      </c>
      <c r="AL122" s="195" t="str">
        <f>IFERROR(VLOOKUP(AK122,'CRUCE RIESGOS'!$C$8:$D$13,2,FALSE),"")</f>
        <v/>
      </c>
      <c r="AM122" s="195">
        <v>14.5600000000001</v>
      </c>
      <c r="AN122" s="195" t="str">
        <f>IFERROR(VLOOKUP(AM122,'CRUCE RIESGOS'!$C$8:$D$13,2,FALSE),"")</f>
        <v/>
      </c>
      <c r="AO122" s="195">
        <v>15.5600000000001</v>
      </c>
      <c r="AP122" s="195" t="str">
        <f>IFERROR(VLOOKUP(AO122,'CRUCE RIESGOS'!$C$8:$D$13,2,FALSE),"")</f>
        <v/>
      </c>
      <c r="AQ122" s="195">
        <v>16.560000000000102</v>
      </c>
      <c r="AR122" s="195" t="str">
        <f>IFERROR(VLOOKUP(AQ122,'CRUCE RIESGOS'!$C$8:$D$13,2,FALSE),"")</f>
        <v/>
      </c>
      <c r="AS122" s="195">
        <v>17.560000000000201</v>
      </c>
      <c r="AT122" s="195" t="str">
        <f>IFERROR(VLOOKUP(AS122,'CRUCE RIESGOS'!$C$8:$D$13,2,FALSE),"")</f>
        <v/>
      </c>
      <c r="AU122" s="195">
        <v>18.560000000000201</v>
      </c>
      <c r="AV122" s="195" t="str">
        <f>IFERROR(VLOOKUP(AU122,'CRUCE RIESGOS'!$C$8:$D$13,2,FALSE),"")</f>
        <v/>
      </c>
      <c r="AW122" s="195">
        <v>19.560000000000201</v>
      </c>
      <c r="AX122" s="195" t="str">
        <f>IFERROR(VLOOKUP(AW122,'CRUCE RIESGOS'!$C$8:$D$13,2,FALSE),"")</f>
        <v/>
      </c>
      <c r="AY122" s="195">
        <v>20.560000000000201</v>
      </c>
      <c r="AZ122" s="195" t="str">
        <f>IFERROR(VLOOKUP(AY122,'CRUCE RIESGOS'!$C$8:$D$13,2,FALSE),"")</f>
        <v/>
      </c>
      <c r="BA122" s="195">
        <v>21.560000000000201</v>
      </c>
      <c r="BB122" s="195" t="str">
        <f>IFERROR(VLOOKUP(BA122,'CRUCE RIESGOS'!$C$8:$D$13,2,FALSE),"")</f>
        <v/>
      </c>
      <c r="BC122" s="195">
        <v>22.560000000000201</v>
      </c>
      <c r="BD122" s="195" t="str">
        <f>IFERROR(VLOOKUP(BC122,'CRUCE RIESGOS'!$C$8:$D$13,2,FALSE),"")</f>
        <v/>
      </c>
      <c r="BE122" s="195">
        <v>23.560000000000201</v>
      </c>
      <c r="BF122" s="195" t="str">
        <f>IFERROR(VLOOKUP(BE122,'CRUCE RIESGOS'!$C$8:$D$13,2,FALSE),"")</f>
        <v/>
      </c>
      <c r="BG122" s="195">
        <v>24.560000000000201</v>
      </c>
      <c r="BH122" s="195" t="str">
        <f>IFERROR(VLOOKUP(BG122,'CRUCE RIESGOS'!$C$8:$D$13,2,FALSE),"")</f>
        <v/>
      </c>
      <c r="BI122" s="195">
        <v>25.560000000000201</v>
      </c>
      <c r="BJ122" s="195" t="str">
        <f>IFERROR(VLOOKUP(BI122,'CRUCE RIESGOS'!$C$8:$D$13,2,FALSE),"")</f>
        <v/>
      </c>
    </row>
    <row r="123" spans="13:62">
      <c r="N123" s="195" t="str">
        <f t="shared" si="0"/>
        <v/>
      </c>
      <c r="P123" s="195" t="str">
        <f>IF(P124&lt;&gt;""," -R","")</f>
        <v/>
      </c>
      <c r="R123" s="195" t="str">
        <f>IF(R124&lt;&gt;""," -R","")</f>
        <v/>
      </c>
      <c r="T123" s="195" t="str">
        <f>IF(T124&lt;&gt;""," -R","")</f>
        <v/>
      </c>
      <c r="V123" s="195" t="str">
        <f>IF(V124&lt;&gt;""," -R","")</f>
        <v/>
      </c>
      <c r="X123" s="195" t="str">
        <f>IF(X124&lt;&gt;""," -R","")</f>
        <v/>
      </c>
      <c r="Z123" s="195" t="str">
        <f>IF(Z124&lt;&gt;""," -R","")</f>
        <v/>
      </c>
      <c r="AB123" s="195" t="str">
        <f>IF(AB124&lt;&gt;""," -R","")</f>
        <v/>
      </c>
      <c r="AD123" s="195" t="str">
        <f>IF(AD124&lt;&gt;""," -R","")</f>
        <v/>
      </c>
      <c r="AF123" s="195" t="str">
        <f t="shared" si="1"/>
        <v/>
      </c>
      <c r="AH123" s="195" t="str">
        <f t="shared" si="2"/>
        <v/>
      </c>
      <c r="AJ123" s="195" t="str">
        <f t="shared" si="3"/>
        <v/>
      </c>
      <c r="AL123" s="195" t="str">
        <f t="shared" si="4"/>
        <v/>
      </c>
      <c r="AN123" s="195" t="str">
        <f t="shared" si="5"/>
        <v/>
      </c>
      <c r="AP123" s="195" t="str">
        <f t="shared" si="6"/>
        <v/>
      </c>
      <c r="AR123" s="195" t="str">
        <f t="shared" si="7"/>
        <v/>
      </c>
      <c r="AT123" s="195" t="str">
        <f t="shared" si="8"/>
        <v/>
      </c>
      <c r="AV123" s="195" t="str">
        <f t="shared" si="9"/>
        <v/>
      </c>
      <c r="AX123" s="195" t="str">
        <f t="shared" si="10"/>
        <v/>
      </c>
      <c r="AZ123" s="195" t="str">
        <f t="shared" si="11"/>
        <v/>
      </c>
      <c r="BB123" s="195" t="str">
        <f t="shared" si="12"/>
        <v/>
      </c>
      <c r="BD123" s="195" t="str">
        <f t="shared" si="13"/>
        <v/>
      </c>
      <c r="BF123" s="195" t="str">
        <f t="shared" si="14"/>
        <v/>
      </c>
      <c r="BH123" s="195" t="str">
        <f t="shared" si="15"/>
        <v/>
      </c>
      <c r="BJ123" s="195" t="str">
        <f t="shared" si="16"/>
        <v/>
      </c>
    </row>
    <row r="124" spans="13:62">
      <c r="M124" s="195">
        <v>1.57</v>
      </c>
      <c r="N124" s="195" t="str">
        <f>IFERROR(VLOOKUP(M124,'CRUCE RIESGOS'!$C$8:$D$13,2,FALSE),"")</f>
        <v/>
      </c>
      <c r="O124" s="195">
        <v>2.5700000000000101</v>
      </c>
      <c r="P124" s="195" t="str">
        <f>IFERROR(VLOOKUP(O124,'CRUCE RIESGOS'!$C$8:$D$13,2,FALSE),"")</f>
        <v/>
      </c>
      <c r="Q124" s="195">
        <v>3.5700000000000198</v>
      </c>
      <c r="R124" s="195" t="str">
        <f>IFERROR(VLOOKUP(Q124,'CRUCE RIESGOS'!$C$8:$D$13,2,FALSE),"")</f>
        <v/>
      </c>
      <c r="S124" s="195">
        <v>4.5700000000000296</v>
      </c>
      <c r="T124" s="195" t="str">
        <f>IFERROR(VLOOKUP(S124,'CRUCE RIESGOS'!$C$8:$D$13,2,FALSE),"")</f>
        <v/>
      </c>
      <c r="U124" s="195">
        <v>5.5700000000000403</v>
      </c>
      <c r="V124" s="195" t="str">
        <f>IFERROR(VLOOKUP(U124,'CRUCE RIESGOS'!$C$8:$D$13,2,FALSE),"")</f>
        <v/>
      </c>
      <c r="W124" s="195">
        <v>6.57000000000005</v>
      </c>
      <c r="X124" s="195" t="str">
        <f>IFERROR(VLOOKUP(W124,'CRUCE RIESGOS'!$C$8:$D$13,2,FALSE),"")</f>
        <v/>
      </c>
      <c r="Y124" s="195">
        <v>7.5700000000000598</v>
      </c>
      <c r="Z124" s="195" t="str">
        <f>IFERROR(VLOOKUP(Y124,'CRUCE RIESGOS'!$C$8:$D$13,2,FALSE),"")</f>
        <v/>
      </c>
      <c r="AA124" s="195">
        <v>8.5700000000000696</v>
      </c>
      <c r="AB124" s="195" t="str">
        <f>IFERROR(VLOOKUP(AA124,'CRUCE RIESGOS'!$C$8:$D$13,2,FALSE),"")</f>
        <v/>
      </c>
      <c r="AC124" s="195">
        <v>9.5700000000000802</v>
      </c>
      <c r="AD124" s="195" t="str">
        <f>IFERROR(VLOOKUP(AC124,'CRUCE RIESGOS'!$C$8:$D$13,2,FALSE),"")</f>
        <v/>
      </c>
      <c r="AE124" s="195">
        <v>10.5700000000001</v>
      </c>
      <c r="AF124" s="195" t="str">
        <f>IFERROR(VLOOKUP(AE124,'CRUCE RIESGOS'!$C$8:$D$13,2,FALSE),"")</f>
        <v/>
      </c>
      <c r="AG124" s="195">
        <v>11.5700000000001</v>
      </c>
      <c r="AH124" s="195" t="str">
        <f>IFERROR(VLOOKUP(AG124,'CRUCE RIESGOS'!$C$8:$D$13,2,FALSE),"")</f>
        <v/>
      </c>
      <c r="AI124" s="195">
        <v>12.5700000000001</v>
      </c>
      <c r="AJ124" s="195" t="str">
        <f>IFERROR(VLOOKUP(AI124,'CRUCE RIESGOS'!$C$8:$D$13,2,FALSE),"")</f>
        <v/>
      </c>
      <c r="AK124" s="195">
        <v>13.5700000000001</v>
      </c>
      <c r="AL124" s="195" t="str">
        <f>IFERROR(VLOOKUP(AK124,'CRUCE RIESGOS'!$C$8:$D$13,2,FALSE),"")</f>
        <v/>
      </c>
      <c r="AM124" s="195">
        <v>14.5700000000001</v>
      </c>
      <c r="AN124" s="195" t="str">
        <f>IFERROR(VLOOKUP(AM124,'CRUCE RIESGOS'!$C$8:$D$13,2,FALSE),"")</f>
        <v/>
      </c>
      <c r="AO124" s="195">
        <v>15.5700000000001</v>
      </c>
      <c r="AP124" s="195" t="str">
        <f>IFERROR(VLOOKUP(AO124,'CRUCE RIESGOS'!$C$8:$D$13,2,FALSE),"")</f>
        <v/>
      </c>
      <c r="AQ124" s="195">
        <v>16.5700000000001</v>
      </c>
      <c r="AR124" s="195" t="str">
        <f>IFERROR(VLOOKUP(AQ124,'CRUCE RIESGOS'!$C$8:$D$13,2,FALSE),"")</f>
        <v/>
      </c>
      <c r="AS124" s="195">
        <v>17.570000000000199</v>
      </c>
      <c r="AT124" s="195" t="str">
        <f>IFERROR(VLOOKUP(AS124,'CRUCE RIESGOS'!$C$8:$D$13,2,FALSE),"")</f>
        <v/>
      </c>
      <c r="AU124" s="195">
        <v>18.570000000000199</v>
      </c>
      <c r="AV124" s="195" t="str">
        <f>IFERROR(VLOOKUP(AU124,'CRUCE RIESGOS'!$C$8:$D$13,2,FALSE),"")</f>
        <v/>
      </c>
      <c r="AW124" s="195">
        <v>19.570000000000199</v>
      </c>
      <c r="AX124" s="195" t="str">
        <f>IFERROR(VLOOKUP(AW124,'CRUCE RIESGOS'!$C$8:$D$13,2,FALSE),"")</f>
        <v/>
      </c>
      <c r="AY124" s="195">
        <v>20.570000000000199</v>
      </c>
      <c r="AZ124" s="195" t="str">
        <f>IFERROR(VLOOKUP(AY124,'CRUCE RIESGOS'!$C$8:$D$13,2,FALSE),"")</f>
        <v/>
      </c>
      <c r="BA124" s="195">
        <v>21.570000000000199</v>
      </c>
      <c r="BB124" s="195" t="str">
        <f>IFERROR(VLOOKUP(BA124,'CRUCE RIESGOS'!$C$8:$D$13,2,FALSE),"")</f>
        <v/>
      </c>
      <c r="BC124" s="195">
        <v>22.570000000000199</v>
      </c>
      <c r="BD124" s="195" t="str">
        <f>IFERROR(VLOOKUP(BC124,'CRUCE RIESGOS'!$C$8:$D$13,2,FALSE),"")</f>
        <v/>
      </c>
      <c r="BE124" s="195">
        <v>23.570000000000199</v>
      </c>
      <c r="BF124" s="195" t="str">
        <f>IFERROR(VLOOKUP(BE124,'CRUCE RIESGOS'!$C$8:$D$13,2,FALSE),"")</f>
        <v/>
      </c>
      <c r="BG124" s="195">
        <v>24.570000000000199</v>
      </c>
      <c r="BH124" s="195" t="str">
        <f>IFERROR(VLOOKUP(BG124,'CRUCE RIESGOS'!$C$8:$D$13,2,FALSE),"")</f>
        <v/>
      </c>
      <c r="BI124" s="195">
        <v>25.570000000000199</v>
      </c>
      <c r="BJ124" s="195" t="str">
        <f>IFERROR(VLOOKUP(BI124,'CRUCE RIESGOS'!$C$8:$D$13,2,FALSE),"")</f>
        <v/>
      </c>
    </row>
    <row r="125" spans="13:62">
      <c r="N125" s="195" t="str">
        <f t="shared" si="0"/>
        <v/>
      </c>
      <c r="P125" s="195" t="str">
        <f>IF(P126&lt;&gt;""," -R","")</f>
        <v/>
      </c>
      <c r="R125" s="195" t="str">
        <f>IF(R126&lt;&gt;""," -R","")</f>
        <v/>
      </c>
      <c r="T125" s="195" t="str">
        <f>IF(T126&lt;&gt;""," -R","")</f>
        <v/>
      </c>
      <c r="V125" s="195" t="str">
        <f>IF(V126&lt;&gt;""," -R","")</f>
        <v/>
      </c>
      <c r="X125" s="195" t="str">
        <f>IF(X126&lt;&gt;""," -R","")</f>
        <v/>
      </c>
      <c r="Z125" s="195" t="str">
        <f>IF(Z126&lt;&gt;""," -R","")</f>
        <v/>
      </c>
      <c r="AB125" s="195" t="str">
        <f>IF(AB126&lt;&gt;""," -R","")</f>
        <v/>
      </c>
      <c r="AD125" s="195" t="str">
        <f>IF(AD126&lt;&gt;""," -R","")</f>
        <v/>
      </c>
      <c r="AF125" s="195" t="str">
        <f t="shared" si="1"/>
        <v/>
      </c>
      <c r="AH125" s="195" t="str">
        <f t="shared" si="2"/>
        <v/>
      </c>
      <c r="AJ125" s="195" t="str">
        <f t="shared" si="3"/>
        <v/>
      </c>
      <c r="AL125" s="195" t="str">
        <f t="shared" si="4"/>
        <v/>
      </c>
      <c r="AN125" s="195" t="str">
        <f t="shared" si="5"/>
        <v/>
      </c>
      <c r="AP125" s="195" t="str">
        <f t="shared" si="6"/>
        <v/>
      </c>
      <c r="AR125" s="195" t="str">
        <f t="shared" si="7"/>
        <v/>
      </c>
      <c r="AT125" s="195" t="str">
        <f t="shared" si="8"/>
        <v/>
      </c>
      <c r="AV125" s="195" t="str">
        <f t="shared" si="9"/>
        <v/>
      </c>
      <c r="AX125" s="195" t="str">
        <f t="shared" si="10"/>
        <v/>
      </c>
      <c r="AZ125" s="195" t="str">
        <f t="shared" si="11"/>
        <v/>
      </c>
      <c r="BB125" s="195" t="str">
        <f t="shared" si="12"/>
        <v/>
      </c>
      <c r="BD125" s="195" t="str">
        <f t="shared" si="13"/>
        <v/>
      </c>
      <c r="BF125" s="195" t="str">
        <f t="shared" si="14"/>
        <v/>
      </c>
      <c r="BH125" s="195" t="str">
        <f t="shared" si="15"/>
        <v/>
      </c>
      <c r="BJ125" s="195" t="str">
        <f t="shared" si="16"/>
        <v/>
      </c>
    </row>
    <row r="126" spans="13:62">
      <c r="M126" s="195">
        <v>1.58</v>
      </c>
      <c r="N126" s="195" t="str">
        <f>IFERROR(VLOOKUP(M126,'CRUCE RIESGOS'!$C$8:$D$13,2,FALSE),"")</f>
        <v/>
      </c>
      <c r="O126" s="195">
        <v>2.5800000000000098</v>
      </c>
      <c r="P126" s="195" t="str">
        <f>IFERROR(VLOOKUP(O126,'CRUCE RIESGOS'!$C$8:$D$13,2,FALSE),"")</f>
        <v/>
      </c>
      <c r="Q126" s="195">
        <v>3.5800000000000201</v>
      </c>
      <c r="R126" s="195" t="str">
        <f>IFERROR(VLOOKUP(Q126,'CRUCE RIESGOS'!$C$8:$D$13,2,FALSE),"")</f>
        <v/>
      </c>
      <c r="S126" s="195">
        <v>4.5800000000000303</v>
      </c>
      <c r="T126" s="195" t="str">
        <f>IFERROR(VLOOKUP(S126,'CRUCE RIESGOS'!$C$8:$D$13,2,FALSE),"")</f>
        <v/>
      </c>
      <c r="U126" s="195">
        <v>5.58000000000004</v>
      </c>
      <c r="V126" s="195" t="str">
        <f>IFERROR(VLOOKUP(U126,'CRUCE RIESGOS'!$C$8:$D$13,2,FALSE),"")</f>
        <v/>
      </c>
      <c r="W126" s="195">
        <v>6.5800000000000498</v>
      </c>
      <c r="X126" s="195" t="str">
        <f>IFERROR(VLOOKUP(W126,'CRUCE RIESGOS'!$C$8:$D$13,2,FALSE),"")</f>
        <v/>
      </c>
      <c r="Y126" s="195">
        <v>7.5800000000000596</v>
      </c>
      <c r="Z126" s="195" t="str">
        <f>IFERROR(VLOOKUP(Y126,'CRUCE RIESGOS'!$C$8:$D$13,2,FALSE),"")</f>
        <v/>
      </c>
      <c r="AA126" s="195">
        <v>8.5800000000000693</v>
      </c>
      <c r="AB126" s="195" t="str">
        <f>IFERROR(VLOOKUP(AA126,'CRUCE RIESGOS'!$C$8:$D$13,2,FALSE),"")</f>
        <v/>
      </c>
      <c r="AC126" s="195">
        <v>9.58000000000008</v>
      </c>
      <c r="AD126" s="195" t="str">
        <f>IFERROR(VLOOKUP(AC126,'CRUCE RIESGOS'!$C$8:$D$13,2,FALSE),"")</f>
        <v/>
      </c>
      <c r="AE126" s="195">
        <v>10.5800000000001</v>
      </c>
      <c r="AF126" s="195" t="str">
        <f>IFERROR(VLOOKUP(AE126,'CRUCE RIESGOS'!$C$8:$D$13,2,FALSE),"")</f>
        <v/>
      </c>
      <c r="AG126" s="195">
        <v>11.5800000000001</v>
      </c>
      <c r="AH126" s="195" t="str">
        <f>IFERROR(VLOOKUP(AG126,'CRUCE RIESGOS'!$C$8:$D$13,2,FALSE),"")</f>
        <v/>
      </c>
      <c r="AI126" s="195">
        <v>12.5800000000001</v>
      </c>
      <c r="AJ126" s="195" t="str">
        <f>IFERROR(VLOOKUP(AI126,'CRUCE RIESGOS'!$C$8:$D$13,2,FALSE),"")</f>
        <v/>
      </c>
      <c r="AK126" s="195">
        <v>13.5800000000001</v>
      </c>
      <c r="AL126" s="195" t="str">
        <f>IFERROR(VLOOKUP(AK126,'CRUCE RIESGOS'!$C$8:$D$13,2,FALSE),"")</f>
        <v/>
      </c>
      <c r="AM126" s="195">
        <v>14.5800000000001</v>
      </c>
      <c r="AN126" s="195" t="str">
        <f>IFERROR(VLOOKUP(AM126,'CRUCE RIESGOS'!$C$8:$D$13,2,FALSE),"")</f>
        <v/>
      </c>
      <c r="AO126" s="195">
        <v>15.5800000000001</v>
      </c>
      <c r="AP126" s="195" t="str">
        <f>IFERROR(VLOOKUP(AO126,'CRUCE RIESGOS'!$C$8:$D$13,2,FALSE),"")</f>
        <v/>
      </c>
      <c r="AQ126" s="195">
        <v>16.580000000000101</v>
      </c>
      <c r="AR126" s="195" t="str">
        <f>IFERROR(VLOOKUP(AQ126,'CRUCE RIESGOS'!$C$8:$D$13,2,FALSE),"")</f>
        <v/>
      </c>
      <c r="AS126" s="195">
        <v>17.580000000000201</v>
      </c>
      <c r="AT126" s="195" t="str">
        <f>IFERROR(VLOOKUP(AS126,'CRUCE RIESGOS'!$C$8:$D$13,2,FALSE),"")</f>
        <v/>
      </c>
      <c r="AU126" s="195">
        <v>18.580000000000201</v>
      </c>
      <c r="AV126" s="195" t="str">
        <f>IFERROR(VLOOKUP(AU126,'CRUCE RIESGOS'!$C$8:$D$13,2,FALSE),"")</f>
        <v/>
      </c>
      <c r="AW126" s="195">
        <v>19.580000000000201</v>
      </c>
      <c r="AX126" s="195" t="str">
        <f>IFERROR(VLOOKUP(AW126,'CRUCE RIESGOS'!$C$8:$D$13,2,FALSE),"")</f>
        <v/>
      </c>
      <c r="AY126" s="195">
        <v>20.580000000000201</v>
      </c>
      <c r="AZ126" s="195" t="str">
        <f>IFERROR(VLOOKUP(AY126,'CRUCE RIESGOS'!$C$8:$D$13,2,FALSE),"")</f>
        <v/>
      </c>
      <c r="BA126" s="195">
        <v>21.580000000000201</v>
      </c>
      <c r="BB126" s="195" t="str">
        <f>IFERROR(VLOOKUP(BA126,'CRUCE RIESGOS'!$C$8:$D$13,2,FALSE),"")</f>
        <v/>
      </c>
      <c r="BC126" s="195">
        <v>22.580000000000201</v>
      </c>
      <c r="BD126" s="195" t="str">
        <f>IFERROR(VLOOKUP(BC126,'CRUCE RIESGOS'!$C$8:$D$13,2,FALSE),"")</f>
        <v/>
      </c>
      <c r="BE126" s="195">
        <v>23.580000000000201</v>
      </c>
      <c r="BF126" s="195" t="str">
        <f>IFERROR(VLOOKUP(BE126,'CRUCE RIESGOS'!$C$8:$D$13,2,FALSE),"")</f>
        <v/>
      </c>
      <c r="BG126" s="195">
        <v>24.580000000000201</v>
      </c>
      <c r="BH126" s="195" t="str">
        <f>IFERROR(VLOOKUP(BG126,'CRUCE RIESGOS'!$C$8:$D$13,2,FALSE),"")</f>
        <v/>
      </c>
      <c r="BI126" s="195">
        <v>25.580000000000201</v>
      </c>
      <c r="BJ126" s="195" t="str">
        <f>IFERROR(VLOOKUP(BI126,'CRUCE RIESGOS'!$C$8:$D$13,2,FALSE),"")</f>
        <v/>
      </c>
    </row>
    <row r="127" spans="13:62">
      <c r="N127" s="195" t="str">
        <f t="shared" si="0"/>
        <v/>
      </c>
      <c r="P127" s="195" t="str">
        <f>IF(P128&lt;&gt;""," -R","")</f>
        <v/>
      </c>
      <c r="R127" s="195" t="str">
        <f>IF(R128&lt;&gt;""," -R","")</f>
        <v/>
      </c>
      <c r="T127" s="195" t="str">
        <f>IF(T128&lt;&gt;""," -R","")</f>
        <v/>
      </c>
      <c r="V127" s="195" t="str">
        <f>IF(V128&lt;&gt;""," -R","")</f>
        <v/>
      </c>
      <c r="X127" s="195" t="str">
        <f>IF(X128&lt;&gt;""," -R","")</f>
        <v/>
      </c>
      <c r="Z127" s="195" t="str">
        <f>IF(Z128&lt;&gt;""," -R","")</f>
        <v/>
      </c>
      <c r="AB127" s="195" t="str">
        <f>IF(AB128&lt;&gt;""," -R","")</f>
        <v/>
      </c>
      <c r="AD127" s="195" t="str">
        <f>IF(AD128&lt;&gt;""," -R","")</f>
        <v/>
      </c>
      <c r="AF127" s="195" t="str">
        <f t="shared" si="1"/>
        <v/>
      </c>
      <c r="AH127" s="195" t="str">
        <f t="shared" si="2"/>
        <v/>
      </c>
      <c r="AJ127" s="195" t="str">
        <f t="shared" si="3"/>
        <v/>
      </c>
      <c r="AL127" s="195" t="str">
        <f t="shared" si="4"/>
        <v/>
      </c>
      <c r="AN127" s="195" t="str">
        <f t="shared" si="5"/>
        <v/>
      </c>
      <c r="AP127" s="195" t="str">
        <f t="shared" si="6"/>
        <v/>
      </c>
      <c r="AR127" s="195" t="str">
        <f t="shared" si="7"/>
        <v/>
      </c>
      <c r="AT127" s="195" t="str">
        <f t="shared" si="8"/>
        <v/>
      </c>
      <c r="AV127" s="195" t="str">
        <f t="shared" si="9"/>
        <v/>
      </c>
      <c r="AX127" s="195" t="str">
        <f t="shared" si="10"/>
        <v/>
      </c>
      <c r="AZ127" s="195" t="str">
        <f t="shared" si="11"/>
        <v/>
      </c>
      <c r="BB127" s="195" t="str">
        <f t="shared" si="12"/>
        <v/>
      </c>
      <c r="BD127" s="195" t="str">
        <f t="shared" si="13"/>
        <v/>
      </c>
      <c r="BF127" s="195" t="str">
        <f t="shared" si="14"/>
        <v/>
      </c>
      <c r="BH127" s="195" t="str">
        <f t="shared" si="15"/>
        <v/>
      </c>
      <c r="BJ127" s="195" t="str">
        <f t="shared" si="16"/>
        <v/>
      </c>
    </row>
    <row r="128" spans="13:62">
      <c r="M128" s="195">
        <v>1.59</v>
      </c>
      <c r="N128" s="195" t="str">
        <f>IFERROR(VLOOKUP(M128,'CRUCE RIESGOS'!$C$8:$D$13,2,FALSE),"")</f>
        <v/>
      </c>
      <c r="O128" s="195">
        <v>2.5900000000000101</v>
      </c>
      <c r="P128" s="195" t="str">
        <f>IFERROR(VLOOKUP(O128,'CRUCE RIESGOS'!$C$8:$D$13,2,FALSE),"")</f>
        <v/>
      </c>
      <c r="Q128" s="195">
        <v>3.5900000000000198</v>
      </c>
      <c r="R128" s="195" t="str">
        <f>IFERROR(VLOOKUP(Q128,'CRUCE RIESGOS'!$C$8:$D$13,2,FALSE),"")</f>
        <v/>
      </c>
      <c r="S128" s="195">
        <v>4.5900000000000301</v>
      </c>
      <c r="T128" s="195" t="str">
        <f>IFERROR(VLOOKUP(S128,'CRUCE RIESGOS'!$C$8:$D$13,2,FALSE),"")</f>
        <v/>
      </c>
      <c r="U128" s="195">
        <v>5.5900000000000398</v>
      </c>
      <c r="V128" s="195" t="str">
        <f>IFERROR(VLOOKUP(U128,'CRUCE RIESGOS'!$C$8:$D$13,2,FALSE),"")</f>
        <v/>
      </c>
      <c r="W128" s="195">
        <v>6.5900000000000496</v>
      </c>
      <c r="X128" s="195" t="str">
        <f>IFERROR(VLOOKUP(W128,'CRUCE RIESGOS'!$C$8:$D$13,2,FALSE),"")</f>
        <v/>
      </c>
      <c r="Y128" s="195">
        <v>7.5900000000000603</v>
      </c>
      <c r="Z128" s="195" t="str">
        <f>IFERROR(VLOOKUP(Y128,'CRUCE RIESGOS'!$C$8:$D$13,2,FALSE),"")</f>
        <v/>
      </c>
      <c r="AA128" s="195">
        <v>8.5900000000000691</v>
      </c>
      <c r="AB128" s="195" t="str">
        <f>IFERROR(VLOOKUP(AA128,'CRUCE RIESGOS'!$C$8:$D$13,2,FALSE),"")</f>
        <v/>
      </c>
      <c r="AC128" s="195">
        <v>9.5900000000000798</v>
      </c>
      <c r="AD128" s="195" t="str">
        <f>IFERROR(VLOOKUP(AC128,'CRUCE RIESGOS'!$C$8:$D$13,2,FALSE),"")</f>
        <v/>
      </c>
      <c r="AE128" s="195">
        <v>10.590000000000099</v>
      </c>
      <c r="AF128" s="195" t="str">
        <f>IFERROR(VLOOKUP(AE128,'CRUCE RIESGOS'!$C$8:$D$13,2,FALSE),"")</f>
        <v/>
      </c>
      <c r="AG128" s="195">
        <v>11.590000000000099</v>
      </c>
      <c r="AH128" s="195" t="str">
        <f>IFERROR(VLOOKUP(AG128,'CRUCE RIESGOS'!$C$8:$D$13,2,FALSE),"")</f>
        <v/>
      </c>
      <c r="AI128" s="195">
        <v>12.590000000000099</v>
      </c>
      <c r="AJ128" s="195" t="str">
        <f>IFERROR(VLOOKUP(AI128,'CRUCE RIESGOS'!$C$8:$D$13,2,FALSE),"")</f>
        <v/>
      </c>
      <c r="AK128" s="195">
        <v>13.590000000000099</v>
      </c>
      <c r="AL128" s="195" t="str">
        <f>IFERROR(VLOOKUP(AK128,'CRUCE RIESGOS'!$C$8:$D$13,2,FALSE),"")</f>
        <v/>
      </c>
      <c r="AM128" s="195">
        <v>14.590000000000099</v>
      </c>
      <c r="AN128" s="195" t="str">
        <f>IFERROR(VLOOKUP(AM128,'CRUCE RIESGOS'!$C$8:$D$13,2,FALSE),"")</f>
        <v/>
      </c>
      <c r="AO128" s="195">
        <v>15.590000000000099</v>
      </c>
      <c r="AP128" s="195" t="str">
        <f>IFERROR(VLOOKUP(AO128,'CRUCE RIESGOS'!$C$8:$D$13,2,FALSE),"")</f>
        <v/>
      </c>
      <c r="AQ128" s="195">
        <v>16.590000000000099</v>
      </c>
      <c r="AR128" s="195" t="str">
        <f>IFERROR(VLOOKUP(AQ128,'CRUCE RIESGOS'!$C$8:$D$13,2,FALSE),"")</f>
        <v/>
      </c>
      <c r="AS128" s="195">
        <v>17.590000000000199</v>
      </c>
      <c r="AT128" s="195" t="str">
        <f>IFERROR(VLOOKUP(AS128,'CRUCE RIESGOS'!$C$8:$D$13,2,FALSE),"")</f>
        <v/>
      </c>
      <c r="AU128" s="195">
        <v>18.590000000000199</v>
      </c>
      <c r="AV128" s="195" t="str">
        <f>IFERROR(VLOOKUP(AU128,'CRUCE RIESGOS'!$C$8:$D$13,2,FALSE),"")</f>
        <v/>
      </c>
      <c r="AW128" s="195">
        <v>19.590000000000199</v>
      </c>
      <c r="AX128" s="195" t="str">
        <f>IFERROR(VLOOKUP(AW128,'CRUCE RIESGOS'!$C$8:$D$13,2,FALSE),"")</f>
        <v/>
      </c>
      <c r="AY128" s="195">
        <v>20.590000000000199</v>
      </c>
      <c r="AZ128" s="195" t="str">
        <f>IFERROR(VLOOKUP(AY128,'CRUCE RIESGOS'!$C$8:$D$13,2,FALSE),"")</f>
        <v/>
      </c>
      <c r="BA128" s="195">
        <v>21.590000000000199</v>
      </c>
      <c r="BB128" s="195" t="str">
        <f>IFERROR(VLOOKUP(BA128,'CRUCE RIESGOS'!$C$8:$D$13,2,FALSE),"")</f>
        <v/>
      </c>
      <c r="BC128" s="195">
        <v>22.590000000000199</v>
      </c>
      <c r="BD128" s="195" t="str">
        <f>IFERROR(VLOOKUP(BC128,'CRUCE RIESGOS'!$C$8:$D$13,2,FALSE),"")</f>
        <v/>
      </c>
      <c r="BE128" s="195">
        <v>23.590000000000199</v>
      </c>
      <c r="BF128" s="195" t="str">
        <f>IFERROR(VLOOKUP(BE128,'CRUCE RIESGOS'!$C$8:$D$13,2,FALSE),"")</f>
        <v/>
      </c>
      <c r="BG128" s="195">
        <v>24.590000000000199</v>
      </c>
      <c r="BH128" s="195" t="str">
        <f>IFERROR(VLOOKUP(BG128,'CRUCE RIESGOS'!$C$8:$D$13,2,FALSE),"")</f>
        <v/>
      </c>
      <c r="BI128" s="195">
        <v>25.590000000000199</v>
      </c>
      <c r="BJ128" s="195" t="str">
        <f>IFERROR(VLOOKUP(BI128,'CRUCE RIESGOS'!$C$8:$D$13,2,FALSE),"")</f>
        <v/>
      </c>
    </row>
    <row r="129" spans="13:62">
      <c r="N129" s="195" t="str">
        <f t="shared" si="0"/>
        <v/>
      </c>
      <c r="P129" s="195" t="str">
        <f>IF(P130&lt;&gt;""," -R","")</f>
        <v/>
      </c>
      <c r="R129" s="195" t="str">
        <f>IF(R130&lt;&gt;""," -R","")</f>
        <v/>
      </c>
      <c r="T129" s="195" t="str">
        <f>IF(T130&lt;&gt;""," -R","")</f>
        <v/>
      </c>
      <c r="V129" s="195" t="str">
        <f>IF(V130&lt;&gt;""," -R","")</f>
        <v/>
      </c>
      <c r="X129" s="195" t="str">
        <f>IF(X130&lt;&gt;""," -R","")</f>
        <v/>
      </c>
      <c r="Z129" s="195" t="str">
        <f>IF(Z130&lt;&gt;""," -R","")</f>
        <v/>
      </c>
      <c r="AB129" s="195" t="str">
        <f>IF(AB130&lt;&gt;""," -R","")</f>
        <v/>
      </c>
      <c r="AD129" s="195" t="str">
        <f>IF(AD130&lt;&gt;""," -R","")</f>
        <v/>
      </c>
      <c r="AF129" s="195" t="str">
        <f t="shared" si="1"/>
        <v/>
      </c>
      <c r="AH129" s="195" t="str">
        <f t="shared" si="2"/>
        <v/>
      </c>
      <c r="AJ129" s="195" t="str">
        <f t="shared" si="3"/>
        <v/>
      </c>
      <c r="AL129" s="195" t="str">
        <f t="shared" si="4"/>
        <v/>
      </c>
      <c r="AN129" s="195" t="str">
        <f t="shared" si="5"/>
        <v/>
      </c>
      <c r="AP129" s="195" t="str">
        <f t="shared" si="6"/>
        <v/>
      </c>
      <c r="AR129" s="195" t="str">
        <f t="shared" si="7"/>
        <v/>
      </c>
      <c r="AT129" s="195" t="str">
        <f t="shared" si="8"/>
        <v/>
      </c>
      <c r="AV129" s="195" t="str">
        <f t="shared" si="9"/>
        <v/>
      </c>
      <c r="AX129" s="195" t="str">
        <f t="shared" si="10"/>
        <v/>
      </c>
      <c r="AZ129" s="195" t="str">
        <f t="shared" si="11"/>
        <v/>
      </c>
      <c r="BB129" s="195" t="str">
        <f t="shared" si="12"/>
        <v/>
      </c>
      <c r="BD129" s="195" t="str">
        <f t="shared" si="13"/>
        <v/>
      </c>
      <c r="BF129" s="195" t="str">
        <f t="shared" si="14"/>
        <v/>
      </c>
      <c r="BH129" s="195" t="str">
        <f t="shared" si="15"/>
        <v/>
      </c>
      <c r="BJ129" s="195" t="str">
        <f t="shared" si="16"/>
        <v/>
      </c>
    </row>
    <row r="130" spans="13:62">
      <c r="M130" s="195">
        <v>1.6</v>
      </c>
      <c r="N130" s="195" t="str">
        <f>IFERROR(VLOOKUP(M130,'CRUCE RIESGOS'!$C$8:$D$13,2,FALSE),"")</f>
        <v/>
      </c>
      <c r="O130" s="195">
        <v>2.6000000000000099</v>
      </c>
      <c r="P130" s="195" t="str">
        <f>IFERROR(VLOOKUP(O130,'CRUCE RIESGOS'!$C$8:$D$13,2,FALSE),"")</f>
        <v/>
      </c>
      <c r="Q130" s="195">
        <v>3.6000000000000201</v>
      </c>
      <c r="R130" s="195" t="str">
        <f>IFERROR(VLOOKUP(Q130,'CRUCE RIESGOS'!$C$8:$D$13,2,FALSE),"")</f>
        <v/>
      </c>
      <c r="S130" s="195">
        <v>4.6000000000000298</v>
      </c>
      <c r="T130" s="195" t="str">
        <f>IFERROR(VLOOKUP(S130,'CRUCE RIESGOS'!$C$8:$D$13,2,FALSE),"")</f>
        <v/>
      </c>
      <c r="U130" s="195">
        <v>5.6000000000000396</v>
      </c>
      <c r="V130" s="195" t="str">
        <f>IFERROR(VLOOKUP(U130,'CRUCE RIESGOS'!$C$8:$D$13,2,FALSE),"")</f>
        <v/>
      </c>
      <c r="W130" s="195">
        <v>6.6000000000000503</v>
      </c>
      <c r="X130" s="195" t="str">
        <f>IFERROR(VLOOKUP(W130,'CRUCE RIESGOS'!$C$8:$D$13,2,FALSE),"")</f>
        <v/>
      </c>
      <c r="Y130" s="195">
        <v>7.60000000000006</v>
      </c>
      <c r="Z130" s="195" t="str">
        <f>IFERROR(VLOOKUP(Y130,'CRUCE RIESGOS'!$C$8:$D$13,2,FALSE),"")</f>
        <v/>
      </c>
      <c r="AA130" s="195">
        <v>8.6000000000000707</v>
      </c>
      <c r="AB130" s="195" t="str">
        <f>IFERROR(VLOOKUP(AA130,'CRUCE RIESGOS'!$C$8:$D$13,2,FALSE),"")</f>
        <v/>
      </c>
      <c r="AC130" s="195">
        <v>9.6000000000000796</v>
      </c>
      <c r="AD130" s="195" t="str">
        <f>IFERROR(VLOOKUP(AC130,'CRUCE RIESGOS'!$C$8:$D$13,2,FALSE),"")</f>
        <v/>
      </c>
      <c r="AE130" s="195">
        <v>10.600000000000099</v>
      </c>
      <c r="AF130" s="195" t="str">
        <f>IFERROR(VLOOKUP(AE130,'CRUCE RIESGOS'!$C$8:$D$13,2,FALSE),"")</f>
        <v/>
      </c>
      <c r="AG130" s="195">
        <v>11.600000000000099</v>
      </c>
      <c r="AH130" s="195" t="str">
        <f>IFERROR(VLOOKUP(AG130,'CRUCE RIESGOS'!$C$8:$D$13,2,FALSE),"")</f>
        <v/>
      </c>
      <c r="AI130" s="195">
        <v>12.600000000000099</v>
      </c>
      <c r="AJ130" s="195" t="str">
        <f>IFERROR(VLOOKUP(AI130,'CRUCE RIESGOS'!$C$8:$D$13,2,FALSE),"")</f>
        <v/>
      </c>
      <c r="AK130" s="195">
        <v>13.600000000000099</v>
      </c>
      <c r="AL130" s="195" t="str">
        <f>IFERROR(VLOOKUP(AK130,'CRUCE RIESGOS'!$C$8:$D$13,2,FALSE),"")</f>
        <v/>
      </c>
      <c r="AM130" s="195">
        <v>14.600000000000099</v>
      </c>
      <c r="AN130" s="195" t="str">
        <f>IFERROR(VLOOKUP(AM130,'CRUCE RIESGOS'!$C$8:$D$13,2,FALSE),"")</f>
        <v/>
      </c>
      <c r="AO130" s="195">
        <v>15.600000000000099</v>
      </c>
      <c r="AP130" s="195" t="str">
        <f>IFERROR(VLOOKUP(AO130,'CRUCE RIESGOS'!$C$8:$D$13,2,FALSE),"")</f>
        <v/>
      </c>
      <c r="AQ130" s="195">
        <v>16.600000000000101</v>
      </c>
      <c r="AR130" s="195" t="str">
        <f>IFERROR(VLOOKUP(AQ130,'CRUCE RIESGOS'!$C$8:$D$13,2,FALSE),"")</f>
        <v/>
      </c>
      <c r="AS130" s="195">
        <v>17.6000000000002</v>
      </c>
      <c r="AT130" s="195" t="str">
        <f>IFERROR(VLOOKUP(AS130,'CRUCE RIESGOS'!$C$8:$D$13,2,FALSE),"")</f>
        <v/>
      </c>
      <c r="AU130" s="195">
        <v>18.6000000000002</v>
      </c>
      <c r="AV130" s="195" t="str">
        <f>IFERROR(VLOOKUP(AU130,'CRUCE RIESGOS'!$C$8:$D$13,2,FALSE),"")</f>
        <v/>
      </c>
      <c r="AW130" s="195">
        <v>19.6000000000002</v>
      </c>
      <c r="AX130" s="195" t="str">
        <f>IFERROR(VLOOKUP(AW130,'CRUCE RIESGOS'!$C$8:$D$13,2,FALSE),"")</f>
        <v/>
      </c>
      <c r="AY130" s="195">
        <v>20.6000000000002</v>
      </c>
      <c r="AZ130" s="195" t="str">
        <f>IFERROR(VLOOKUP(AY130,'CRUCE RIESGOS'!$C$8:$D$13,2,FALSE),"")</f>
        <v/>
      </c>
      <c r="BA130" s="195">
        <v>21.6000000000002</v>
      </c>
      <c r="BB130" s="195" t="str">
        <f>IFERROR(VLOOKUP(BA130,'CRUCE RIESGOS'!$C$8:$D$13,2,FALSE),"")</f>
        <v/>
      </c>
      <c r="BC130" s="195">
        <v>22.6000000000002</v>
      </c>
      <c r="BD130" s="195" t="str">
        <f>IFERROR(VLOOKUP(BC130,'CRUCE RIESGOS'!$C$8:$D$13,2,FALSE),"")</f>
        <v/>
      </c>
      <c r="BE130" s="195">
        <v>23.6000000000002</v>
      </c>
      <c r="BF130" s="195" t="str">
        <f>IFERROR(VLOOKUP(BE130,'CRUCE RIESGOS'!$C$8:$D$13,2,FALSE),"")</f>
        <v/>
      </c>
      <c r="BG130" s="195">
        <v>24.6000000000002</v>
      </c>
      <c r="BH130" s="195" t="str">
        <f>IFERROR(VLOOKUP(BG130,'CRUCE RIESGOS'!$C$8:$D$13,2,FALSE),"")</f>
        <v/>
      </c>
      <c r="BI130" s="195">
        <v>25.6000000000002</v>
      </c>
      <c r="BJ130" s="195" t="str">
        <f>IFERROR(VLOOKUP(BI130,'CRUCE RIESGOS'!$C$8:$D$13,2,FALSE),"")</f>
        <v/>
      </c>
    </row>
    <row r="131" spans="13:62">
      <c r="N131" s="195" t="str">
        <f t="shared" si="0"/>
        <v/>
      </c>
      <c r="P131" s="195" t="str">
        <f>IF(P132&lt;&gt;""," -R","")</f>
        <v/>
      </c>
      <c r="R131" s="195" t="str">
        <f>IF(R132&lt;&gt;""," -R","")</f>
        <v/>
      </c>
      <c r="T131" s="195" t="str">
        <f>IF(T132&lt;&gt;""," -R","")</f>
        <v/>
      </c>
      <c r="V131" s="195" t="str">
        <f>IF(V132&lt;&gt;""," -R","")</f>
        <v/>
      </c>
      <c r="X131" s="195" t="str">
        <f>IF(X132&lt;&gt;""," -R","")</f>
        <v/>
      </c>
      <c r="Z131" s="195" t="str">
        <f>IF(Z132&lt;&gt;""," -R","")</f>
        <v/>
      </c>
      <c r="AB131" s="195" t="str">
        <f>IF(AB132&lt;&gt;""," -R","")</f>
        <v/>
      </c>
      <c r="AD131" s="195" t="str">
        <f>IF(AD132&lt;&gt;""," -R","")</f>
        <v/>
      </c>
      <c r="AF131" s="195" t="str">
        <f t="shared" si="1"/>
        <v/>
      </c>
      <c r="AH131" s="195" t="str">
        <f t="shared" si="2"/>
        <v/>
      </c>
      <c r="AJ131" s="195" t="str">
        <f t="shared" si="3"/>
        <v/>
      </c>
      <c r="AL131" s="195" t="str">
        <f t="shared" si="4"/>
        <v/>
      </c>
      <c r="AN131" s="195" t="str">
        <f t="shared" si="5"/>
        <v/>
      </c>
      <c r="AP131" s="195" t="str">
        <f t="shared" si="6"/>
        <v/>
      </c>
      <c r="AR131" s="195" t="str">
        <f t="shared" si="7"/>
        <v/>
      </c>
      <c r="AT131" s="195" t="str">
        <f t="shared" si="8"/>
        <v/>
      </c>
      <c r="AV131" s="195" t="str">
        <f t="shared" si="9"/>
        <v/>
      </c>
      <c r="AX131" s="195" t="str">
        <f t="shared" si="10"/>
        <v/>
      </c>
      <c r="AZ131" s="195" t="str">
        <f t="shared" si="11"/>
        <v/>
      </c>
      <c r="BB131" s="195" t="str">
        <f t="shared" si="12"/>
        <v/>
      </c>
      <c r="BD131" s="195" t="str">
        <f t="shared" si="13"/>
        <v/>
      </c>
      <c r="BF131" s="195" t="str">
        <f t="shared" si="14"/>
        <v/>
      </c>
      <c r="BH131" s="195" t="str">
        <f t="shared" si="15"/>
        <v/>
      </c>
      <c r="BJ131" s="195" t="str">
        <f t="shared" si="16"/>
        <v/>
      </c>
    </row>
    <row r="132" spans="13:62">
      <c r="M132" s="195">
        <v>1.61</v>
      </c>
      <c r="N132" s="195" t="str">
        <f>IFERROR(VLOOKUP(M132,'CRUCE RIESGOS'!$C$8:$D$13,2,FALSE),"")</f>
        <v/>
      </c>
      <c r="O132" s="195">
        <v>2.6100000000000101</v>
      </c>
      <c r="P132" s="195" t="str">
        <f>IFERROR(VLOOKUP(O132,'CRUCE RIESGOS'!$C$8:$D$13,2,FALSE),"")</f>
        <v/>
      </c>
      <c r="Q132" s="195">
        <v>3.6100000000000199</v>
      </c>
      <c r="R132" s="195" t="str">
        <f>IFERROR(VLOOKUP(Q132,'CRUCE RIESGOS'!$C$8:$D$13,2,FALSE),"")</f>
        <v/>
      </c>
      <c r="S132" s="195">
        <v>4.6100000000000296</v>
      </c>
      <c r="T132" s="195" t="str">
        <f>IFERROR(VLOOKUP(S132,'CRUCE RIESGOS'!$C$8:$D$13,2,FALSE),"")</f>
        <v/>
      </c>
      <c r="U132" s="195">
        <v>5.6100000000000403</v>
      </c>
      <c r="V132" s="195" t="str">
        <f>IFERROR(VLOOKUP(U132,'CRUCE RIESGOS'!$C$8:$D$13,2,FALSE),"")</f>
        <v/>
      </c>
      <c r="W132" s="195">
        <v>6.6100000000000501</v>
      </c>
      <c r="X132" s="195" t="str">
        <f>IFERROR(VLOOKUP(W132,'CRUCE RIESGOS'!$C$8:$D$13,2,FALSE),"")</f>
        <v/>
      </c>
      <c r="Y132" s="195">
        <v>7.6100000000000598</v>
      </c>
      <c r="Z132" s="195" t="str">
        <f>IFERROR(VLOOKUP(Y132,'CRUCE RIESGOS'!$C$8:$D$13,2,FALSE),"")</f>
        <v/>
      </c>
      <c r="AA132" s="195">
        <v>8.6100000000000705</v>
      </c>
      <c r="AB132" s="195" t="str">
        <f>IFERROR(VLOOKUP(AA132,'CRUCE RIESGOS'!$C$8:$D$13,2,FALSE),"")</f>
        <v/>
      </c>
      <c r="AC132" s="195">
        <v>9.6100000000000794</v>
      </c>
      <c r="AD132" s="195" t="str">
        <f>IFERROR(VLOOKUP(AC132,'CRUCE RIESGOS'!$C$8:$D$13,2,FALSE),"")</f>
        <v/>
      </c>
      <c r="AE132" s="195">
        <v>10.610000000000101</v>
      </c>
      <c r="AF132" s="195" t="str">
        <f>IFERROR(VLOOKUP(AE132,'CRUCE RIESGOS'!$C$8:$D$13,2,FALSE),"")</f>
        <v/>
      </c>
      <c r="AG132" s="195">
        <v>11.610000000000101</v>
      </c>
      <c r="AH132" s="195" t="str">
        <f>IFERROR(VLOOKUP(AG132,'CRUCE RIESGOS'!$C$8:$D$13,2,FALSE),"")</f>
        <v/>
      </c>
      <c r="AI132" s="195">
        <v>12.610000000000101</v>
      </c>
      <c r="AJ132" s="195" t="str">
        <f>IFERROR(VLOOKUP(AI132,'CRUCE RIESGOS'!$C$8:$D$13,2,FALSE),"")</f>
        <v/>
      </c>
      <c r="AK132" s="195">
        <v>13.610000000000101</v>
      </c>
      <c r="AL132" s="195" t="str">
        <f>IFERROR(VLOOKUP(AK132,'CRUCE RIESGOS'!$C$8:$D$13,2,FALSE),"")</f>
        <v/>
      </c>
      <c r="AM132" s="195">
        <v>14.610000000000101</v>
      </c>
      <c r="AN132" s="195" t="str">
        <f>IFERROR(VLOOKUP(AM132,'CRUCE RIESGOS'!$C$8:$D$13,2,FALSE),"")</f>
        <v/>
      </c>
      <c r="AO132" s="195">
        <v>15.610000000000101</v>
      </c>
      <c r="AP132" s="195" t="str">
        <f>IFERROR(VLOOKUP(AO132,'CRUCE RIESGOS'!$C$8:$D$13,2,FALSE),"")</f>
        <v/>
      </c>
      <c r="AQ132" s="195">
        <v>16.610000000000099</v>
      </c>
      <c r="AR132" s="195" t="str">
        <f>IFERROR(VLOOKUP(AQ132,'CRUCE RIESGOS'!$C$8:$D$13,2,FALSE),"")</f>
        <v/>
      </c>
      <c r="AS132" s="195">
        <v>17.610000000000198</v>
      </c>
      <c r="AT132" s="195" t="str">
        <f>IFERROR(VLOOKUP(AS132,'CRUCE RIESGOS'!$C$8:$D$13,2,FALSE),"")</f>
        <v/>
      </c>
      <c r="AU132" s="195">
        <v>18.610000000000198</v>
      </c>
      <c r="AV132" s="195" t="str">
        <f>IFERROR(VLOOKUP(AU132,'CRUCE RIESGOS'!$C$8:$D$13,2,FALSE),"")</f>
        <v/>
      </c>
      <c r="AW132" s="195">
        <v>19.610000000000198</v>
      </c>
      <c r="AX132" s="195" t="str">
        <f>IFERROR(VLOOKUP(AW132,'CRUCE RIESGOS'!$C$8:$D$13,2,FALSE),"")</f>
        <v/>
      </c>
      <c r="AY132" s="195">
        <v>20.610000000000198</v>
      </c>
      <c r="AZ132" s="195" t="str">
        <f>IFERROR(VLOOKUP(AY132,'CRUCE RIESGOS'!$C$8:$D$13,2,FALSE),"")</f>
        <v/>
      </c>
      <c r="BA132" s="195">
        <v>21.610000000000198</v>
      </c>
      <c r="BB132" s="195" t="str">
        <f>IFERROR(VLOOKUP(BA132,'CRUCE RIESGOS'!$C$8:$D$13,2,FALSE),"")</f>
        <v/>
      </c>
      <c r="BC132" s="195">
        <v>22.610000000000198</v>
      </c>
      <c r="BD132" s="195" t="str">
        <f>IFERROR(VLOOKUP(BC132,'CRUCE RIESGOS'!$C$8:$D$13,2,FALSE),"")</f>
        <v/>
      </c>
      <c r="BE132" s="195">
        <v>23.610000000000198</v>
      </c>
      <c r="BF132" s="195" t="str">
        <f>IFERROR(VLOOKUP(BE132,'CRUCE RIESGOS'!$C$8:$D$13,2,FALSE),"")</f>
        <v/>
      </c>
      <c r="BG132" s="195">
        <v>24.610000000000198</v>
      </c>
      <c r="BH132" s="195" t="str">
        <f>IFERROR(VLOOKUP(BG132,'CRUCE RIESGOS'!$C$8:$D$13,2,FALSE),"")</f>
        <v/>
      </c>
      <c r="BI132" s="195">
        <v>25.610000000000198</v>
      </c>
      <c r="BJ132" s="195" t="str">
        <f>IFERROR(VLOOKUP(BI132,'CRUCE RIESGOS'!$C$8:$D$13,2,FALSE),"")</f>
        <v/>
      </c>
    </row>
    <row r="133" spans="13:62">
      <c r="N133" s="195" t="str">
        <f t="shared" si="0"/>
        <v/>
      </c>
      <c r="P133" s="195" t="str">
        <f>IF(P134&lt;&gt;""," -R","")</f>
        <v/>
      </c>
      <c r="R133" s="195" t="str">
        <f>IF(R134&lt;&gt;""," -R","")</f>
        <v/>
      </c>
      <c r="T133" s="195" t="str">
        <f>IF(T134&lt;&gt;""," -R","")</f>
        <v/>
      </c>
      <c r="V133" s="195" t="str">
        <f>IF(V134&lt;&gt;""," -R","")</f>
        <v/>
      </c>
      <c r="X133" s="195" t="str">
        <f>IF(X134&lt;&gt;""," -R","")</f>
        <v/>
      </c>
      <c r="Z133" s="195" t="str">
        <f>IF(Z134&lt;&gt;""," -R","")</f>
        <v/>
      </c>
      <c r="AB133" s="195" t="str">
        <f>IF(AB134&lt;&gt;""," -R","")</f>
        <v/>
      </c>
      <c r="AD133" s="195" t="str">
        <f>IF(AD134&lt;&gt;""," -R","")</f>
        <v/>
      </c>
      <c r="AF133" s="195" t="str">
        <f t="shared" si="1"/>
        <v/>
      </c>
      <c r="AH133" s="195" t="str">
        <f t="shared" si="2"/>
        <v/>
      </c>
      <c r="AJ133" s="195" t="str">
        <f t="shared" si="3"/>
        <v/>
      </c>
      <c r="AL133" s="195" t="str">
        <f t="shared" si="4"/>
        <v/>
      </c>
      <c r="AN133" s="195" t="str">
        <f t="shared" si="5"/>
        <v/>
      </c>
      <c r="AP133" s="195" t="str">
        <f t="shared" si="6"/>
        <v/>
      </c>
      <c r="AR133" s="195" t="str">
        <f t="shared" si="7"/>
        <v/>
      </c>
      <c r="AT133" s="195" t="str">
        <f t="shared" si="8"/>
        <v/>
      </c>
      <c r="AV133" s="195" t="str">
        <f t="shared" si="9"/>
        <v/>
      </c>
      <c r="AX133" s="195" t="str">
        <f t="shared" si="10"/>
        <v/>
      </c>
      <c r="AZ133" s="195" t="str">
        <f t="shared" si="11"/>
        <v/>
      </c>
      <c r="BB133" s="195" t="str">
        <f t="shared" si="12"/>
        <v/>
      </c>
      <c r="BD133" s="195" t="str">
        <f t="shared" si="13"/>
        <v/>
      </c>
      <c r="BF133" s="195" t="str">
        <f t="shared" si="14"/>
        <v/>
      </c>
      <c r="BH133" s="195" t="str">
        <f t="shared" si="15"/>
        <v/>
      </c>
      <c r="BJ133" s="195" t="str">
        <f t="shared" si="16"/>
        <v/>
      </c>
    </row>
    <row r="134" spans="13:62">
      <c r="M134" s="195">
        <v>1.62</v>
      </c>
      <c r="N134" s="195" t="str">
        <f>IFERROR(VLOOKUP(M134,'CRUCE RIESGOS'!$C$8:$D$13,2,FALSE),"")</f>
        <v/>
      </c>
      <c r="O134" s="195">
        <v>2.6200000000000099</v>
      </c>
      <c r="P134" s="195" t="str">
        <f>IFERROR(VLOOKUP(O134,'CRUCE RIESGOS'!$C$8:$D$13,2,FALSE),"")</f>
        <v/>
      </c>
      <c r="Q134" s="195">
        <v>3.6200000000000201</v>
      </c>
      <c r="R134" s="195" t="str">
        <f>IFERROR(VLOOKUP(Q134,'CRUCE RIESGOS'!$C$8:$D$13,2,FALSE),"")</f>
        <v/>
      </c>
      <c r="S134" s="195">
        <v>4.6200000000000303</v>
      </c>
      <c r="T134" s="195" t="str">
        <f>IFERROR(VLOOKUP(S134,'CRUCE RIESGOS'!$C$8:$D$13,2,FALSE),"")</f>
        <v/>
      </c>
      <c r="U134" s="195">
        <v>5.6200000000000401</v>
      </c>
      <c r="V134" s="195" t="str">
        <f>IFERROR(VLOOKUP(U134,'CRUCE RIESGOS'!$C$8:$D$13,2,FALSE),"")</f>
        <v/>
      </c>
      <c r="W134" s="195">
        <v>6.6200000000000498</v>
      </c>
      <c r="X134" s="195" t="str">
        <f>IFERROR(VLOOKUP(W134,'CRUCE RIESGOS'!$C$8:$D$13,2,FALSE),"")</f>
        <v/>
      </c>
      <c r="Y134" s="195">
        <v>7.6200000000000596</v>
      </c>
      <c r="Z134" s="195" t="str">
        <f>IFERROR(VLOOKUP(Y134,'CRUCE RIESGOS'!$C$8:$D$13,2,FALSE),"")</f>
        <v/>
      </c>
      <c r="AA134" s="195">
        <v>8.6200000000000703</v>
      </c>
      <c r="AB134" s="195" t="str">
        <f>IFERROR(VLOOKUP(AA134,'CRUCE RIESGOS'!$C$8:$D$13,2,FALSE),"")</f>
        <v/>
      </c>
      <c r="AC134" s="195">
        <v>9.6200000000000792</v>
      </c>
      <c r="AD134" s="195" t="str">
        <f>IFERROR(VLOOKUP(AC134,'CRUCE RIESGOS'!$C$8:$D$13,2,FALSE),"")</f>
        <v/>
      </c>
      <c r="AE134" s="195">
        <v>10.6200000000001</v>
      </c>
      <c r="AF134" s="195" t="str">
        <f>IFERROR(VLOOKUP(AE134,'CRUCE RIESGOS'!$C$8:$D$13,2,FALSE),"")</f>
        <v/>
      </c>
      <c r="AG134" s="195">
        <v>11.6200000000001</v>
      </c>
      <c r="AH134" s="195" t="str">
        <f>IFERROR(VLOOKUP(AG134,'CRUCE RIESGOS'!$C$8:$D$13,2,FALSE),"")</f>
        <v/>
      </c>
      <c r="AI134" s="195">
        <v>12.6200000000001</v>
      </c>
      <c r="AJ134" s="195" t="str">
        <f>IFERROR(VLOOKUP(AI134,'CRUCE RIESGOS'!$C$8:$D$13,2,FALSE),"")</f>
        <v/>
      </c>
      <c r="AK134" s="195">
        <v>13.6200000000001</v>
      </c>
      <c r="AL134" s="195" t="str">
        <f>IFERROR(VLOOKUP(AK134,'CRUCE RIESGOS'!$C$8:$D$13,2,FALSE),"")</f>
        <v/>
      </c>
      <c r="AM134" s="195">
        <v>14.6200000000001</v>
      </c>
      <c r="AN134" s="195" t="str">
        <f>IFERROR(VLOOKUP(AM134,'CRUCE RIESGOS'!$C$8:$D$13,2,FALSE),"")</f>
        <v/>
      </c>
      <c r="AO134" s="195">
        <v>15.6200000000001</v>
      </c>
      <c r="AP134" s="195" t="str">
        <f>IFERROR(VLOOKUP(AO134,'CRUCE RIESGOS'!$C$8:$D$13,2,FALSE),"")</f>
        <v/>
      </c>
      <c r="AQ134" s="195">
        <v>16.6200000000001</v>
      </c>
      <c r="AR134" s="195" t="str">
        <f>IFERROR(VLOOKUP(AQ134,'CRUCE RIESGOS'!$C$8:$D$13,2,FALSE),"")</f>
        <v/>
      </c>
      <c r="AS134" s="195">
        <v>17.6200000000002</v>
      </c>
      <c r="AT134" s="195" t="str">
        <f>IFERROR(VLOOKUP(AS134,'CRUCE RIESGOS'!$C$8:$D$13,2,FALSE),"")</f>
        <v/>
      </c>
      <c r="AU134" s="195">
        <v>18.6200000000002</v>
      </c>
      <c r="AV134" s="195" t="str">
        <f>IFERROR(VLOOKUP(AU134,'CRUCE RIESGOS'!$C$8:$D$13,2,FALSE),"")</f>
        <v/>
      </c>
      <c r="AW134" s="195">
        <v>19.6200000000002</v>
      </c>
      <c r="AX134" s="195" t="str">
        <f>IFERROR(VLOOKUP(AW134,'CRUCE RIESGOS'!$C$8:$D$13,2,FALSE),"")</f>
        <v/>
      </c>
      <c r="AY134" s="195">
        <v>20.6200000000002</v>
      </c>
      <c r="AZ134" s="195" t="str">
        <f>IFERROR(VLOOKUP(AY134,'CRUCE RIESGOS'!$C$8:$D$13,2,FALSE),"")</f>
        <v/>
      </c>
      <c r="BA134" s="195">
        <v>21.6200000000002</v>
      </c>
      <c r="BB134" s="195" t="str">
        <f>IFERROR(VLOOKUP(BA134,'CRUCE RIESGOS'!$C$8:$D$13,2,FALSE),"")</f>
        <v/>
      </c>
      <c r="BC134" s="195">
        <v>22.6200000000002</v>
      </c>
      <c r="BD134" s="195" t="str">
        <f>IFERROR(VLOOKUP(BC134,'CRUCE RIESGOS'!$C$8:$D$13,2,FALSE),"")</f>
        <v/>
      </c>
      <c r="BE134" s="195">
        <v>23.6200000000002</v>
      </c>
      <c r="BF134" s="195" t="str">
        <f>IFERROR(VLOOKUP(BE134,'CRUCE RIESGOS'!$C$8:$D$13,2,FALSE),"")</f>
        <v/>
      </c>
      <c r="BG134" s="195">
        <v>24.6200000000002</v>
      </c>
      <c r="BH134" s="195" t="str">
        <f>IFERROR(VLOOKUP(BG134,'CRUCE RIESGOS'!$C$8:$D$13,2,FALSE),"")</f>
        <v/>
      </c>
      <c r="BI134" s="195">
        <v>25.6200000000002</v>
      </c>
      <c r="BJ134" s="195" t="str">
        <f>IFERROR(VLOOKUP(BI134,'CRUCE RIESGOS'!$C$8:$D$13,2,FALSE),"")</f>
        <v/>
      </c>
    </row>
    <row r="135" spans="13:62">
      <c r="N135" s="195" t="str">
        <f t="shared" si="0"/>
        <v/>
      </c>
      <c r="P135" s="195" t="str">
        <f>IF(P136&lt;&gt;""," -R","")</f>
        <v/>
      </c>
      <c r="R135" s="195" t="str">
        <f>IF(R136&lt;&gt;""," -R","")</f>
        <v/>
      </c>
      <c r="T135" s="195" t="str">
        <f>IF(T136&lt;&gt;""," -R","")</f>
        <v/>
      </c>
      <c r="V135" s="195" t="str">
        <f>IF(V136&lt;&gt;""," -R","")</f>
        <v/>
      </c>
      <c r="X135" s="195" t="str">
        <f>IF(X136&lt;&gt;""," -R","")</f>
        <v/>
      </c>
      <c r="Z135" s="195" t="str">
        <f>IF(Z136&lt;&gt;""," -R","")</f>
        <v/>
      </c>
      <c r="AB135" s="195" t="str">
        <f>IF(AB136&lt;&gt;""," -R","")</f>
        <v/>
      </c>
      <c r="AD135" s="195" t="str">
        <f>IF(AD136&lt;&gt;""," -R","")</f>
        <v/>
      </c>
      <c r="AF135" s="195" t="str">
        <f t="shared" si="1"/>
        <v/>
      </c>
      <c r="AH135" s="195" t="str">
        <f t="shared" si="2"/>
        <v/>
      </c>
      <c r="AJ135" s="195" t="str">
        <f t="shared" si="3"/>
        <v/>
      </c>
      <c r="AL135" s="195" t="str">
        <f t="shared" si="4"/>
        <v/>
      </c>
      <c r="AN135" s="195" t="str">
        <f t="shared" si="5"/>
        <v/>
      </c>
      <c r="AP135" s="195" t="str">
        <f t="shared" si="6"/>
        <v/>
      </c>
      <c r="AR135" s="195" t="str">
        <f t="shared" si="7"/>
        <v/>
      </c>
      <c r="AT135" s="195" t="str">
        <f t="shared" si="8"/>
        <v/>
      </c>
      <c r="AV135" s="195" t="str">
        <f t="shared" si="9"/>
        <v/>
      </c>
      <c r="AX135" s="195" t="str">
        <f t="shared" si="10"/>
        <v/>
      </c>
      <c r="AZ135" s="195" t="str">
        <f t="shared" si="11"/>
        <v/>
      </c>
      <c r="BB135" s="195" t="str">
        <f t="shared" si="12"/>
        <v/>
      </c>
      <c r="BD135" s="195" t="str">
        <f t="shared" si="13"/>
        <v/>
      </c>
      <c r="BF135" s="195" t="str">
        <f t="shared" si="14"/>
        <v/>
      </c>
      <c r="BH135" s="195" t="str">
        <f t="shared" si="15"/>
        <v/>
      </c>
      <c r="BJ135" s="195" t="str">
        <f t="shared" si="16"/>
        <v/>
      </c>
    </row>
    <row r="136" spans="13:62">
      <c r="M136" s="195">
        <v>1.63</v>
      </c>
      <c r="N136" s="195" t="str">
        <f>IFERROR(VLOOKUP(M136,'CRUCE RIESGOS'!$C$8:$D$13,2,FALSE),"")</f>
        <v/>
      </c>
      <c r="O136" s="195">
        <v>2.6300000000000101</v>
      </c>
      <c r="P136" s="195" t="str">
        <f>IFERROR(VLOOKUP(O136,'CRUCE RIESGOS'!$C$8:$D$13,2,FALSE),"")</f>
        <v/>
      </c>
      <c r="Q136" s="195">
        <v>3.6300000000000199</v>
      </c>
      <c r="R136" s="195" t="str">
        <f>IFERROR(VLOOKUP(Q136,'CRUCE RIESGOS'!$C$8:$D$13,2,FALSE),"")</f>
        <v/>
      </c>
      <c r="S136" s="195">
        <v>4.6300000000000301</v>
      </c>
      <c r="T136" s="195" t="str">
        <f>IFERROR(VLOOKUP(S136,'CRUCE RIESGOS'!$C$8:$D$13,2,FALSE),"")</f>
        <v/>
      </c>
      <c r="U136" s="195">
        <v>5.6300000000000399</v>
      </c>
      <c r="V136" s="195" t="str">
        <f>IFERROR(VLOOKUP(U136,'CRUCE RIESGOS'!$C$8:$D$13,2,FALSE),"")</f>
        <v/>
      </c>
      <c r="W136" s="195">
        <v>6.6300000000000496</v>
      </c>
      <c r="X136" s="195" t="str">
        <f>IFERROR(VLOOKUP(W136,'CRUCE RIESGOS'!$C$8:$D$13,2,FALSE),"")</f>
        <v/>
      </c>
      <c r="Y136" s="195">
        <v>7.6300000000000603</v>
      </c>
      <c r="Z136" s="195" t="str">
        <f>IFERROR(VLOOKUP(Y136,'CRUCE RIESGOS'!$C$8:$D$13,2,FALSE),"")</f>
        <v/>
      </c>
      <c r="AA136" s="195">
        <v>8.6300000000000701</v>
      </c>
      <c r="AB136" s="195" t="str">
        <f>IFERROR(VLOOKUP(AA136,'CRUCE RIESGOS'!$C$8:$D$13,2,FALSE),"")</f>
        <v/>
      </c>
      <c r="AC136" s="195">
        <v>9.6300000000000807</v>
      </c>
      <c r="AD136" s="195" t="str">
        <f>IFERROR(VLOOKUP(AC136,'CRUCE RIESGOS'!$C$8:$D$13,2,FALSE),"")</f>
        <v/>
      </c>
      <c r="AE136" s="195">
        <v>10.6300000000001</v>
      </c>
      <c r="AF136" s="195" t="str">
        <f>IFERROR(VLOOKUP(AE136,'CRUCE RIESGOS'!$C$8:$D$13,2,FALSE),"")</f>
        <v/>
      </c>
      <c r="AG136" s="195">
        <v>11.6300000000001</v>
      </c>
      <c r="AH136" s="195" t="str">
        <f>IFERROR(VLOOKUP(AG136,'CRUCE RIESGOS'!$C$8:$D$13,2,FALSE),"")</f>
        <v/>
      </c>
      <c r="AI136" s="195">
        <v>12.6300000000001</v>
      </c>
      <c r="AJ136" s="195" t="str">
        <f>IFERROR(VLOOKUP(AI136,'CRUCE RIESGOS'!$C$8:$D$13,2,FALSE),"")</f>
        <v/>
      </c>
      <c r="AK136" s="195">
        <v>13.6300000000001</v>
      </c>
      <c r="AL136" s="195" t="str">
        <f>IFERROR(VLOOKUP(AK136,'CRUCE RIESGOS'!$C$8:$D$13,2,FALSE),"")</f>
        <v/>
      </c>
      <c r="AM136" s="195">
        <v>14.6300000000001</v>
      </c>
      <c r="AN136" s="195" t="str">
        <f>IFERROR(VLOOKUP(AM136,'CRUCE RIESGOS'!$C$8:$D$13,2,FALSE),"")</f>
        <v/>
      </c>
      <c r="AO136" s="195">
        <v>15.6300000000001</v>
      </c>
      <c r="AP136" s="195" t="str">
        <f>IFERROR(VLOOKUP(AO136,'CRUCE RIESGOS'!$C$8:$D$13,2,FALSE),"")</f>
        <v/>
      </c>
      <c r="AQ136" s="195">
        <v>16.630000000000202</v>
      </c>
      <c r="AR136" s="195" t="str">
        <f>IFERROR(VLOOKUP(AQ136,'CRUCE RIESGOS'!$C$8:$D$13,2,FALSE),"")</f>
        <v/>
      </c>
      <c r="AS136" s="195">
        <v>17.630000000000202</v>
      </c>
      <c r="AT136" s="195" t="str">
        <f>IFERROR(VLOOKUP(AS136,'CRUCE RIESGOS'!$C$8:$D$13,2,FALSE),"")</f>
        <v/>
      </c>
      <c r="AU136" s="195">
        <v>18.630000000000202</v>
      </c>
      <c r="AV136" s="195" t="str">
        <f>IFERROR(VLOOKUP(AU136,'CRUCE RIESGOS'!$C$8:$D$13,2,FALSE),"")</f>
        <v/>
      </c>
      <c r="AW136" s="195">
        <v>19.630000000000202</v>
      </c>
      <c r="AX136" s="195" t="str">
        <f>IFERROR(VLOOKUP(AW136,'CRUCE RIESGOS'!$C$8:$D$13,2,FALSE),"")</f>
        <v/>
      </c>
      <c r="AY136" s="195">
        <v>20.630000000000202</v>
      </c>
      <c r="AZ136" s="195" t="str">
        <f>IFERROR(VLOOKUP(AY136,'CRUCE RIESGOS'!$C$8:$D$13,2,FALSE),"")</f>
        <v/>
      </c>
      <c r="BA136" s="195">
        <v>21.630000000000202</v>
      </c>
      <c r="BB136" s="195" t="str">
        <f>IFERROR(VLOOKUP(BA136,'CRUCE RIESGOS'!$C$8:$D$13,2,FALSE),"")</f>
        <v/>
      </c>
      <c r="BC136" s="195">
        <v>22.630000000000202</v>
      </c>
      <c r="BD136" s="195" t="str">
        <f>IFERROR(VLOOKUP(BC136,'CRUCE RIESGOS'!$C$8:$D$13,2,FALSE),"")</f>
        <v/>
      </c>
      <c r="BE136" s="195">
        <v>23.630000000000202</v>
      </c>
      <c r="BF136" s="195" t="str">
        <f>IFERROR(VLOOKUP(BE136,'CRUCE RIESGOS'!$C$8:$D$13,2,FALSE),"")</f>
        <v/>
      </c>
      <c r="BG136" s="195">
        <v>24.630000000000202</v>
      </c>
      <c r="BH136" s="195" t="str">
        <f>IFERROR(VLOOKUP(BG136,'CRUCE RIESGOS'!$C$8:$D$13,2,FALSE),"")</f>
        <v/>
      </c>
      <c r="BI136" s="195">
        <v>25.630000000000202</v>
      </c>
      <c r="BJ136" s="195" t="str">
        <f>IFERROR(VLOOKUP(BI136,'CRUCE RIESGOS'!$C$8:$D$13,2,FALSE),"")</f>
        <v/>
      </c>
    </row>
    <row r="137" spans="13:62">
      <c r="N137" s="195" t="str">
        <f t="shared" si="0"/>
        <v/>
      </c>
      <c r="P137" s="195" t="str">
        <f>IF(P138&lt;&gt;""," -R","")</f>
        <v/>
      </c>
      <c r="R137" s="195" t="str">
        <f>IF(R138&lt;&gt;""," -R","")</f>
        <v/>
      </c>
      <c r="T137" s="195" t="str">
        <f>IF(T138&lt;&gt;""," -R","")</f>
        <v/>
      </c>
      <c r="V137" s="195" t="str">
        <f>IF(V138&lt;&gt;""," -R","")</f>
        <v/>
      </c>
      <c r="X137" s="195" t="str">
        <f>IF(X138&lt;&gt;""," -R","")</f>
        <v/>
      </c>
      <c r="Z137" s="195" t="str">
        <f>IF(Z138&lt;&gt;""," -R","")</f>
        <v/>
      </c>
      <c r="AB137" s="195" t="str">
        <f>IF(AB138&lt;&gt;""," -R","")</f>
        <v/>
      </c>
      <c r="AD137" s="195" t="str">
        <f>IF(AD138&lt;&gt;""," -R","")</f>
        <v/>
      </c>
      <c r="AF137" s="195" t="str">
        <f t="shared" si="1"/>
        <v/>
      </c>
      <c r="AH137" s="195" t="str">
        <f t="shared" si="2"/>
        <v/>
      </c>
      <c r="AJ137" s="195" t="str">
        <f t="shared" si="3"/>
        <v/>
      </c>
      <c r="AL137" s="195" t="str">
        <f t="shared" si="4"/>
        <v/>
      </c>
      <c r="AN137" s="195" t="str">
        <f t="shared" si="5"/>
        <v/>
      </c>
      <c r="AP137" s="195" t="str">
        <f t="shared" si="6"/>
        <v/>
      </c>
      <c r="AR137" s="195" t="str">
        <f t="shared" si="7"/>
        <v/>
      </c>
      <c r="AT137" s="195" t="str">
        <f t="shared" si="8"/>
        <v/>
      </c>
      <c r="AV137" s="195" t="str">
        <f t="shared" si="9"/>
        <v/>
      </c>
      <c r="AX137" s="195" t="str">
        <f t="shared" si="10"/>
        <v/>
      </c>
      <c r="AZ137" s="195" t="str">
        <f t="shared" si="11"/>
        <v/>
      </c>
      <c r="BB137" s="195" t="str">
        <f t="shared" si="12"/>
        <v/>
      </c>
      <c r="BD137" s="195" t="str">
        <f t="shared" si="13"/>
        <v/>
      </c>
      <c r="BF137" s="195" t="str">
        <f t="shared" si="14"/>
        <v/>
      </c>
      <c r="BH137" s="195" t="str">
        <f t="shared" si="15"/>
        <v/>
      </c>
      <c r="BJ137" s="195" t="str">
        <f t="shared" si="16"/>
        <v/>
      </c>
    </row>
    <row r="138" spans="13:62">
      <c r="M138" s="195">
        <v>1.64</v>
      </c>
      <c r="N138" s="195" t="str">
        <f>IFERROR(VLOOKUP(M138,'CRUCE RIESGOS'!$C$8:$D$13,2,FALSE),"")</f>
        <v/>
      </c>
      <c r="O138" s="195">
        <v>2.6400000000000099</v>
      </c>
      <c r="P138" s="195" t="str">
        <f>IFERROR(VLOOKUP(O138,'CRUCE RIESGOS'!$C$8:$D$13,2,FALSE),"")</f>
        <v/>
      </c>
      <c r="Q138" s="195">
        <v>3.6400000000000201</v>
      </c>
      <c r="R138" s="195" t="str">
        <f>IFERROR(VLOOKUP(Q138,'CRUCE RIESGOS'!$C$8:$D$13,2,FALSE),"")</f>
        <v/>
      </c>
      <c r="S138" s="195">
        <v>4.6400000000000299</v>
      </c>
      <c r="T138" s="195" t="str">
        <f>IFERROR(VLOOKUP(S138,'CRUCE RIESGOS'!$C$8:$D$13,2,FALSE),"")</f>
        <v/>
      </c>
      <c r="U138" s="195">
        <v>5.6400000000000396</v>
      </c>
      <c r="V138" s="195" t="str">
        <f>IFERROR(VLOOKUP(U138,'CRUCE RIESGOS'!$C$8:$D$13,2,FALSE),"")</f>
        <v/>
      </c>
      <c r="W138" s="195">
        <v>6.6400000000000503</v>
      </c>
      <c r="X138" s="195" t="str">
        <f>IFERROR(VLOOKUP(W138,'CRUCE RIESGOS'!$C$8:$D$13,2,FALSE),"")</f>
        <v/>
      </c>
      <c r="Y138" s="195">
        <v>7.6400000000000601</v>
      </c>
      <c r="Z138" s="195" t="str">
        <f>IFERROR(VLOOKUP(Y138,'CRUCE RIESGOS'!$C$8:$D$13,2,FALSE),"")</f>
        <v/>
      </c>
      <c r="AA138" s="195">
        <v>8.6400000000000698</v>
      </c>
      <c r="AB138" s="195" t="str">
        <f>IFERROR(VLOOKUP(AA138,'CRUCE RIESGOS'!$C$8:$D$13,2,FALSE),"")</f>
        <v/>
      </c>
      <c r="AC138" s="195">
        <v>9.6400000000000805</v>
      </c>
      <c r="AD138" s="195" t="str">
        <f>IFERROR(VLOOKUP(AC138,'CRUCE RIESGOS'!$C$8:$D$13,2,FALSE),"")</f>
        <v/>
      </c>
      <c r="AE138" s="195">
        <v>10.6400000000001</v>
      </c>
      <c r="AF138" s="195" t="str">
        <f>IFERROR(VLOOKUP(AE138,'CRUCE RIESGOS'!$C$8:$D$13,2,FALSE),"")</f>
        <v/>
      </c>
      <c r="AG138" s="195">
        <v>11.6400000000001</v>
      </c>
      <c r="AH138" s="195" t="str">
        <f>IFERROR(VLOOKUP(AG138,'CRUCE RIESGOS'!$C$8:$D$13,2,FALSE),"")</f>
        <v/>
      </c>
      <c r="AI138" s="195">
        <v>12.6400000000001</v>
      </c>
      <c r="AJ138" s="195" t="str">
        <f>IFERROR(VLOOKUP(AI138,'CRUCE RIESGOS'!$C$8:$D$13,2,FALSE),"")</f>
        <v/>
      </c>
      <c r="AK138" s="195">
        <v>13.6400000000001</v>
      </c>
      <c r="AL138" s="195" t="str">
        <f>IFERROR(VLOOKUP(AK138,'CRUCE RIESGOS'!$C$8:$D$13,2,FALSE),"")</f>
        <v/>
      </c>
      <c r="AM138" s="195">
        <v>14.6400000000001</v>
      </c>
      <c r="AN138" s="195" t="str">
        <f>IFERROR(VLOOKUP(AM138,'CRUCE RIESGOS'!$C$8:$D$13,2,FALSE),"")</f>
        <v/>
      </c>
      <c r="AO138" s="195">
        <v>15.6400000000001</v>
      </c>
      <c r="AP138" s="195" t="str">
        <f>IFERROR(VLOOKUP(AO138,'CRUCE RIESGOS'!$C$8:$D$13,2,FALSE),"")</f>
        <v/>
      </c>
      <c r="AQ138" s="195">
        <v>16.6400000000001</v>
      </c>
      <c r="AR138" s="195" t="str">
        <f>IFERROR(VLOOKUP(AQ138,'CRUCE RIESGOS'!$C$8:$D$13,2,FALSE),"")</f>
        <v/>
      </c>
      <c r="AS138" s="195">
        <v>17.6400000000002</v>
      </c>
      <c r="AT138" s="195" t="str">
        <f>IFERROR(VLOOKUP(AS138,'CRUCE RIESGOS'!$C$8:$D$13,2,FALSE),"")</f>
        <v/>
      </c>
      <c r="AU138" s="195">
        <v>18.6400000000002</v>
      </c>
      <c r="AV138" s="195" t="str">
        <f>IFERROR(VLOOKUP(AU138,'CRUCE RIESGOS'!$C$8:$D$13,2,FALSE),"")</f>
        <v/>
      </c>
      <c r="AW138" s="195">
        <v>19.6400000000002</v>
      </c>
      <c r="AX138" s="195" t="str">
        <f>IFERROR(VLOOKUP(AW138,'CRUCE RIESGOS'!$C$8:$D$13,2,FALSE),"")</f>
        <v/>
      </c>
      <c r="AY138" s="195">
        <v>20.6400000000002</v>
      </c>
      <c r="AZ138" s="195" t="str">
        <f>IFERROR(VLOOKUP(AY138,'CRUCE RIESGOS'!$C$8:$D$13,2,FALSE),"")</f>
        <v/>
      </c>
      <c r="BA138" s="195">
        <v>21.6400000000002</v>
      </c>
      <c r="BB138" s="195" t="str">
        <f>IFERROR(VLOOKUP(BA138,'CRUCE RIESGOS'!$C$8:$D$13,2,FALSE),"")</f>
        <v/>
      </c>
      <c r="BC138" s="195">
        <v>22.6400000000002</v>
      </c>
      <c r="BD138" s="195" t="str">
        <f>IFERROR(VLOOKUP(BC138,'CRUCE RIESGOS'!$C$8:$D$13,2,FALSE),"")</f>
        <v/>
      </c>
      <c r="BE138" s="195">
        <v>23.6400000000002</v>
      </c>
      <c r="BF138" s="195" t="str">
        <f>IFERROR(VLOOKUP(BE138,'CRUCE RIESGOS'!$C$8:$D$13,2,FALSE),"")</f>
        <v/>
      </c>
      <c r="BG138" s="195">
        <v>24.6400000000002</v>
      </c>
      <c r="BH138" s="195" t="str">
        <f>IFERROR(VLOOKUP(BG138,'CRUCE RIESGOS'!$C$8:$D$13,2,FALSE),"")</f>
        <v/>
      </c>
      <c r="BI138" s="195">
        <v>25.6400000000002</v>
      </c>
      <c r="BJ138" s="195" t="str">
        <f>IFERROR(VLOOKUP(BI138,'CRUCE RIESGOS'!$C$8:$D$13,2,FALSE),"")</f>
        <v/>
      </c>
    </row>
    <row r="139" spans="13:62">
      <c r="N139" s="195" t="str">
        <f t="shared" ref="N139:N201" si="17">IF(N140&lt;&gt;""," -R","")</f>
        <v/>
      </c>
      <c r="P139" s="195" t="str">
        <f>IF(P140&lt;&gt;""," -R","")</f>
        <v/>
      </c>
      <c r="R139" s="195" t="str">
        <f>IF(R140&lt;&gt;""," -R","")</f>
        <v/>
      </c>
      <c r="T139" s="195" t="str">
        <f>IF(T140&lt;&gt;""," -R","")</f>
        <v/>
      </c>
      <c r="V139" s="195" t="str">
        <f>IF(V140&lt;&gt;""," -R","")</f>
        <v/>
      </c>
      <c r="X139" s="195" t="str">
        <f>IF(X140&lt;&gt;""," -R","")</f>
        <v/>
      </c>
      <c r="Z139" s="195" t="str">
        <f>IF(Z140&lt;&gt;""," -R","")</f>
        <v/>
      </c>
      <c r="AB139" s="195" t="str">
        <f>IF(AB140&lt;&gt;""," -R","")</f>
        <v/>
      </c>
      <c r="AD139" s="195" t="str">
        <f>IF(AD140&lt;&gt;""," -R","")</f>
        <v/>
      </c>
      <c r="AF139" s="195" t="str">
        <f t="shared" ref="AF139:AF201" si="18">IF(AF140&lt;&gt;""," -R","")</f>
        <v/>
      </c>
      <c r="AH139" s="195" t="str">
        <f t="shared" ref="AH139:AH201" si="19">IF(AH140&lt;&gt;""," -R","")</f>
        <v/>
      </c>
      <c r="AJ139" s="195" t="str">
        <f t="shared" ref="AJ139:AJ201" si="20">IF(AJ140&lt;&gt;""," -R","")</f>
        <v/>
      </c>
      <c r="AL139" s="195" t="str">
        <f t="shared" ref="AL139:AL201" si="21">IF(AL140&lt;&gt;""," -R","")</f>
        <v/>
      </c>
      <c r="AN139" s="195" t="str">
        <f t="shared" ref="AN139:AN201" si="22">IF(AN140&lt;&gt;""," -R","")</f>
        <v/>
      </c>
      <c r="AP139" s="195" t="str">
        <f t="shared" ref="AP139:AP201" si="23">IF(AP140&lt;&gt;""," -R","")</f>
        <v/>
      </c>
      <c r="AR139" s="195" t="str">
        <f t="shared" ref="AR139:AR201" si="24">IF(AR140&lt;&gt;""," -R","")</f>
        <v/>
      </c>
      <c r="AT139" s="195" t="str">
        <f t="shared" ref="AT139:AT201" si="25">IF(AT140&lt;&gt;""," -R","")</f>
        <v/>
      </c>
      <c r="AV139" s="195" t="str">
        <f t="shared" ref="AV139:AV201" si="26">IF(AV140&lt;&gt;""," -R","")</f>
        <v/>
      </c>
      <c r="AX139" s="195" t="str">
        <f t="shared" ref="AX139:AX201" si="27">IF(AX140&lt;&gt;""," -R","")</f>
        <v/>
      </c>
      <c r="AZ139" s="195" t="str">
        <f t="shared" ref="AZ139:AZ201" si="28">IF(AZ140&lt;&gt;""," -R","")</f>
        <v/>
      </c>
      <c r="BB139" s="195" t="str">
        <f t="shared" ref="BB139:BB201" si="29">IF(BB140&lt;&gt;""," -R","")</f>
        <v/>
      </c>
      <c r="BD139" s="195" t="str">
        <f t="shared" ref="BD139:BD201" si="30">IF(BD140&lt;&gt;""," -R","")</f>
        <v/>
      </c>
      <c r="BF139" s="195" t="str">
        <f t="shared" ref="BF139:BF201" si="31">IF(BF140&lt;&gt;""," -R","")</f>
        <v/>
      </c>
      <c r="BH139" s="195" t="str">
        <f t="shared" ref="BH139:BH201" si="32">IF(BH140&lt;&gt;""," -R","")</f>
        <v/>
      </c>
      <c r="BJ139" s="195" t="str">
        <f t="shared" ref="BJ139:BJ201" si="33">IF(BJ140&lt;&gt;""," -R","")</f>
        <v/>
      </c>
    </row>
    <row r="140" spans="13:62">
      <c r="M140" s="195">
        <v>1.65</v>
      </c>
      <c r="N140" s="195" t="str">
        <f>IFERROR(VLOOKUP(M140,'CRUCE RIESGOS'!$C$8:$D$13,2,FALSE),"")</f>
        <v/>
      </c>
      <c r="O140" s="195">
        <v>2.6500000000000101</v>
      </c>
      <c r="P140" s="195" t="str">
        <f>IFERROR(VLOOKUP(O140,'CRUCE RIESGOS'!$C$8:$D$13,2,FALSE),"")</f>
        <v/>
      </c>
      <c r="Q140" s="195">
        <v>3.6500000000000199</v>
      </c>
      <c r="R140" s="195" t="str">
        <f>IFERROR(VLOOKUP(Q140,'CRUCE RIESGOS'!$C$8:$D$13,2,FALSE),"")</f>
        <v/>
      </c>
      <c r="S140" s="195">
        <v>4.6500000000000297</v>
      </c>
      <c r="T140" s="195" t="str">
        <f>IFERROR(VLOOKUP(S140,'CRUCE RIESGOS'!$C$8:$D$13,2,FALSE),"")</f>
        <v/>
      </c>
      <c r="U140" s="195">
        <v>5.6500000000000403</v>
      </c>
      <c r="V140" s="195" t="str">
        <f>IFERROR(VLOOKUP(U140,'CRUCE RIESGOS'!$C$8:$D$13,2,FALSE),"")</f>
        <v/>
      </c>
      <c r="W140" s="195">
        <v>6.6500000000000501</v>
      </c>
      <c r="X140" s="195" t="str">
        <f>IFERROR(VLOOKUP(W140,'CRUCE RIESGOS'!$C$8:$D$13,2,FALSE),"")</f>
        <v/>
      </c>
      <c r="Y140" s="195">
        <v>7.6500000000000599</v>
      </c>
      <c r="Z140" s="195" t="str">
        <f>IFERROR(VLOOKUP(Y140,'CRUCE RIESGOS'!$C$8:$D$13,2,FALSE),"")</f>
        <v/>
      </c>
      <c r="AA140" s="195">
        <v>8.6500000000000696</v>
      </c>
      <c r="AB140" s="195" t="str">
        <f>IFERROR(VLOOKUP(AA140,'CRUCE RIESGOS'!$C$8:$D$13,2,FALSE),"")</f>
        <v/>
      </c>
      <c r="AC140" s="195">
        <v>9.6500000000000803</v>
      </c>
      <c r="AD140" s="195" t="str">
        <f>IFERROR(VLOOKUP(AC140,'CRUCE RIESGOS'!$C$8:$D$13,2,FALSE),"")</f>
        <v/>
      </c>
      <c r="AE140" s="195">
        <v>10.6500000000001</v>
      </c>
      <c r="AF140" s="195" t="str">
        <f>IFERROR(VLOOKUP(AE140,'CRUCE RIESGOS'!$C$8:$D$13,2,FALSE),"")</f>
        <v/>
      </c>
      <c r="AG140" s="195">
        <v>11.6500000000001</v>
      </c>
      <c r="AH140" s="195" t="str">
        <f>IFERROR(VLOOKUP(AG140,'CRUCE RIESGOS'!$C$8:$D$13,2,FALSE),"")</f>
        <v/>
      </c>
      <c r="AI140" s="195">
        <v>12.6500000000001</v>
      </c>
      <c r="AJ140" s="195" t="str">
        <f>IFERROR(VLOOKUP(AI140,'CRUCE RIESGOS'!$C$8:$D$13,2,FALSE),"")</f>
        <v/>
      </c>
      <c r="AK140" s="195">
        <v>13.6500000000001</v>
      </c>
      <c r="AL140" s="195" t="str">
        <f>IFERROR(VLOOKUP(AK140,'CRUCE RIESGOS'!$C$8:$D$13,2,FALSE),"")</f>
        <v/>
      </c>
      <c r="AM140" s="195">
        <v>14.6500000000001</v>
      </c>
      <c r="AN140" s="195" t="str">
        <f>IFERROR(VLOOKUP(AM140,'CRUCE RIESGOS'!$C$8:$D$13,2,FALSE),"")</f>
        <v/>
      </c>
      <c r="AO140" s="195">
        <v>15.6500000000001</v>
      </c>
      <c r="AP140" s="195" t="str">
        <f>IFERROR(VLOOKUP(AO140,'CRUCE RIESGOS'!$C$8:$D$13,2,FALSE),"")</f>
        <v/>
      </c>
      <c r="AQ140" s="195">
        <v>16.650000000000201</v>
      </c>
      <c r="AR140" s="195" t="str">
        <f>IFERROR(VLOOKUP(AQ140,'CRUCE RIESGOS'!$C$8:$D$13,2,FALSE),"")</f>
        <v/>
      </c>
      <c r="AS140" s="195">
        <v>17.650000000000201</v>
      </c>
      <c r="AT140" s="195" t="str">
        <f>IFERROR(VLOOKUP(AS140,'CRUCE RIESGOS'!$C$8:$D$13,2,FALSE),"")</f>
        <v/>
      </c>
      <c r="AU140" s="195">
        <v>18.650000000000201</v>
      </c>
      <c r="AV140" s="195" t="str">
        <f>IFERROR(VLOOKUP(AU140,'CRUCE RIESGOS'!$C$8:$D$13,2,FALSE),"")</f>
        <v/>
      </c>
      <c r="AW140" s="195">
        <v>19.650000000000201</v>
      </c>
      <c r="AX140" s="195" t="str">
        <f>IFERROR(VLOOKUP(AW140,'CRUCE RIESGOS'!$C$8:$D$13,2,FALSE),"")</f>
        <v/>
      </c>
      <c r="AY140" s="195">
        <v>20.650000000000201</v>
      </c>
      <c r="AZ140" s="195" t="str">
        <f>IFERROR(VLOOKUP(AY140,'CRUCE RIESGOS'!$C$8:$D$13,2,FALSE),"")</f>
        <v/>
      </c>
      <c r="BA140" s="195">
        <v>21.650000000000201</v>
      </c>
      <c r="BB140" s="195" t="str">
        <f>IFERROR(VLOOKUP(BA140,'CRUCE RIESGOS'!$C$8:$D$13,2,FALSE),"")</f>
        <v/>
      </c>
      <c r="BC140" s="195">
        <v>22.650000000000201</v>
      </c>
      <c r="BD140" s="195" t="str">
        <f>IFERROR(VLOOKUP(BC140,'CRUCE RIESGOS'!$C$8:$D$13,2,FALSE),"")</f>
        <v/>
      </c>
      <c r="BE140" s="195">
        <v>23.650000000000201</v>
      </c>
      <c r="BF140" s="195" t="str">
        <f>IFERROR(VLOOKUP(BE140,'CRUCE RIESGOS'!$C$8:$D$13,2,FALSE),"")</f>
        <v/>
      </c>
      <c r="BG140" s="195">
        <v>24.650000000000201</v>
      </c>
      <c r="BH140" s="195" t="str">
        <f>IFERROR(VLOOKUP(BG140,'CRUCE RIESGOS'!$C$8:$D$13,2,FALSE),"")</f>
        <v/>
      </c>
      <c r="BI140" s="195">
        <v>25.650000000000201</v>
      </c>
      <c r="BJ140" s="195" t="str">
        <f>IFERROR(VLOOKUP(BI140,'CRUCE RIESGOS'!$C$8:$D$13,2,FALSE),"")</f>
        <v/>
      </c>
    </row>
    <row r="141" spans="13:62">
      <c r="N141" s="195" t="str">
        <f t="shared" si="17"/>
        <v/>
      </c>
      <c r="P141" s="195" t="str">
        <f>IF(P142&lt;&gt;""," -R","")</f>
        <v/>
      </c>
      <c r="R141" s="195" t="str">
        <f>IF(R142&lt;&gt;""," -R","")</f>
        <v/>
      </c>
      <c r="T141" s="195" t="str">
        <f>IF(T142&lt;&gt;""," -R","")</f>
        <v/>
      </c>
      <c r="V141" s="195" t="str">
        <f>IF(V142&lt;&gt;""," -R","")</f>
        <v/>
      </c>
      <c r="X141" s="195" t="str">
        <f>IF(X142&lt;&gt;""," -R","")</f>
        <v/>
      </c>
      <c r="Z141" s="195" t="str">
        <f>IF(Z142&lt;&gt;""," -R","")</f>
        <v/>
      </c>
      <c r="AB141" s="195" t="str">
        <f>IF(AB142&lt;&gt;""," -R","")</f>
        <v/>
      </c>
      <c r="AD141" s="195" t="str">
        <f>IF(AD142&lt;&gt;""," -R","")</f>
        <v/>
      </c>
      <c r="AF141" s="195" t="str">
        <f t="shared" si="18"/>
        <v/>
      </c>
      <c r="AH141" s="195" t="str">
        <f t="shared" si="19"/>
        <v/>
      </c>
      <c r="AJ141" s="195" t="str">
        <f t="shared" si="20"/>
        <v/>
      </c>
      <c r="AL141" s="195" t="str">
        <f t="shared" si="21"/>
        <v/>
      </c>
      <c r="AN141" s="195" t="str">
        <f t="shared" si="22"/>
        <v/>
      </c>
      <c r="AP141" s="195" t="str">
        <f t="shared" si="23"/>
        <v/>
      </c>
      <c r="AR141" s="195" t="str">
        <f t="shared" si="24"/>
        <v/>
      </c>
      <c r="AT141" s="195" t="str">
        <f t="shared" si="25"/>
        <v/>
      </c>
      <c r="AV141" s="195" t="str">
        <f t="shared" si="26"/>
        <v/>
      </c>
      <c r="AX141" s="195" t="str">
        <f t="shared" si="27"/>
        <v/>
      </c>
      <c r="AZ141" s="195" t="str">
        <f t="shared" si="28"/>
        <v/>
      </c>
      <c r="BB141" s="195" t="str">
        <f t="shared" si="29"/>
        <v/>
      </c>
      <c r="BD141" s="195" t="str">
        <f t="shared" si="30"/>
        <v/>
      </c>
      <c r="BF141" s="195" t="str">
        <f t="shared" si="31"/>
        <v/>
      </c>
      <c r="BH141" s="195" t="str">
        <f t="shared" si="32"/>
        <v/>
      </c>
      <c r="BJ141" s="195" t="str">
        <f t="shared" si="33"/>
        <v/>
      </c>
    </row>
    <row r="142" spans="13:62">
      <c r="M142" s="195">
        <v>1.66</v>
      </c>
      <c r="N142" s="195" t="str">
        <f>IFERROR(VLOOKUP(M142,'CRUCE RIESGOS'!$C$8:$D$13,2,FALSE),"")</f>
        <v/>
      </c>
      <c r="O142" s="195">
        <v>2.6600000000000099</v>
      </c>
      <c r="P142" s="195" t="str">
        <f>IFERROR(VLOOKUP(O142,'CRUCE RIESGOS'!$C$8:$D$13,2,FALSE),"")</f>
        <v/>
      </c>
      <c r="Q142" s="195">
        <v>3.6600000000000201</v>
      </c>
      <c r="R142" s="195" t="str">
        <f>IFERROR(VLOOKUP(Q142,'CRUCE RIESGOS'!$C$8:$D$13,2,FALSE),"")</f>
        <v/>
      </c>
      <c r="S142" s="195">
        <v>4.6600000000000303</v>
      </c>
      <c r="T142" s="195" t="str">
        <f>IFERROR(VLOOKUP(S142,'CRUCE RIESGOS'!$C$8:$D$13,2,FALSE),"")</f>
        <v/>
      </c>
      <c r="U142" s="195">
        <v>5.6600000000000401</v>
      </c>
      <c r="V142" s="195" t="str">
        <f>IFERROR(VLOOKUP(U142,'CRUCE RIESGOS'!$C$8:$D$13,2,FALSE),"")</f>
        <v/>
      </c>
      <c r="W142" s="195">
        <v>6.6600000000000499</v>
      </c>
      <c r="X142" s="195" t="str">
        <f>IFERROR(VLOOKUP(W142,'CRUCE RIESGOS'!$C$8:$D$13,2,FALSE),"")</f>
        <v/>
      </c>
      <c r="Y142" s="195">
        <v>7.6600000000000597</v>
      </c>
      <c r="Z142" s="195" t="str">
        <f>IFERROR(VLOOKUP(Y142,'CRUCE RIESGOS'!$C$8:$D$13,2,FALSE),"")</f>
        <v/>
      </c>
      <c r="AA142" s="195">
        <v>8.6600000000000694</v>
      </c>
      <c r="AB142" s="195" t="str">
        <f>IFERROR(VLOOKUP(AA142,'CRUCE RIESGOS'!$C$8:$D$13,2,FALSE),"")</f>
        <v/>
      </c>
      <c r="AC142" s="195">
        <v>9.6600000000000801</v>
      </c>
      <c r="AD142" s="195" t="str">
        <f>IFERROR(VLOOKUP(AC142,'CRUCE RIESGOS'!$C$8:$D$13,2,FALSE),"")</f>
        <v/>
      </c>
      <c r="AE142" s="195">
        <v>10.6600000000001</v>
      </c>
      <c r="AF142" s="195" t="str">
        <f>IFERROR(VLOOKUP(AE142,'CRUCE RIESGOS'!$C$8:$D$13,2,FALSE),"")</f>
        <v/>
      </c>
      <c r="AG142" s="195">
        <v>11.6600000000001</v>
      </c>
      <c r="AH142" s="195" t="str">
        <f>IFERROR(VLOOKUP(AG142,'CRUCE RIESGOS'!$C$8:$D$13,2,FALSE),"")</f>
        <v/>
      </c>
      <c r="AI142" s="195">
        <v>12.6600000000001</v>
      </c>
      <c r="AJ142" s="195" t="str">
        <f>IFERROR(VLOOKUP(AI142,'CRUCE RIESGOS'!$C$8:$D$13,2,FALSE),"")</f>
        <v/>
      </c>
      <c r="AK142" s="195">
        <v>13.6600000000001</v>
      </c>
      <c r="AL142" s="195" t="str">
        <f>IFERROR(VLOOKUP(AK142,'CRUCE RIESGOS'!$C$8:$D$13,2,FALSE),"")</f>
        <v/>
      </c>
      <c r="AM142" s="195">
        <v>14.6600000000001</v>
      </c>
      <c r="AN142" s="195" t="str">
        <f>IFERROR(VLOOKUP(AM142,'CRUCE RIESGOS'!$C$8:$D$13,2,FALSE),"")</f>
        <v/>
      </c>
      <c r="AO142" s="195">
        <v>15.6600000000001</v>
      </c>
      <c r="AP142" s="195" t="str">
        <f>IFERROR(VLOOKUP(AO142,'CRUCE RIESGOS'!$C$8:$D$13,2,FALSE),"")</f>
        <v/>
      </c>
      <c r="AQ142" s="195">
        <v>16.6600000000001</v>
      </c>
      <c r="AR142" s="195" t="str">
        <f>IFERROR(VLOOKUP(AQ142,'CRUCE RIESGOS'!$C$8:$D$13,2,FALSE),"")</f>
        <v/>
      </c>
      <c r="AS142" s="195">
        <v>17.660000000000199</v>
      </c>
      <c r="AT142" s="195" t="str">
        <f>IFERROR(VLOOKUP(AS142,'CRUCE RIESGOS'!$C$8:$D$13,2,FALSE),"")</f>
        <v/>
      </c>
      <c r="AU142" s="195">
        <v>18.660000000000199</v>
      </c>
      <c r="AV142" s="195" t="str">
        <f>IFERROR(VLOOKUP(AU142,'CRUCE RIESGOS'!$C$8:$D$13,2,FALSE),"")</f>
        <v/>
      </c>
      <c r="AW142" s="195">
        <v>19.660000000000199</v>
      </c>
      <c r="AX142" s="195" t="str">
        <f>IFERROR(VLOOKUP(AW142,'CRUCE RIESGOS'!$C$8:$D$13,2,FALSE),"")</f>
        <v/>
      </c>
      <c r="AY142" s="195">
        <v>20.660000000000199</v>
      </c>
      <c r="AZ142" s="195" t="str">
        <f>IFERROR(VLOOKUP(AY142,'CRUCE RIESGOS'!$C$8:$D$13,2,FALSE),"")</f>
        <v/>
      </c>
      <c r="BA142" s="195">
        <v>21.660000000000199</v>
      </c>
      <c r="BB142" s="195" t="str">
        <f>IFERROR(VLOOKUP(BA142,'CRUCE RIESGOS'!$C$8:$D$13,2,FALSE),"")</f>
        <v/>
      </c>
      <c r="BC142" s="195">
        <v>22.660000000000199</v>
      </c>
      <c r="BD142" s="195" t="str">
        <f>IFERROR(VLOOKUP(BC142,'CRUCE RIESGOS'!$C$8:$D$13,2,FALSE),"")</f>
        <v/>
      </c>
      <c r="BE142" s="195">
        <v>23.660000000000199</v>
      </c>
      <c r="BF142" s="195" t="str">
        <f>IFERROR(VLOOKUP(BE142,'CRUCE RIESGOS'!$C$8:$D$13,2,FALSE),"")</f>
        <v/>
      </c>
      <c r="BG142" s="195">
        <v>24.660000000000199</v>
      </c>
      <c r="BH142" s="195" t="str">
        <f>IFERROR(VLOOKUP(BG142,'CRUCE RIESGOS'!$C$8:$D$13,2,FALSE),"")</f>
        <v/>
      </c>
      <c r="BI142" s="195">
        <v>25.660000000000199</v>
      </c>
      <c r="BJ142" s="195" t="str">
        <f>IFERROR(VLOOKUP(BI142,'CRUCE RIESGOS'!$C$8:$D$13,2,FALSE),"")</f>
        <v/>
      </c>
    </row>
    <row r="143" spans="13:62">
      <c r="N143" s="195" t="str">
        <f t="shared" si="17"/>
        <v/>
      </c>
      <c r="P143" s="195" t="str">
        <f>IF(P144&lt;&gt;""," -R","")</f>
        <v/>
      </c>
      <c r="R143" s="195" t="str">
        <f>IF(R144&lt;&gt;""," -R","")</f>
        <v/>
      </c>
      <c r="T143" s="195" t="str">
        <f>IF(T144&lt;&gt;""," -R","")</f>
        <v/>
      </c>
      <c r="V143" s="195" t="str">
        <f>IF(V144&lt;&gt;""," -R","")</f>
        <v/>
      </c>
      <c r="X143" s="195" t="str">
        <f>IF(X144&lt;&gt;""," -R","")</f>
        <v/>
      </c>
      <c r="Z143" s="195" t="str">
        <f>IF(Z144&lt;&gt;""," -R","")</f>
        <v/>
      </c>
      <c r="AB143" s="195" t="str">
        <f>IF(AB144&lt;&gt;""," -R","")</f>
        <v/>
      </c>
      <c r="AD143" s="195" t="str">
        <f>IF(AD144&lt;&gt;""," -R","")</f>
        <v/>
      </c>
      <c r="AF143" s="195" t="str">
        <f t="shared" si="18"/>
        <v/>
      </c>
      <c r="AH143" s="195" t="str">
        <f t="shared" si="19"/>
        <v/>
      </c>
      <c r="AJ143" s="195" t="str">
        <f t="shared" si="20"/>
        <v/>
      </c>
      <c r="AL143" s="195" t="str">
        <f t="shared" si="21"/>
        <v/>
      </c>
      <c r="AN143" s="195" t="str">
        <f t="shared" si="22"/>
        <v/>
      </c>
      <c r="AP143" s="195" t="str">
        <f t="shared" si="23"/>
        <v/>
      </c>
      <c r="AR143" s="195" t="str">
        <f t="shared" si="24"/>
        <v/>
      </c>
      <c r="AT143" s="195" t="str">
        <f t="shared" si="25"/>
        <v/>
      </c>
      <c r="AV143" s="195" t="str">
        <f t="shared" si="26"/>
        <v/>
      </c>
      <c r="AX143" s="195" t="str">
        <f t="shared" si="27"/>
        <v/>
      </c>
      <c r="AZ143" s="195" t="str">
        <f t="shared" si="28"/>
        <v/>
      </c>
      <c r="BB143" s="195" t="str">
        <f t="shared" si="29"/>
        <v/>
      </c>
      <c r="BD143" s="195" t="str">
        <f t="shared" si="30"/>
        <v/>
      </c>
      <c r="BF143" s="195" t="str">
        <f t="shared" si="31"/>
        <v/>
      </c>
      <c r="BH143" s="195" t="str">
        <f t="shared" si="32"/>
        <v/>
      </c>
      <c r="BJ143" s="195" t="str">
        <f t="shared" si="33"/>
        <v/>
      </c>
    </row>
    <row r="144" spans="13:62">
      <c r="M144" s="195">
        <v>1.67</v>
      </c>
      <c r="N144" s="195" t="str">
        <f>IFERROR(VLOOKUP(M144,'CRUCE RIESGOS'!$C$8:$D$13,2,FALSE),"")</f>
        <v/>
      </c>
      <c r="O144" s="195">
        <v>2.6700000000000199</v>
      </c>
      <c r="P144" s="195" t="str">
        <f>IFERROR(VLOOKUP(O144,'CRUCE RIESGOS'!$C$8:$D$13,2,FALSE),"")</f>
        <v/>
      </c>
      <c r="Q144" s="195">
        <v>3.6700000000000399</v>
      </c>
      <c r="R144" s="195" t="str">
        <f>IFERROR(VLOOKUP(Q144,'CRUCE RIESGOS'!$C$8:$D$13,2,FALSE),"")</f>
        <v/>
      </c>
      <c r="S144" s="195">
        <v>4.6700000000000603</v>
      </c>
      <c r="T144" s="195" t="str">
        <f>IFERROR(VLOOKUP(S144,'CRUCE RIESGOS'!$C$8:$D$13,2,FALSE),"")</f>
        <v/>
      </c>
      <c r="U144" s="195">
        <v>5.6700000000000799</v>
      </c>
      <c r="V144" s="195" t="str">
        <f>IFERROR(VLOOKUP(U144,'CRUCE RIESGOS'!$C$8:$D$13,2,FALSE),"")</f>
        <v/>
      </c>
      <c r="W144" s="195">
        <v>6.6700000000001003</v>
      </c>
      <c r="X144" s="195" t="str">
        <f>IFERROR(VLOOKUP(W144,'CRUCE RIESGOS'!$C$8:$D$13,2,FALSE),"")</f>
        <v/>
      </c>
      <c r="Y144" s="195">
        <v>7.6700000000001198</v>
      </c>
      <c r="Z144" s="195" t="str">
        <f>IFERROR(VLOOKUP(Y144,'CRUCE RIESGOS'!$C$8:$D$13,2,FALSE),"")</f>
        <v/>
      </c>
      <c r="AA144" s="195">
        <v>8.6700000000001403</v>
      </c>
      <c r="AB144" s="195" t="str">
        <f>IFERROR(VLOOKUP(AA144,'CRUCE RIESGOS'!$C$8:$D$13,2,FALSE),"")</f>
        <v/>
      </c>
      <c r="AC144" s="195">
        <v>9.6700000000001598</v>
      </c>
      <c r="AD144" s="195" t="str">
        <f>IFERROR(VLOOKUP(AC144,'CRUCE RIESGOS'!$C$8:$D$13,2,FALSE),"")</f>
        <v/>
      </c>
      <c r="AE144" s="195">
        <v>10.670000000000201</v>
      </c>
      <c r="AF144" s="195" t="str">
        <f>IFERROR(VLOOKUP(AE144,'CRUCE RIESGOS'!$C$8:$D$13,2,FALSE),"")</f>
        <v/>
      </c>
      <c r="AG144" s="195">
        <v>11.670000000000201</v>
      </c>
      <c r="AH144" s="195" t="str">
        <f>IFERROR(VLOOKUP(AG144,'CRUCE RIESGOS'!$C$8:$D$13,2,FALSE),"")</f>
        <v/>
      </c>
      <c r="AI144" s="195">
        <v>12.670000000000201</v>
      </c>
      <c r="AJ144" s="195" t="str">
        <f>IFERROR(VLOOKUP(AI144,'CRUCE RIESGOS'!$C$8:$D$13,2,FALSE),"")</f>
        <v/>
      </c>
      <c r="AK144" s="195">
        <v>13.670000000000201</v>
      </c>
      <c r="AL144" s="195" t="str">
        <f>IFERROR(VLOOKUP(AK144,'CRUCE RIESGOS'!$C$8:$D$13,2,FALSE),"")</f>
        <v/>
      </c>
      <c r="AM144" s="195">
        <v>14.6700000000003</v>
      </c>
      <c r="AN144" s="195" t="str">
        <f>IFERROR(VLOOKUP(AM144,'CRUCE RIESGOS'!$C$8:$D$13,2,FALSE),"")</f>
        <v/>
      </c>
      <c r="AO144" s="195">
        <v>15.6700000000003</v>
      </c>
      <c r="AP144" s="195" t="str">
        <f>IFERROR(VLOOKUP(AO144,'CRUCE RIESGOS'!$C$8:$D$13,2,FALSE),"")</f>
        <v/>
      </c>
      <c r="AQ144" s="195">
        <v>16.6700000000003</v>
      </c>
      <c r="AR144" s="195" t="str">
        <f>IFERROR(VLOOKUP(AQ144,'CRUCE RIESGOS'!$C$8:$D$13,2,FALSE),"")</f>
        <v/>
      </c>
      <c r="AS144" s="195">
        <v>17.6700000000003</v>
      </c>
      <c r="AT144" s="195" t="str">
        <f>IFERROR(VLOOKUP(AS144,'CRUCE RIESGOS'!$C$8:$D$13,2,FALSE),"")</f>
        <v/>
      </c>
      <c r="AU144" s="195">
        <v>18.6700000000003</v>
      </c>
      <c r="AV144" s="195" t="str">
        <f>IFERROR(VLOOKUP(AU144,'CRUCE RIESGOS'!$C$8:$D$13,2,FALSE),"")</f>
        <v/>
      </c>
      <c r="AW144" s="195">
        <v>19.6700000000004</v>
      </c>
      <c r="AX144" s="195" t="str">
        <f>IFERROR(VLOOKUP(AW144,'CRUCE RIESGOS'!$C$8:$D$13,2,FALSE),"")</f>
        <v/>
      </c>
      <c r="AY144" s="195">
        <v>20.6700000000004</v>
      </c>
      <c r="AZ144" s="195" t="str">
        <f>IFERROR(VLOOKUP(AY144,'CRUCE RIESGOS'!$C$8:$D$13,2,FALSE),"")</f>
        <v/>
      </c>
      <c r="BA144" s="195">
        <v>21.6700000000004</v>
      </c>
      <c r="BB144" s="195" t="str">
        <f>IFERROR(VLOOKUP(BA144,'CRUCE RIESGOS'!$C$8:$D$13,2,FALSE),"")</f>
        <v/>
      </c>
      <c r="BC144" s="195">
        <v>22.6700000000004</v>
      </c>
      <c r="BD144" s="195" t="str">
        <f>IFERROR(VLOOKUP(BC144,'CRUCE RIESGOS'!$C$8:$D$13,2,FALSE),"")</f>
        <v/>
      </c>
      <c r="BE144" s="195">
        <v>23.6700000000004</v>
      </c>
      <c r="BF144" s="195" t="str">
        <f>IFERROR(VLOOKUP(BE144,'CRUCE RIESGOS'!$C$8:$D$13,2,FALSE),"")</f>
        <v/>
      </c>
      <c r="BG144" s="195">
        <v>24.670000000000499</v>
      </c>
      <c r="BH144" s="195" t="str">
        <f>IFERROR(VLOOKUP(BG144,'CRUCE RIESGOS'!$C$8:$D$13,2,FALSE),"")</f>
        <v/>
      </c>
      <c r="BI144" s="195">
        <v>25.670000000000499</v>
      </c>
      <c r="BJ144" s="195" t="str">
        <f>IFERROR(VLOOKUP(BI144,'CRUCE RIESGOS'!$C$8:$D$13,2,FALSE),"")</f>
        <v/>
      </c>
    </row>
    <row r="145" spans="13:62">
      <c r="N145" s="195" t="str">
        <f t="shared" si="17"/>
        <v/>
      </c>
      <c r="P145" s="195" t="str">
        <f>IF(P146&lt;&gt;""," -R","")</f>
        <v/>
      </c>
      <c r="R145" s="195" t="str">
        <f>IF(R146&lt;&gt;""," -R","")</f>
        <v/>
      </c>
      <c r="T145" s="195" t="str">
        <f>IF(T146&lt;&gt;""," -R","")</f>
        <v/>
      </c>
      <c r="V145" s="195" t="str">
        <f>IF(V146&lt;&gt;""," -R","")</f>
        <v/>
      </c>
      <c r="X145" s="195" t="str">
        <f>IF(X146&lt;&gt;""," -R","")</f>
        <v/>
      </c>
      <c r="Z145" s="195" t="str">
        <f>IF(Z146&lt;&gt;""," -R","")</f>
        <v/>
      </c>
      <c r="AB145" s="195" t="str">
        <f>IF(AB146&lt;&gt;""," -R","")</f>
        <v/>
      </c>
      <c r="AD145" s="195" t="str">
        <f>IF(AD146&lt;&gt;""," -R","")</f>
        <v/>
      </c>
      <c r="AF145" s="195" t="str">
        <f t="shared" si="18"/>
        <v/>
      </c>
      <c r="AH145" s="195" t="str">
        <f t="shared" si="19"/>
        <v/>
      </c>
      <c r="AJ145" s="195" t="str">
        <f t="shared" si="20"/>
        <v/>
      </c>
      <c r="AL145" s="195" t="str">
        <f t="shared" si="21"/>
        <v/>
      </c>
      <c r="AN145" s="195" t="str">
        <f t="shared" si="22"/>
        <v/>
      </c>
      <c r="AP145" s="195" t="str">
        <f t="shared" si="23"/>
        <v/>
      </c>
      <c r="AR145" s="195" t="str">
        <f t="shared" si="24"/>
        <v/>
      </c>
      <c r="AT145" s="195" t="str">
        <f t="shared" si="25"/>
        <v/>
      </c>
      <c r="AV145" s="195" t="str">
        <f t="shared" si="26"/>
        <v/>
      </c>
      <c r="AX145" s="195" t="str">
        <f t="shared" si="27"/>
        <v/>
      </c>
      <c r="AZ145" s="195" t="str">
        <f t="shared" si="28"/>
        <v/>
      </c>
      <c r="BB145" s="195" t="str">
        <f t="shared" si="29"/>
        <v/>
      </c>
      <c r="BD145" s="195" t="str">
        <f t="shared" si="30"/>
        <v/>
      </c>
      <c r="BF145" s="195" t="str">
        <f t="shared" si="31"/>
        <v/>
      </c>
      <c r="BH145" s="195" t="str">
        <f t="shared" si="32"/>
        <v/>
      </c>
      <c r="BJ145" s="195" t="str">
        <f t="shared" si="33"/>
        <v/>
      </c>
    </row>
    <row r="146" spans="13:62">
      <c r="M146" s="195">
        <v>1.68</v>
      </c>
      <c r="N146" s="195" t="str">
        <f>IFERROR(VLOOKUP(M146,'CRUCE RIESGOS'!$C$8:$D$13,2,FALSE),"")</f>
        <v/>
      </c>
      <c r="O146" s="195">
        <v>2.6800000000000099</v>
      </c>
      <c r="P146" s="195" t="str">
        <f>IFERROR(VLOOKUP(O146,'CRUCE RIESGOS'!$C$8:$D$13,2,FALSE),"")</f>
        <v/>
      </c>
      <c r="Q146" s="195">
        <v>3.6800000000000201</v>
      </c>
      <c r="R146" s="195" t="str">
        <f>IFERROR(VLOOKUP(Q146,'CRUCE RIESGOS'!$C$8:$D$13,2,FALSE),"")</f>
        <v/>
      </c>
      <c r="S146" s="195">
        <v>4.6800000000000299</v>
      </c>
      <c r="T146" s="195" t="str">
        <f>IFERROR(VLOOKUP(S146,'CRUCE RIESGOS'!$C$8:$D$13,2,FALSE),"")</f>
        <v/>
      </c>
      <c r="U146" s="195">
        <v>5.6800000000000397</v>
      </c>
      <c r="V146" s="195" t="str">
        <f>IFERROR(VLOOKUP(U146,'CRUCE RIESGOS'!$C$8:$D$13,2,FALSE),"")</f>
        <v/>
      </c>
      <c r="W146" s="195">
        <v>6.6800000000000503</v>
      </c>
      <c r="X146" s="195" t="str">
        <f>IFERROR(VLOOKUP(W146,'CRUCE RIESGOS'!$C$8:$D$13,2,FALSE),"")</f>
        <v/>
      </c>
      <c r="Y146" s="195">
        <v>7.6800000000000601</v>
      </c>
      <c r="Z146" s="195" t="str">
        <f>IFERROR(VLOOKUP(Y146,'CRUCE RIESGOS'!$C$8:$D$13,2,FALSE),"")</f>
        <v/>
      </c>
      <c r="AA146" s="195">
        <v>8.6800000000000708</v>
      </c>
      <c r="AB146" s="195" t="str">
        <f>IFERROR(VLOOKUP(AA146,'CRUCE RIESGOS'!$C$8:$D$13,2,FALSE),"")</f>
        <v/>
      </c>
      <c r="AC146" s="195">
        <v>9.6800000000000797</v>
      </c>
      <c r="AD146" s="195" t="str">
        <f>IFERROR(VLOOKUP(AC146,'CRUCE RIESGOS'!$C$8:$D$13,2,FALSE),"")</f>
        <v/>
      </c>
      <c r="AE146" s="195">
        <v>10.680000000000099</v>
      </c>
      <c r="AF146" s="195" t="str">
        <f>IFERROR(VLOOKUP(AE146,'CRUCE RIESGOS'!$C$8:$D$13,2,FALSE),"")</f>
        <v/>
      </c>
      <c r="AG146" s="195">
        <v>11.680000000000099</v>
      </c>
      <c r="AH146" s="195" t="str">
        <f>IFERROR(VLOOKUP(AG146,'CRUCE RIESGOS'!$C$8:$D$13,2,FALSE),"")</f>
        <v/>
      </c>
      <c r="AI146" s="195">
        <v>12.680000000000099</v>
      </c>
      <c r="AJ146" s="195" t="str">
        <f>IFERROR(VLOOKUP(AI146,'CRUCE RIESGOS'!$C$8:$D$13,2,FALSE),"")</f>
        <v/>
      </c>
      <c r="AK146" s="195">
        <v>13.680000000000099</v>
      </c>
      <c r="AL146" s="195" t="str">
        <f>IFERROR(VLOOKUP(AK146,'CRUCE RIESGOS'!$C$8:$D$13,2,FALSE),"")</f>
        <v/>
      </c>
      <c r="AM146" s="195">
        <v>14.680000000000099</v>
      </c>
      <c r="AN146" s="195" t="str">
        <f>IFERROR(VLOOKUP(AM146,'CRUCE RIESGOS'!$C$8:$D$13,2,FALSE),"")</f>
        <v/>
      </c>
      <c r="AO146" s="195">
        <v>15.680000000000099</v>
      </c>
      <c r="AP146" s="195" t="str">
        <f>IFERROR(VLOOKUP(AO146,'CRUCE RIESGOS'!$C$8:$D$13,2,FALSE),"")</f>
        <v/>
      </c>
      <c r="AQ146" s="195">
        <v>16.680000000000099</v>
      </c>
      <c r="AR146" s="195" t="str">
        <f>IFERROR(VLOOKUP(AQ146,'CRUCE RIESGOS'!$C$8:$D$13,2,FALSE),"")</f>
        <v/>
      </c>
      <c r="AS146" s="195">
        <v>17.680000000000199</v>
      </c>
      <c r="AT146" s="195" t="str">
        <f>IFERROR(VLOOKUP(AS146,'CRUCE RIESGOS'!$C$8:$D$13,2,FALSE),"")</f>
        <v/>
      </c>
      <c r="AU146" s="195">
        <v>18.680000000000199</v>
      </c>
      <c r="AV146" s="195" t="str">
        <f>IFERROR(VLOOKUP(AU146,'CRUCE RIESGOS'!$C$8:$D$13,2,FALSE),"")</f>
        <v/>
      </c>
      <c r="AW146" s="195">
        <v>19.680000000000199</v>
      </c>
      <c r="AX146" s="195" t="str">
        <f>IFERROR(VLOOKUP(AW146,'CRUCE RIESGOS'!$C$8:$D$13,2,FALSE),"")</f>
        <v/>
      </c>
      <c r="AY146" s="195">
        <v>20.680000000000199</v>
      </c>
      <c r="AZ146" s="195" t="str">
        <f>IFERROR(VLOOKUP(AY146,'CRUCE RIESGOS'!$C$8:$D$13,2,FALSE),"")</f>
        <v/>
      </c>
      <c r="BA146" s="195">
        <v>21.680000000000199</v>
      </c>
      <c r="BB146" s="195" t="str">
        <f>IFERROR(VLOOKUP(BA146,'CRUCE RIESGOS'!$C$8:$D$13,2,FALSE),"")</f>
        <v/>
      </c>
      <c r="BC146" s="195">
        <v>22.680000000000199</v>
      </c>
      <c r="BD146" s="195" t="str">
        <f>IFERROR(VLOOKUP(BC146,'CRUCE RIESGOS'!$C$8:$D$13,2,FALSE),"")</f>
        <v/>
      </c>
      <c r="BE146" s="195">
        <v>23.680000000000199</v>
      </c>
      <c r="BF146" s="195" t="str">
        <f>IFERROR(VLOOKUP(BE146,'CRUCE RIESGOS'!$C$8:$D$13,2,FALSE),"")</f>
        <v/>
      </c>
      <c r="BG146" s="195">
        <v>24.680000000000199</v>
      </c>
      <c r="BH146" s="195" t="str">
        <f>IFERROR(VLOOKUP(BG146,'CRUCE RIESGOS'!$C$8:$D$13,2,FALSE),"")</f>
        <v/>
      </c>
      <c r="BI146" s="195">
        <v>25.680000000000199</v>
      </c>
      <c r="BJ146" s="195" t="str">
        <f>IFERROR(VLOOKUP(BI146,'CRUCE RIESGOS'!$C$8:$D$13,2,FALSE),"")</f>
        <v/>
      </c>
    </row>
    <row r="147" spans="13:62">
      <c r="N147" s="195" t="str">
        <f t="shared" si="17"/>
        <v/>
      </c>
      <c r="P147" s="195" t="str">
        <f>IF(P148&lt;&gt;""," -R","")</f>
        <v/>
      </c>
      <c r="R147" s="195" t="str">
        <f>IF(R148&lt;&gt;""," -R","")</f>
        <v/>
      </c>
      <c r="T147" s="195" t="str">
        <f>IF(T148&lt;&gt;""," -R","")</f>
        <v/>
      </c>
      <c r="V147" s="195" t="str">
        <f>IF(V148&lt;&gt;""," -R","")</f>
        <v/>
      </c>
      <c r="X147" s="195" t="str">
        <f>IF(X148&lt;&gt;""," -R","")</f>
        <v/>
      </c>
      <c r="Z147" s="195" t="str">
        <f>IF(Z148&lt;&gt;""," -R","")</f>
        <v/>
      </c>
      <c r="AB147" s="195" t="str">
        <f>IF(AB148&lt;&gt;""," -R","")</f>
        <v/>
      </c>
      <c r="AD147" s="195" t="str">
        <f>IF(AD148&lt;&gt;""," -R","")</f>
        <v/>
      </c>
      <c r="AF147" s="195" t="str">
        <f t="shared" si="18"/>
        <v/>
      </c>
      <c r="AH147" s="195" t="str">
        <f t="shared" si="19"/>
        <v/>
      </c>
      <c r="AJ147" s="195" t="str">
        <f t="shared" si="20"/>
        <v/>
      </c>
      <c r="AL147" s="195" t="str">
        <f t="shared" si="21"/>
        <v/>
      </c>
      <c r="AN147" s="195" t="str">
        <f t="shared" si="22"/>
        <v/>
      </c>
      <c r="AP147" s="195" t="str">
        <f t="shared" si="23"/>
        <v/>
      </c>
      <c r="AR147" s="195" t="str">
        <f t="shared" si="24"/>
        <v/>
      </c>
      <c r="AT147" s="195" t="str">
        <f t="shared" si="25"/>
        <v/>
      </c>
      <c r="AV147" s="195" t="str">
        <f t="shared" si="26"/>
        <v/>
      </c>
      <c r="AX147" s="195" t="str">
        <f t="shared" si="27"/>
        <v/>
      </c>
      <c r="AZ147" s="195" t="str">
        <f t="shared" si="28"/>
        <v/>
      </c>
      <c r="BB147" s="195" t="str">
        <f t="shared" si="29"/>
        <v/>
      </c>
      <c r="BD147" s="195" t="str">
        <f t="shared" si="30"/>
        <v/>
      </c>
      <c r="BF147" s="195" t="str">
        <f t="shared" si="31"/>
        <v/>
      </c>
      <c r="BH147" s="195" t="str">
        <f t="shared" si="32"/>
        <v/>
      </c>
      <c r="BJ147" s="195" t="str">
        <f t="shared" si="33"/>
        <v/>
      </c>
    </row>
    <row r="148" spans="13:62">
      <c r="M148" s="195">
        <v>1.69</v>
      </c>
      <c r="N148" s="195" t="str">
        <f>IFERROR(VLOOKUP(M148,'CRUCE RIESGOS'!$C$8:$D$13,2,FALSE),"")</f>
        <v/>
      </c>
      <c r="O148" s="195">
        <v>2.6900000000000102</v>
      </c>
      <c r="P148" s="195" t="str">
        <f>IFERROR(VLOOKUP(O148,'CRUCE RIESGOS'!$C$8:$D$13,2,FALSE),"")</f>
        <v/>
      </c>
      <c r="Q148" s="195">
        <v>3.6900000000000199</v>
      </c>
      <c r="R148" s="195" t="str">
        <f>IFERROR(VLOOKUP(Q148,'CRUCE RIESGOS'!$C$8:$D$13,2,FALSE),"")</f>
        <v/>
      </c>
      <c r="S148" s="195">
        <v>4.6900000000000297</v>
      </c>
      <c r="T148" s="195" t="str">
        <f>IFERROR(VLOOKUP(S148,'CRUCE RIESGOS'!$C$8:$D$13,2,FALSE),"")</f>
        <v/>
      </c>
      <c r="U148" s="195">
        <v>5.6900000000000404</v>
      </c>
      <c r="V148" s="195" t="str">
        <f>IFERROR(VLOOKUP(U148,'CRUCE RIESGOS'!$C$8:$D$13,2,FALSE),"")</f>
        <v/>
      </c>
      <c r="W148" s="195">
        <v>6.6900000000000501</v>
      </c>
      <c r="X148" s="195" t="str">
        <f>IFERROR(VLOOKUP(W148,'CRUCE RIESGOS'!$C$8:$D$13,2,FALSE),"")</f>
        <v/>
      </c>
      <c r="Y148" s="195">
        <v>7.6900000000000599</v>
      </c>
      <c r="Z148" s="195" t="str">
        <f>IFERROR(VLOOKUP(Y148,'CRUCE RIESGOS'!$C$8:$D$13,2,FALSE),"")</f>
        <v/>
      </c>
      <c r="AA148" s="195">
        <v>8.6900000000000706</v>
      </c>
      <c r="AB148" s="195" t="str">
        <f>IFERROR(VLOOKUP(AA148,'CRUCE RIESGOS'!$C$8:$D$13,2,FALSE),"")</f>
        <v/>
      </c>
      <c r="AC148" s="195">
        <v>9.6900000000000794</v>
      </c>
      <c r="AD148" s="195" t="str">
        <f>IFERROR(VLOOKUP(AC148,'CRUCE RIESGOS'!$C$8:$D$13,2,FALSE),"")</f>
        <v/>
      </c>
      <c r="AE148" s="195">
        <v>10.690000000000101</v>
      </c>
      <c r="AF148" s="195" t="str">
        <f>IFERROR(VLOOKUP(AE148,'CRUCE RIESGOS'!$C$8:$D$13,2,FALSE),"")</f>
        <v/>
      </c>
      <c r="AG148" s="195">
        <v>11.690000000000101</v>
      </c>
      <c r="AH148" s="195" t="str">
        <f>IFERROR(VLOOKUP(AG148,'CRUCE RIESGOS'!$C$8:$D$13,2,FALSE),"")</f>
        <v/>
      </c>
      <c r="AI148" s="195">
        <v>12.690000000000101</v>
      </c>
      <c r="AJ148" s="195" t="str">
        <f>IFERROR(VLOOKUP(AI148,'CRUCE RIESGOS'!$C$8:$D$13,2,FALSE),"")</f>
        <v/>
      </c>
      <c r="AK148" s="195">
        <v>13.690000000000101</v>
      </c>
      <c r="AL148" s="195" t="str">
        <f>IFERROR(VLOOKUP(AK148,'CRUCE RIESGOS'!$C$8:$D$13,2,FALSE),"")</f>
        <v/>
      </c>
      <c r="AM148" s="195">
        <v>14.690000000000101</v>
      </c>
      <c r="AN148" s="195" t="str">
        <f>IFERROR(VLOOKUP(AM148,'CRUCE RIESGOS'!$C$8:$D$13,2,FALSE),"")</f>
        <v/>
      </c>
      <c r="AO148" s="195">
        <v>15.690000000000101</v>
      </c>
      <c r="AP148" s="195" t="str">
        <f>IFERROR(VLOOKUP(AO148,'CRUCE RIESGOS'!$C$8:$D$13,2,FALSE),"")</f>
        <v/>
      </c>
      <c r="AQ148" s="195">
        <v>16.6900000000002</v>
      </c>
      <c r="AR148" s="195" t="str">
        <f>IFERROR(VLOOKUP(AQ148,'CRUCE RIESGOS'!$C$8:$D$13,2,FALSE),"")</f>
        <v/>
      </c>
      <c r="AS148" s="195">
        <v>17.6900000000002</v>
      </c>
      <c r="AT148" s="195" t="str">
        <f>IFERROR(VLOOKUP(AS148,'CRUCE RIESGOS'!$C$8:$D$13,2,FALSE),"")</f>
        <v/>
      </c>
      <c r="AU148" s="195">
        <v>18.6900000000002</v>
      </c>
      <c r="AV148" s="195" t="str">
        <f>IFERROR(VLOOKUP(AU148,'CRUCE RIESGOS'!$C$8:$D$13,2,FALSE),"")</f>
        <v/>
      </c>
      <c r="AW148" s="195">
        <v>19.6900000000002</v>
      </c>
      <c r="AX148" s="195" t="str">
        <f>IFERROR(VLOOKUP(AW148,'CRUCE RIESGOS'!$C$8:$D$13,2,FALSE),"")</f>
        <v/>
      </c>
      <c r="AY148" s="195">
        <v>20.6900000000002</v>
      </c>
      <c r="AZ148" s="195" t="str">
        <f>IFERROR(VLOOKUP(AY148,'CRUCE RIESGOS'!$C$8:$D$13,2,FALSE),"")</f>
        <v/>
      </c>
      <c r="BA148" s="195">
        <v>21.6900000000002</v>
      </c>
      <c r="BB148" s="195" t="str">
        <f>IFERROR(VLOOKUP(BA148,'CRUCE RIESGOS'!$C$8:$D$13,2,FALSE),"")</f>
        <v/>
      </c>
      <c r="BC148" s="195">
        <v>22.6900000000002</v>
      </c>
      <c r="BD148" s="195" t="str">
        <f>IFERROR(VLOOKUP(BC148,'CRUCE RIESGOS'!$C$8:$D$13,2,FALSE),"")</f>
        <v/>
      </c>
      <c r="BE148" s="195">
        <v>23.6900000000002</v>
      </c>
      <c r="BF148" s="195" t="str">
        <f>IFERROR(VLOOKUP(BE148,'CRUCE RIESGOS'!$C$8:$D$13,2,FALSE),"")</f>
        <v/>
      </c>
      <c r="BG148" s="195">
        <v>24.6900000000002</v>
      </c>
      <c r="BH148" s="195" t="str">
        <f>IFERROR(VLOOKUP(BG148,'CRUCE RIESGOS'!$C$8:$D$13,2,FALSE),"")</f>
        <v/>
      </c>
      <c r="BI148" s="195">
        <v>25.6900000000002</v>
      </c>
      <c r="BJ148" s="195" t="str">
        <f>IFERROR(VLOOKUP(BI148,'CRUCE RIESGOS'!$C$8:$D$13,2,FALSE),"")</f>
        <v/>
      </c>
    </row>
    <row r="149" spans="13:62">
      <c r="N149" s="195" t="str">
        <f t="shared" si="17"/>
        <v/>
      </c>
      <c r="P149" s="195" t="str">
        <f>IF(P150&lt;&gt;""," -R","")</f>
        <v/>
      </c>
      <c r="R149" s="195" t="str">
        <f>IF(R150&lt;&gt;""," -R","")</f>
        <v/>
      </c>
      <c r="T149" s="195" t="str">
        <f>IF(T150&lt;&gt;""," -R","")</f>
        <v/>
      </c>
      <c r="V149" s="195" t="str">
        <f>IF(V150&lt;&gt;""," -R","")</f>
        <v/>
      </c>
      <c r="X149" s="195" t="str">
        <f>IF(X150&lt;&gt;""," -R","")</f>
        <v/>
      </c>
      <c r="Z149" s="195" t="str">
        <f>IF(Z150&lt;&gt;""," -R","")</f>
        <v/>
      </c>
      <c r="AB149" s="195" t="str">
        <f>IF(AB150&lt;&gt;""," -R","")</f>
        <v/>
      </c>
      <c r="AD149" s="195" t="str">
        <f>IF(AD150&lt;&gt;""," -R","")</f>
        <v/>
      </c>
      <c r="AF149" s="195" t="str">
        <f t="shared" si="18"/>
        <v/>
      </c>
      <c r="AH149" s="195" t="str">
        <f t="shared" si="19"/>
        <v/>
      </c>
      <c r="AJ149" s="195" t="str">
        <f t="shared" si="20"/>
        <v/>
      </c>
      <c r="AL149" s="195" t="str">
        <f t="shared" si="21"/>
        <v/>
      </c>
      <c r="AN149" s="195" t="str">
        <f t="shared" si="22"/>
        <v/>
      </c>
      <c r="AP149" s="195" t="str">
        <f t="shared" si="23"/>
        <v/>
      </c>
      <c r="AR149" s="195" t="str">
        <f t="shared" si="24"/>
        <v/>
      </c>
      <c r="AT149" s="195" t="str">
        <f t="shared" si="25"/>
        <v/>
      </c>
      <c r="AV149" s="195" t="str">
        <f t="shared" si="26"/>
        <v/>
      </c>
      <c r="AX149" s="195" t="str">
        <f t="shared" si="27"/>
        <v/>
      </c>
      <c r="AZ149" s="195" t="str">
        <f t="shared" si="28"/>
        <v/>
      </c>
      <c r="BB149" s="195" t="str">
        <f t="shared" si="29"/>
        <v/>
      </c>
      <c r="BD149" s="195" t="str">
        <f t="shared" si="30"/>
        <v/>
      </c>
      <c r="BF149" s="195" t="str">
        <f t="shared" si="31"/>
        <v/>
      </c>
      <c r="BH149" s="195" t="str">
        <f t="shared" si="32"/>
        <v/>
      </c>
      <c r="BJ149" s="195" t="str">
        <f t="shared" si="33"/>
        <v/>
      </c>
    </row>
    <row r="150" spans="13:62">
      <c r="M150" s="195">
        <v>1.7</v>
      </c>
      <c r="N150" s="195" t="str">
        <f>IFERROR(VLOOKUP(M150,'CRUCE RIESGOS'!$C$8:$D$13,2,FALSE),"")</f>
        <v/>
      </c>
      <c r="O150" s="195">
        <v>2.7000000000000099</v>
      </c>
      <c r="P150" s="195" t="str">
        <f>IFERROR(VLOOKUP(O150,'CRUCE RIESGOS'!$C$8:$D$13,2,FALSE),"")</f>
        <v/>
      </c>
      <c r="Q150" s="195">
        <v>3.7000000000000202</v>
      </c>
      <c r="R150" s="195" t="str">
        <f>IFERROR(VLOOKUP(Q150,'CRUCE RIESGOS'!$C$8:$D$13,2,FALSE),"")</f>
        <v/>
      </c>
      <c r="S150" s="195">
        <v>4.7000000000000304</v>
      </c>
      <c r="T150" s="195" t="str">
        <f>IFERROR(VLOOKUP(S150,'CRUCE RIESGOS'!$C$8:$D$13,2,FALSE),"")</f>
        <v/>
      </c>
      <c r="U150" s="195">
        <v>5.7000000000000401</v>
      </c>
      <c r="V150" s="195" t="str">
        <f>IFERROR(VLOOKUP(U150,'CRUCE RIESGOS'!$C$8:$D$13,2,FALSE),"")</f>
        <v/>
      </c>
      <c r="W150" s="195">
        <v>6.7000000000000499</v>
      </c>
      <c r="X150" s="195" t="str">
        <f>IFERROR(VLOOKUP(W150,'CRUCE RIESGOS'!$C$8:$D$13,2,FALSE),"")</f>
        <v/>
      </c>
      <c r="Y150" s="195">
        <v>7.7000000000000597</v>
      </c>
      <c r="Z150" s="195" t="str">
        <f>IFERROR(VLOOKUP(Y150,'CRUCE RIESGOS'!$C$8:$D$13,2,FALSE),"")</f>
        <v/>
      </c>
      <c r="AA150" s="195">
        <v>8.7000000000000703</v>
      </c>
      <c r="AB150" s="195" t="str">
        <f>IFERROR(VLOOKUP(AA150,'CRUCE RIESGOS'!$C$8:$D$13,2,FALSE),"")</f>
        <v/>
      </c>
      <c r="AC150" s="195">
        <v>9.7000000000000792</v>
      </c>
      <c r="AD150" s="195" t="str">
        <f>IFERROR(VLOOKUP(AC150,'CRUCE RIESGOS'!$C$8:$D$13,2,FALSE),"")</f>
        <v/>
      </c>
      <c r="AE150" s="195">
        <v>10.700000000000101</v>
      </c>
      <c r="AF150" s="195" t="str">
        <f>IFERROR(VLOOKUP(AE150,'CRUCE RIESGOS'!$C$8:$D$13,2,FALSE),"")</f>
        <v/>
      </c>
      <c r="AG150" s="195">
        <v>11.700000000000101</v>
      </c>
      <c r="AH150" s="195" t="str">
        <f>IFERROR(VLOOKUP(AG150,'CRUCE RIESGOS'!$C$8:$D$13,2,FALSE),"")</f>
        <v/>
      </c>
      <c r="AI150" s="195">
        <v>12.700000000000101</v>
      </c>
      <c r="AJ150" s="195" t="str">
        <f>IFERROR(VLOOKUP(AI150,'CRUCE RIESGOS'!$C$8:$D$13,2,FALSE),"")</f>
        <v/>
      </c>
      <c r="AK150" s="195">
        <v>13.700000000000101</v>
      </c>
      <c r="AL150" s="195" t="str">
        <f>IFERROR(VLOOKUP(AK150,'CRUCE RIESGOS'!$C$8:$D$13,2,FALSE),"")</f>
        <v/>
      </c>
      <c r="AM150" s="195">
        <v>14.700000000000101</v>
      </c>
      <c r="AN150" s="195" t="str">
        <f>IFERROR(VLOOKUP(AM150,'CRUCE RIESGOS'!$C$8:$D$13,2,FALSE),"")</f>
        <v/>
      </c>
      <c r="AO150" s="195">
        <v>15.700000000000101</v>
      </c>
      <c r="AP150" s="195" t="str">
        <f>IFERROR(VLOOKUP(AO150,'CRUCE RIESGOS'!$C$8:$D$13,2,FALSE),"")</f>
        <v/>
      </c>
      <c r="AQ150" s="195">
        <v>16.700000000000099</v>
      </c>
      <c r="AR150" s="195" t="str">
        <f>IFERROR(VLOOKUP(AQ150,'CRUCE RIESGOS'!$C$8:$D$13,2,FALSE),"")</f>
        <v/>
      </c>
      <c r="AS150" s="195">
        <v>17.700000000000198</v>
      </c>
      <c r="AT150" s="195" t="str">
        <f>IFERROR(VLOOKUP(AS150,'CRUCE RIESGOS'!$C$8:$D$13,2,FALSE),"")</f>
        <v/>
      </c>
      <c r="AU150" s="195">
        <v>18.700000000000198</v>
      </c>
      <c r="AV150" s="195" t="str">
        <f>IFERROR(VLOOKUP(AU150,'CRUCE RIESGOS'!$C$8:$D$13,2,FALSE),"")</f>
        <v/>
      </c>
      <c r="AW150" s="195">
        <v>19.700000000000198</v>
      </c>
      <c r="AX150" s="195" t="str">
        <f>IFERROR(VLOOKUP(AW150,'CRUCE RIESGOS'!$C$8:$D$13,2,FALSE),"")</f>
        <v/>
      </c>
      <c r="AY150" s="195">
        <v>20.700000000000198</v>
      </c>
      <c r="AZ150" s="195" t="str">
        <f>IFERROR(VLOOKUP(AY150,'CRUCE RIESGOS'!$C$8:$D$13,2,FALSE),"")</f>
        <v/>
      </c>
      <c r="BA150" s="195">
        <v>21.700000000000198</v>
      </c>
      <c r="BB150" s="195" t="str">
        <f>IFERROR(VLOOKUP(BA150,'CRUCE RIESGOS'!$C$8:$D$13,2,FALSE),"")</f>
        <v/>
      </c>
      <c r="BC150" s="195">
        <v>22.700000000000198</v>
      </c>
      <c r="BD150" s="195" t="str">
        <f>IFERROR(VLOOKUP(BC150,'CRUCE RIESGOS'!$C$8:$D$13,2,FALSE),"")</f>
        <v/>
      </c>
      <c r="BE150" s="195">
        <v>23.700000000000198</v>
      </c>
      <c r="BF150" s="195" t="str">
        <f>IFERROR(VLOOKUP(BE150,'CRUCE RIESGOS'!$C$8:$D$13,2,FALSE),"")</f>
        <v/>
      </c>
      <c r="BG150" s="195">
        <v>24.700000000000198</v>
      </c>
      <c r="BH150" s="195" t="str">
        <f>IFERROR(VLOOKUP(BG150,'CRUCE RIESGOS'!$C$8:$D$13,2,FALSE),"")</f>
        <v/>
      </c>
      <c r="BI150" s="195">
        <v>25.700000000000198</v>
      </c>
      <c r="BJ150" s="195" t="str">
        <f>IFERROR(VLOOKUP(BI150,'CRUCE RIESGOS'!$C$8:$D$13,2,FALSE),"")</f>
        <v/>
      </c>
    </row>
    <row r="151" spans="13:62">
      <c r="N151" s="195" t="str">
        <f t="shared" si="17"/>
        <v/>
      </c>
      <c r="P151" s="195" t="str">
        <f>IF(P152&lt;&gt;""," -R","")</f>
        <v/>
      </c>
      <c r="R151" s="195" t="str">
        <f>IF(R152&lt;&gt;""," -R","")</f>
        <v/>
      </c>
      <c r="T151" s="195" t="str">
        <f>IF(T152&lt;&gt;""," -R","")</f>
        <v/>
      </c>
      <c r="V151" s="195" t="str">
        <f>IF(V152&lt;&gt;""," -R","")</f>
        <v/>
      </c>
      <c r="X151" s="195" t="str">
        <f>IF(X152&lt;&gt;""," -R","")</f>
        <v/>
      </c>
      <c r="Z151" s="195" t="str">
        <f>IF(Z152&lt;&gt;""," -R","")</f>
        <v/>
      </c>
      <c r="AB151" s="195" t="str">
        <f>IF(AB152&lt;&gt;""," -R","")</f>
        <v/>
      </c>
      <c r="AD151" s="195" t="str">
        <f>IF(AD152&lt;&gt;""," -R","")</f>
        <v/>
      </c>
      <c r="AF151" s="195" t="str">
        <f t="shared" si="18"/>
        <v/>
      </c>
      <c r="AH151" s="195" t="str">
        <f t="shared" si="19"/>
        <v/>
      </c>
      <c r="AJ151" s="195" t="str">
        <f t="shared" si="20"/>
        <v/>
      </c>
      <c r="AL151" s="195" t="str">
        <f t="shared" si="21"/>
        <v/>
      </c>
      <c r="AN151" s="195" t="str">
        <f t="shared" si="22"/>
        <v/>
      </c>
      <c r="AP151" s="195" t="str">
        <f t="shared" si="23"/>
        <v/>
      </c>
      <c r="AR151" s="195" t="str">
        <f t="shared" si="24"/>
        <v/>
      </c>
      <c r="AT151" s="195" t="str">
        <f t="shared" si="25"/>
        <v/>
      </c>
      <c r="AV151" s="195" t="str">
        <f t="shared" si="26"/>
        <v/>
      </c>
      <c r="AX151" s="195" t="str">
        <f t="shared" si="27"/>
        <v/>
      </c>
      <c r="AZ151" s="195" t="str">
        <f t="shared" si="28"/>
        <v/>
      </c>
      <c r="BB151" s="195" t="str">
        <f t="shared" si="29"/>
        <v/>
      </c>
      <c r="BD151" s="195" t="str">
        <f t="shared" si="30"/>
        <v/>
      </c>
      <c r="BF151" s="195" t="str">
        <f t="shared" si="31"/>
        <v/>
      </c>
      <c r="BH151" s="195" t="str">
        <f t="shared" si="32"/>
        <v/>
      </c>
      <c r="BJ151" s="195" t="str">
        <f t="shared" si="33"/>
        <v/>
      </c>
    </row>
    <row r="152" spans="13:62">
      <c r="M152" s="195">
        <v>1.71</v>
      </c>
      <c r="N152" s="195" t="str">
        <f>IFERROR(VLOOKUP(M152,'CRUCE RIESGOS'!$C$8:$D$13,2,FALSE),"")</f>
        <v/>
      </c>
      <c r="O152" s="195">
        <v>2.7100000000000199</v>
      </c>
      <c r="P152" s="195" t="str">
        <f>IFERROR(VLOOKUP(O152,'CRUCE RIESGOS'!$C$8:$D$13,2,FALSE),"")</f>
        <v/>
      </c>
      <c r="Q152" s="195">
        <v>3.7100000000000399</v>
      </c>
      <c r="R152" s="195" t="str">
        <f>IFERROR(VLOOKUP(Q152,'CRUCE RIESGOS'!$C$8:$D$13,2,FALSE),"")</f>
        <v/>
      </c>
      <c r="S152" s="195">
        <v>4.7100000000000604</v>
      </c>
      <c r="T152" s="195" t="str">
        <f>IFERROR(VLOOKUP(S152,'CRUCE RIESGOS'!$C$8:$D$13,2,FALSE),"")</f>
        <v/>
      </c>
      <c r="U152" s="195">
        <v>5.7100000000000799</v>
      </c>
      <c r="V152" s="195" t="str">
        <f>IFERROR(VLOOKUP(U152,'CRUCE RIESGOS'!$C$8:$D$13,2,FALSE),"")</f>
        <v/>
      </c>
      <c r="W152" s="195">
        <v>6.7100000000001003</v>
      </c>
      <c r="X152" s="195" t="str">
        <f>IFERROR(VLOOKUP(W152,'CRUCE RIESGOS'!$C$8:$D$13,2,FALSE),"")</f>
        <v/>
      </c>
      <c r="Y152" s="195">
        <v>7.7100000000001199</v>
      </c>
      <c r="Z152" s="195" t="str">
        <f>IFERROR(VLOOKUP(Y152,'CRUCE RIESGOS'!$C$8:$D$13,2,FALSE),"")</f>
        <v/>
      </c>
      <c r="AA152" s="195">
        <v>8.7100000000001394</v>
      </c>
      <c r="AB152" s="195" t="str">
        <f>IFERROR(VLOOKUP(AA152,'CRUCE RIESGOS'!$C$8:$D$13,2,FALSE),"")</f>
        <v/>
      </c>
      <c r="AC152" s="195">
        <v>9.7100000000001607</v>
      </c>
      <c r="AD152" s="195" t="str">
        <f>IFERROR(VLOOKUP(AC152,'CRUCE RIESGOS'!$C$8:$D$13,2,FALSE),"")</f>
        <v/>
      </c>
      <c r="AE152" s="195">
        <v>10.7100000000002</v>
      </c>
      <c r="AF152" s="195" t="str">
        <f>IFERROR(VLOOKUP(AE152,'CRUCE RIESGOS'!$C$8:$D$13,2,FALSE),"")</f>
        <v/>
      </c>
      <c r="AG152" s="195">
        <v>11.7100000000002</v>
      </c>
      <c r="AH152" s="195" t="str">
        <f>IFERROR(VLOOKUP(AG152,'CRUCE RIESGOS'!$C$8:$D$13,2,FALSE),"")</f>
        <v/>
      </c>
      <c r="AI152" s="195">
        <v>12.7100000000002</v>
      </c>
      <c r="AJ152" s="195" t="str">
        <f>IFERROR(VLOOKUP(AI152,'CRUCE RIESGOS'!$C$8:$D$13,2,FALSE),"")</f>
        <v/>
      </c>
      <c r="AK152" s="195">
        <v>13.7100000000002</v>
      </c>
      <c r="AL152" s="195" t="str">
        <f>IFERROR(VLOOKUP(AK152,'CRUCE RIESGOS'!$C$8:$D$13,2,FALSE),"")</f>
        <v/>
      </c>
      <c r="AM152" s="195">
        <v>14.710000000000299</v>
      </c>
      <c r="AN152" s="195" t="str">
        <f>IFERROR(VLOOKUP(AM152,'CRUCE RIESGOS'!$C$8:$D$13,2,FALSE),"")</f>
        <v/>
      </c>
      <c r="AO152" s="195">
        <v>15.710000000000299</v>
      </c>
      <c r="AP152" s="195" t="str">
        <f>IFERROR(VLOOKUP(AO152,'CRUCE RIESGOS'!$C$8:$D$13,2,FALSE),"")</f>
        <v/>
      </c>
      <c r="AQ152" s="195">
        <v>16.710000000000299</v>
      </c>
      <c r="AR152" s="195" t="str">
        <f>IFERROR(VLOOKUP(AQ152,'CRUCE RIESGOS'!$C$8:$D$13,2,FALSE),"")</f>
        <v/>
      </c>
      <c r="AS152" s="195">
        <v>17.710000000000299</v>
      </c>
      <c r="AT152" s="195" t="str">
        <f>IFERROR(VLOOKUP(AS152,'CRUCE RIESGOS'!$C$8:$D$13,2,FALSE),"")</f>
        <v/>
      </c>
      <c r="AU152" s="195">
        <v>18.710000000000299</v>
      </c>
      <c r="AV152" s="195" t="str">
        <f>IFERROR(VLOOKUP(AU152,'CRUCE RIESGOS'!$C$8:$D$13,2,FALSE),"")</f>
        <v/>
      </c>
      <c r="AW152" s="195">
        <v>19.710000000000399</v>
      </c>
      <c r="AX152" s="195" t="str">
        <f>IFERROR(VLOOKUP(AW152,'CRUCE RIESGOS'!$C$8:$D$13,2,FALSE),"")</f>
        <v/>
      </c>
      <c r="AY152" s="195">
        <v>20.710000000000399</v>
      </c>
      <c r="AZ152" s="195" t="str">
        <f>IFERROR(VLOOKUP(AY152,'CRUCE RIESGOS'!$C$8:$D$13,2,FALSE),"")</f>
        <v/>
      </c>
      <c r="BA152" s="195">
        <v>21.710000000000399</v>
      </c>
      <c r="BB152" s="195" t="str">
        <f>IFERROR(VLOOKUP(BA152,'CRUCE RIESGOS'!$C$8:$D$13,2,FALSE),"")</f>
        <v/>
      </c>
      <c r="BC152" s="195">
        <v>22.710000000000399</v>
      </c>
      <c r="BD152" s="195" t="str">
        <f>IFERROR(VLOOKUP(BC152,'CRUCE RIESGOS'!$C$8:$D$13,2,FALSE),"")</f>
        <v/>
      </c>
      <c r="BE152" s="195">
        <v>23.710000000000399</v>
      </c>
      <c r="BF152" s="195" t="str">
        <f>IFERROR(VLOOKUP(BE152,'CRUCE RIESGOS'!$C$8:$D$13,2,FALSE),"")</f>
        <v/>
      </c>
      <c r="BG152" s="195">
        <v>24.710000000000498</v>
      </c>
      <c r="BH152" s="195" t="str">
        <f>IFERROR(VLOOKUP(BG152,'CRUCE RIESGOS'!$C$8:$D$13,2,FALSE),"")</f>
        <v/>
      </c>
      <c r="BI152" s="195">
        <v>25.710000000000498</v>
      </c>
      <c r="BJ152" s="195" t="str">
        <f>IFERROR(VLOOKUP(BI152,'CRUCE RIESGOS'!$C$8:$D$13,2,FALSE),"")</f>
        <v/>
      </c>
    </row>
    <row r="153" spans="13:62">
      <c r="N153" s="195" t="str">
        <f t="shared" si="17"/>
        <v/>
      </c>
      <c r="P153" s="195" t="str">
        <f>IF(P154&lt;&gt;""," -R","")</f>
        <v/>
      </c>
      <c r="R153" s="195" t="str">
        <f>IF(R154&lt;&gt;""," -R","")</f>
        <v/>
      </c>
      <c r="T153" s="195" t="str">
        <f>IF(T154&lt;&gt;""," -R","")</f>
        <v/>
      </c>
      <c r="V153" s="195" t="str">
        <f>IF(V154&lt;&gt;""," -R","")</f>
        <v/>
      </c>
      <c r="X153" s="195" t="str">
        <f>IF(X154&lt;&gt;""," -R","")</f>
        <v/>
      </c>
      <c r="Z153" s="195" t="str">
        <f>IF(Z154&lt;&gt;""," -R","")</f>
        <v/>
      </c>
      <c r="AB153" s="195" t="str">
        <f>IF(AB154&lt;&gt;""," -R","")</f>
        <v/>
      </c>
      <c r="AD153" s="195" t="str">
        <f>IF(AD154&lt;&gt;""," -R","")</f>
        <v/>
      </c>
      <c r="AF153" s="195" t="str">
        <f t="shared" si="18"/>
        <v/>
      </c>
      <c r="AH153" s="195" t="str">
        <f t="shared" si="19"/>
        <v/>
      </c>
      <c r="AJ153" s="195" t="str">
        <f t="shared" si="20"/>
        <v/>
      </c>
      <c r="AL153" s="195" t="str">
        <f t="shared" si="21"/>
        <v/>
      </c>
      <c r="AN153" s="195" t="str">
        <f t="shared" si="22"/>
        <v/>
      </c>
      <c r="AP153" s="195" t="str">
        <f t="shared" si="23"/>
        <v/>
      </c>
      <c r="AR153" s="195" t="str">
        <f t="shared" si="24"/>
        <v/>
      </c>
      <c r="AT153" s="195" t="str">
        <f t="shared" si="25"/>
        <v/>
      </c>
      <c r="AV153" s="195" t="str">
        <f t="shared" si="26"/>
        <v/>
      </c>
      <c r="AX153" s="195" t="str">
        <f t="shared" si="27"/>
        <v/>
      </c>
      <c r="AZ153" s="195" t="str">
        <f t="shared" si="28"/>
        <v/>
      </c>
      <c r="BB153" s="195" t="str">
        <f t="shared" si="29"/>
        <v/>
      </c>
      <c r="BD153" s="195" t="str">
        <f t="shared" si="30"/>
        <v/>
      </c>
      <c r="BF153" s="195" t="str">
        <f t="shared" si="31"/>
        <v/>
      </c>
      <c r="BH153" s="195" t="str">
        <f t="shared" si="32"/>
        <v/>
      </c>
      <c r="BJ153" s="195" t="str">
        <f t="shared" si="33"/>
        <v/>
      </c>
    </row>
    <row r="154" spans="13:62">
      <c r="M154" s="195">
        <v>1.72</v>
      </c>
      <c r="N154" s="195" t="str">
        <f>IFERROR(VLOOKUP(M154,'CRUCE RIESGOS'!$C$8:$D$13,2,FALSE),"")</f>
        <v/>
      </c>
      <c r="O154" s="195">
        <v>2.7200000000000202</v>
      </c>
      <c r="P154" s="195" t="str">
        <f>IFERROR(VLOOKUP(O154,'CRUCE RIESGOS'!$C$8:$D$13,2,FALSE),"")</f>
        <v/>
      </c>
      <c r="Q154" s="195">
        <v>3.7200000000000402</v>
      </c>
      <c r="R154" s="195" t="str">
        <f>IFERROR(VLOOKUP(Q154,'CRUCE RIESGOS'!$C$8:$D$13,2,FALSE),"")</f>
        <v/>
      </c>
      <c r="S154" s="195">
        <v>4.7200000000000601</v>
      </c>
      <c r="T154" s="195" t="str">
        <f>IFERROR(VLOOKUP(S154,'CRUCE RIESGOS'!$C$8:$D$13,2,FALSE),"")</f>
        <v/>
      </c>
      <c r="U154" s="195">
        <v>5.7200000000000797</v>
      </c>
      <c r="V154" s="195" t="str">
        <f>IFERROR(VLOOKUP(U154,'CRUCE RIESGOS'!$C$8:$D$13,2,FALSE),"")</f>
        <v/>
      </c>
      <c r="W154" s="195">
        <v>6.7200000000001001</v>
      </c>
      <c r="X154" s="195" t="str">
        <f>IFERROR(VLOOKUP(W154,'CRUCE RIESGOS'!$C$8:$D$13,2,FALSE),"")</f>
        <v/>
      </c>
      <c r="Y154" s="195">
        <v>7.7200000000001197</v>
      </c>
      <c r="Z154" s="195" t="str">
        <f>IFERROR(VLOOKUP(Y154,'CRUCE RIESGOS'!$C$8:$D$13,2,FALSE),"")</f>
        <v/>
      </c>
      <c r="AA154" s="195">
        <v>8.7200000000001392</v>
      </c>
      <c r="AB154" s="195" t="str">
        <f>IFERROR(VLOOKUP(AA154,'CRUCE RIESGOS'!$C$8:$D$13,2,FALSE),"")</f>
        <v/>
      </c>
      <c r="AC154" s="195">
        <v>9.7200000000001605</v>
      </c>
      <c r="AD154" s="195" t="str">
        <f>IFERROR(VLOOKUP(AC154,'CRUCE RIESGOS'!$C$8:$D$13,2,FALSE),"")</f>
        <v/>
      </c>
      <c r="AE154" s="195">
        <v>10.7200000000002</v>
      </c>
      <c r="AF154" s="195" t="str">
        <f>IFERROR(VLOOKUP(AE154,'CRUCE RIESGOS'!$C$8:$D$13,2,FALSE),"")</f>
        <v/>
      </c>
      <c r="AG154" s="195">
        <v>11.7200000000002</v>
      </c>
      <c r="AH154" s="195" t="str">
        <f>IFERROR(VLOOKUP(AG154,'CRUCE RIESGOS'!$C$8:$D$13,2,FALSE),"")</f>
        <v/>
      </c>
      <c r="AI154" s="195">
        <v>12.7200000000002</v>
      </c>
      <c r="AJ154" s="195" t="str">
        <f>IFERROR(VLOOKUP(AI154,'CRUCE RIESGOS'!$C$8:$D$13,2,FALSE),"")</f>
        <v/>
      </c>
      <c r="AK154" s="195">
        <v>13.7200000000002</v>
      </c>
      <c r="AL154" s="195" t="str">
        <f>IFERROR(VLOOKUP(AK154,'CRUCE RIESGOS'!$C$8:$D$13,2,FALSE),"")</f>
        <v/>
      </c>
      <c r="AM154" s="195">
        <v>14.720000000000301</v>
      </c>
      <c r="AN154" s="195" t="str">
        <f>IFERROR(VLOOKUP(AM154,'CRUCE RIESGOS'!$C$8:$D$13,2,FALSE),"")</f>
        <v/>
      </c>
      <c r="AO154" s="195">
        <v>15.720000000000301</v>
      </c>
      <c r="AP154" s="195" t="str">
        <f>IFERROR(VLOOKUP(AO154,'CRUCE RIESGOS'!$C$8:$D$13,2,FALSE),"")</f>
        <v/>
      </c>
      <c r="AQ154" s="195">
        <v>16.720000000000301</v>
      </c>
      <c r="AR154" s="195" t="str">
        <f>IFERROR(VLOOKUP(AQ154,'CRUCE RIESGOS'!$C$8:$D$13,2,FALSE),"")</f>
        <v/>
      </c>
      <c r="AS154" s="195">
        <v>17.720000000000301</v>
      </c>
      <c r="AT154" s="195" t="str">
        <f>IFERROR(VLOOKUP(AS154,'CRUCE RIESGOS'!$C$8:$D$13,2,FALSE),"")</f>
        <v/>
      </c>
      <c r="AU154" s="195">
        <v>18.720000000000301</v>
      </c>
      <c r="AV154" s="195" t="str">
        <f>IFERROR(VLOOKUP(AU154,'CRUCE RIESGOS'!$C$8:$D$13,2,FALSE),"")</f>
        <v/>
      </c>
      <c r="AW154" s="195">
        <v>19.7200000000004</v>
      </c>
      <c r="AX154" s="195" t="str">
        <f>IFERROR(VLOOKUP(AW154,'CRUCE RIESGOS'!$C$8:$D$13,2,FALSE),"")</f>
        <v/>
      </c>
      <c r="AY154" s="195">
        <v>20.7200000000004</v>
      </c>
      <c r="AZ154" s="195" t="str">
        <f>IFERROR(VLOOKUP(AY154,'CRUCE RIESGOS'!$C$8:$D$13,2,FALSE),"")</f>
        <v/>
      </c>
      <c r="BA154" s="195">
        <v>21.7200000000004</v>
      </c>
      <c r="BB154" s="195" t="str">
        <f>IFERROR(VLOOKUP(BA154,'CRUCE RIESGOS'!$C$8:$D$13,2,FALSE),"")</f>
        <v/>
      </c>
      <c r="BC154" s="195">
        <v>22.7200000000004</v>
      </c>
      <c r="BD154" s="195" t="str">
        <f>IFERROR(VLOOKUP(BC154,'CRUCE RIESGOS'!$C$8:$D$13,2,FALSE),"")</f>
        <v/>
      </c>
      <c r="BE154" s="195">
        <v>23.7200000000004</v>
      </c>
      <c r="BF154" s="195" t="str">
        <f>IFERROR(VLOOKUP(BE154,'CRUCE RIESGOS'!$C$8:$D$13,2,FALSE),"")</f>
        <v/>
      </c>
      <c r="BG154" s="195">
        <v>24.7200000000005</v>
      </c>
      <c r="BH154" s="195" t="str">
        <f>IFERROR(VLOOKUP(BG154,'CRUCE RIESGOS'!$C$8:$D$13,2,FALSE),"")</f>
        <v/>
      </c>
      <c r="BI154" s="195">
        <v>25.7200000000005</v>
      </c>
      <c r="BJ154" s="195" t="str">
        <f>IFERROR(VLOOKUP(BI154,'CRUCE RIESGOS'!$C$8:$D$13,2,FALSE),"")</f>
        <v/>
      </c>
    </row>
    <row r="155" spans="13:62">
      <c r="N155" s="195" t="str">
        <f t="shared" si="17"/>
        <v/>
      </c>
      <c r="P155" s="195" t="str">
        <f>IF(P156&lt;&gt;""," -R","")</f>
        <v/>
      </c>
      <c r="R155" s="195" t="str">
        <f>IF(R156&lt;&gt;""," -R","")</f>
        <v/>
      </c>
      <c r="T155" s="195" t="str">
        <f>IF(T156&lt;&gt;""," -R","")</f>
        <v/>
      </c>
      <c r="V155" s="195" t="str">
        <f>IF(V156&lt;&gt;""," -R","")</f>
        <v/>
      </c>
      <c r="X155" s="195" t="str">
        <f>IF(X156&lt;&gt;""," -R","")</f>
        <v/>
      </c>
      <c r="Z155" s="195" t="str">
        <f>IF(Z156&lt;&gt;""," -R","")</f>
        <v/>
      </c>
      <c r="AB155" s="195" t="str">
        <f>IF(AB156&lt;&gt;""," -R","")</f>
        <v/>
      </c>
      <c r="AD155" s="195" t="str">
        <f>IF(AD156&lt;&gt;""," -R","")</f>
        <v/>
      </c>
      <c r="AF155" s="195" t="str">
        <f t="shared" si="18"/>
        <v/>
      </c>
      <c r="AH155" s="195" t="str">
        <f t="shared" si="19"/>
        <v/>
      </c>
      <c r="AJ155" s="195" t="str">
        <f t="shared" si="20"/>
        <v/>
      </c>
      <c r="AL155" s="195" t="str">
        <f t="shared" si="21"/>
        <v/>
      </c>
      <c r="AN155" s="195" t="str">
        <f t="shared" si="22"/>
        <v/>
      </c>
      <c r="AP155" s="195" t="str">
        <f t="shared" si="23"/>
        <v/>
      </c>
      <c r="AR155" s="195" t="str">
        <f t="shared" si="24"/>
        <v/>
      </c>
      <c r="AT155" s="195" t="str">
        <f t="shared" si="25"/>
        <v/>
      </c>
      <c r="AV155" s="195" t="str">
        <f t="shared" si="26"/>
        <v/>
      </c>
      <c r="AX155" s="195" t="str">
        <f t="shared" si="27"/>
        <v/>
      </c>
      <c r="AZ155" s="195" t="str">
        <f t="shared" si="28"/>
        <v/>
      </c>
      <c r="BB155" s="195" t="str">
        <f t="shared" si="29"/>
        <v/>
      </c>
      <c r="BD155" s="195" t="str">
        <f t="shared" si="30"/>
        <v/>
      </c>
      <c r="BF155" s="195" t="str">
        <f t="shared" si="31"/>
        <v/>
      </c>
      <c r="BH155" s="195" t="str">
        <f t="shared" si="32"/>
        <v/>
      </c>
      <c r="BJ155" s="195" t="str">
        <f t="shared" si="33"/>
        <v/>
      </c>
    </row>
    <row r="156" spans="13:62">
      <c r="M156" s="195">
        <v>1.73</v>
      </c>
      <c r="N156" s="195" t="str">
        <f>IFERROR(VLOOKUP(M156,'CRUCE RIESGOS'!$C$8:$D$13,2,FALSE),"")</f>
        <v/>
      </c>
      <c r="O156" s="195">
        <v>2.73000000000002</v>
      </c>
      <c r="P156" s="195" t="str">
        <f>IFERROR(VLOOKUP(O156,'CRUCE RIESGOS'!$C$8:$D$13,2,FALSE),"")</f>
        <v/>
      </c>
      <c r="Q156" s="195">
        <v>3.73000000000004</v>
      </c>
      <c r="R156" s="195" t="str">
        <f>IFERROR(VLOOKUP(Q156,'CRUCE RIESGOS'!$C$8:$D$13,2,FALSE),"")</f>
        <v/>
      </c>
      <c r="S156" s="195">
        <v>4.7300000000000599</v>
      </c>
      <c r="T156" s="195" t="str">
        <f>IFERROR(VLOOKUP(S156,'CRUCE RIESGOS'!$C$8:$D$13,2,FALSE),"")</f>
        <v/>
      </c>
      <c r="U156" s="195">
        <v>5.7300000000000804</v>
      </c>
      <c r="V156" s="195" t="str">
        <f>IFERROR(VLOOKUP(U156,'CRUCE RIESGOS'!$C$8:$D$13,2,FALSE),"")</f>
        <v/>
      </c>
      <c r="W156" s="195">
        <v>6.7300000000000999</v>
      </c>
      <c r="X156" s="195" t="str">
        <f>IFERROR(VLOOKUP(W156,'CRUCE RIESGOS'!$C$8:$D$13,2,FALSE),"")</f>
        <v/>
      </c>
      <c r="Y156" s="195">
        <v>7.7300000000001203</v>
      </c>
      <c r="Z156" s="195" t="str">
        <f>IFERROR(VLOOKUP(Y156,'CRUCE RIESGOS'!$C$8:$D$13,2,FALSE),"")</f>
        <v/>
      </c>
      <c r="AA156" s="195">
        <v>8.7300000000001408</v>
      </c>
      <c r="AB156" s="195" t="str">
        <f>IFERROR(VLOOKUP(AA156,'CRUCE RIESGOS'!$C$8:$D$13,2,FALSE),"")</f>
        <v/>
      </c>
      <c r="AC156" s="195">
        <v>9.7300000000001603</v>
      </c>
      <c r="AD156" s="195" t="str">
        <f>IFERROR(VLOOKUP(AC156,'CRUCE RIESGOS'!$C$8:$D$13,2,FALSE),"")</f>
        <v/>
      </c>
      <c r="AE156" s="195">
        <v>10.730000000000199</v>
      </c>
      <c r="AF156" s="195" t="str">
        <f>IFERROR(VLOOKUP(AE156,'CRUCE RIESGOS'!$C$8:$D$13,2,FALSE),"")</f>
        <v/>
      </c>
      <c r="AG156" s="195">
        <v>11.730000000000199</v>
      </c>
      <c r="AH156" s="195" t="str">
        <f>IFERROR(VLOOKUP(AG156,'CRUCE RIESGOS'!$C$8:$D$13,2,FALSE),"")</f>
        <v/>
      </c>
      <c r="AI156" s="195">
        <v>12.730000000000199</v>
      </c>
      <c r="AJ156" s="195" t="str">
        <f>IFERROR(VLOOKUP(AI156,'CRUCE RIESGOS'!$C$8:$D$13,2,FALSE),"")</f>
        <v/>
      </c>
      <c r="AK156" s="195">
        <v>13.730000000000199</v>
      </c>
      <c r="AL156" s="195" t="str">
        <f>IFERROR(VLOOKUP(AK156,'CRUCE RIESGOS'!$C$8:$D$13,2,FALSE),"")</f>
        <v/>
      </c>
      <c r="AM156" s="195">
        <v>14.730000000000301</v>
      </c>
      <c r="AN156" s="195" t="str">
        <f>IFERROR(VLOOKUP(AM156,'CRUCE RIESGOS'!$C$8:$D$13,2,FALSE),"")</f>
        <v/>
      </c>
      <c r="AO156" s="195">
        <v>15.730000000000301</v>
      </c>
      <c r="AP156" s="195" t="str">
        <f>IFERROR(VLOOKUP(AO156,'CRUCE RIESGOS'!$C$8:$D$13,2,FALSE),"")</f>
        <v/>
      </c>
      <c r="AQ156" s="195">
        <v>16.730000000000299</v>
      </c>
      <c r="AR156" s="195" t="str">
        <f>IFERROR(VLOOKUP(AQ156,'CRUCE RIESGOS'!$C$8:$D$13,2,FALSE),"")</f>
        <v/>
      </c>
      <c r="AS156" s="195">
        <v>17.730000000000299</v>
      </c>
      <c r="AT156" s="195" t="str">
        <f>IFERROR(VLOOKUP(AS156,'CRUCE RIESGOS'!$C$8:$D$13,2,FALSE),"")</f>
        <v/>
      </c>
      <c r="AU156" s="195">
        <v>18.730000000000299</v>
      </c>
      <c r="AV156" s="195" t="str">
        <f>IFERROR(VLOOKUP(AU156,'CRUCE RIESGOS'!$C$8:$D$13,2,FALSE),"")</f>
        <v/>
      </c>
      <c r="AW156" s="195">
        <v>19.730000000000398</v>
      </c>
      <c r="AX156" s="195" t="str">
        <f>IFERROR(VLOOKUP(AW156,'CRUCE RIESGOS'!$C$8:$D$13,2,FALSE),"")</f>
        <v/>
      </c>
      <c r="AY156" s="195">
        <v>20.730000000000398</v>
      </c>
      <c r="AZ156" s="195" t="str">
        <f>IFERROR(VLOOKUP(AY156,'CRUCE RIESGOS'!$C$8:$D$13,2,FALSE),"")</f>
        <v/>
      </c>
      <c r="BA156" s="195">
        <v>21.730000000000398</v>
      </c>
      <c r="BB156" s="195" t="str">
        <f>IFERROR(VLOOKUP(BA156,'CRUCE RIESGOS'!$C$8:$D$13,2,FALSE),"")</f>
        <v/>
      </c>
      <c r="BC156" s="195">
        <v>22.730000000000398</v>
      </c>
      <c r="BD156" s="195" t="str">
        <f>IFERROR(VLOOKUP(BC156,'CRUCE RIESGOS'!$C$8:$D$13,2,FALSE),"")</f>
        <v/>
      </c>
      <c r="BE156" s="195">
        <v>23.730000000000398</v>
      </c>
      <c r="BF156" s="195" t="str">
        <f>IFERROR(VLOOKUP(BE156,'CRUCE RIESGOS'!$C$8:$D$13,2,FALSE),"")</f>
        <v/>
      </c>
      <c r="BG156" s="195">
        <v>24.730000000000501</v>
      </c>
      <c r="BH156" s="195" t="str">
        <f>IFERROR(VLOOKUP(BG156,'CRUCE RIESGOS'!$C$8:$D$13,2,FALSE),"")</f>
        <v/>
      </c>
      <c r="BI156" s="195">
        <v>25.730000000000501</v>
      </c>
      <c r="BJ156" s="195" t="str">
        <f>IFERROR(VLOOKUP(BI156,'CRUCE RIESGOS'!$C$8:$D$13,2,FALSE),"")</f>
        <v/>
      </c>
    </row>
    <row r="157" spans="13:62">
      <c r="N157" s="195" t="str">
        <f t="shared" si="17"/>
        <v/>
      </c>
      <c r="P157" s="195" t="str">
        <f>IF(P158&lt;&gt;""," -R","")</f>
        <v/>
      </c>
      <c r="R157" s="195" t="str">
        <f>IF(R158&lt;&gt;""," -R","")</f>
        <v/>
      </c>
      <c r="T157" s="195" t="str">
        <f>IF(T158&lt;&gt;""," -R","")</f>
        <v/>
      </c>
      <c r="V157" s="195" t="str">
        <f>IF(V158&lt;&gt;""," -R","")</f>
        <v/>
      </c>
      <c r="X157" s="195" t="str">
        <f>IF(X158&lt;&gt;""," -R","")</f>
        <v/>
      </c>
      <c r="Z157" s="195" t="str">
        <f>IF(Z158&lt;&gt;""," -R","")</f>
        <v/>
      </c>
      <c r="AB157" s="195" t="str">
        <f>IF(AB158&lt;&gt;""," -R","")</f>
        <v/>
      </c>
      <c r="AD157" s="195" t="str">
        <f>IF(AD158&lt;&gt;""," -R","")</f>
        <v/>
      </c>
      <c r="AF157" s="195" t="str">
        <f t="shared" si="18"/>
        <v/>
      </c>
      <c r="AH157" s="195" t="str">
        <f t="shared" si="19"/>
        <v/>
      </c>
      <c r="AJ157" s="195" t="str">
        <f t="shared" si="20"/>
        <v/>
      </c>
      <c r="AL157" s="195" t="str">
        <f t="shared" si="21"/>
        <v/>
      </c>
      <c r="AN157" s="195" t="str">
        <f t="shared" si="22"/>
        <v/>
      </c>
      <c r="AP157" s="195" t="str">
        <f t="shared" si="23"/>
        <v/>
      </c>
      <c r="AR157" s="195" t="str">
        <f t="shared" si="24"/>
        <v/>
      </c>
      <c r="AT157" s="195" t="str">
        <f t="shared" si="25"/>
        <v/>
      </c>
      <c r="AV157" s="195" t="str">
        <f t="shared" si="26"/>
        <v/>
      </c>
      <c r="AX157" s="195" t="str">
        <f t="shared" si="27"/>
        <v/>
      </c>
      <c r="AZ157" s="195" t="str">
        <f t="shared" si="28"/>
        <v/>
      </c>
      <c r="BB157" s="195" t="str">
        <f t="shared" si="29"/>
        <v/>
      </c>
      <c r="BD157" s="195" t="str">
        <f t="shared" si="30"/>
        <v/>
      </c>
      <c r="BF157" s="195" t="str">
        <f t="shared" si="31"/>
        <v/>
      </c>
      <c r="BH157" s="195" t="str">
        <f t="shared" si="32"/>
        <v/>
      </c>
      <c r="BJ157" s="195" t="str">
        <f t="shared" si="33"/>
        <v/>
      </c>
    </row>
    <row r="158" spans="13:62">
      <c r="M158" s="195">
        <v>1.74</v>
      </c>
      <c r="N158" s="195" t="str">
        <f>IFERROR(VLOOKUP(M158,'CRUCE RIESGOS'!$C$8:$D$13,2,FALSE),"")</f>
        <v/>
      </c>
      <c r="O158" s="195">
        <v>2.7400000000000202</v>
      </c>
      <c r="P158" s="195" t="str">
        <f>IFERROR(VLOOKUP(O158,'CRUCE RIESGOS'!$C$8:$D$13,2,FALSE),"")</f>
        <v/>
      </c>
      <c r="Q158" s="195">
        <v>3.7400000000000402</v>
      </c>
      <c r="R158" s="195" t="str">
        <f>IFERROR(VLOOKUP(Q158,'CRUCE RIESGOS'!$C$8:$D$13,2,FALSE),"")</f>
        <v/>
      </c>
      <c r="S158" s="195">
        <v>4.7400000000000597</v>
      </c>
      <c r="T158" s="195" t="str">
        <f>IFERROR(VLOOKUP(S158,'CRUCE RIESGOS'!$C$8:$D$13,2,FALSE),"")</f>
        <v/>
      </c>
      <c r="U158" s="195">
        <v>5.7400000000000801</v>
      </c>
      <c r="V158" s="195" t="str">
        <f>IFERROR(VLOOKUP(U158,'CRUCE RIESGOS'!$C$8:$D$13,2,FALSE),"")</f>
        <v/>
      </c>
      <c r="W158" s="195">
        <v>6.7400000000000997</v>
      </c>
      <c r="X158" s="195" t="str">
        <f>IFERROR(VLOOKUP(W158,'CRUCE RIESGOS'!$C$8:$D$13,2,FALSE),"")</f>
        <v/>
      </c>
      <c r="Y158" s="195">
        <v>7.7400000000001201</v>
      </c>
      <c r="Z158" s="195" t="str">
        <f>IFERROR(VLOOKUP(Y158,'CRUCE RIESGOS'!$C$8:$D$13,2,FALSE),"")</f>
        <v/>
      </c>
      <c r="AA158" s="195">
        <v>8.7400000000001405</v>
      </c>
      <c r="AB158" s="195" t="str">
        <f>IFERROR(VLOOKUP(AA158,'CRUCE RIESGOS'!$C$8:$D$13,2,FALSE),"")</f>
        <v/>
      </c>
      <c r="AC158" s="195">
        <v>9.7400000000001601</v>
      </c>
      <c r="AD158" s="195" t="str">
        <f>IFERROR(VLOOKUP(AC158,'CRUCE RIESGOS'!$C$8:$D$13,2,FALSE),"")</f>
        <v/>
      </c>
      <c r="AE158" s="195">
        <v>10.740000000000199</v>
      </c>
      <c r="AF158" s="195" t="str">
        <f>IFERROR(VLOOKUP(AE158,'CRUCE RIESGOS'!$C$8:$D$13,2,FALSE),"")</f>
        <v/>
      </c>
      <c r="AG158" s="195">
        <v>11.740000000000199</v>
      </c>
      <c r="AH158" s="195" t="str">
        <f>IFERROR(VLOOKUP(AG158,'CRUCE RIESGOS'!$C$8:$D$13,2,FALSE),"")</f>
        <v/>
      </c>
      <c r="AI158" s="195">
        <v>12.740000000000199</v>
      </c>
      <c r="AJ158" s="195" t="str">
        <f>IFERROR(VLOOKUP(AI158,'CRUCE RIESGOS'!$C$8:$D$13,2,FALSE),"")</f>
        <v/>
      </c>
      <c r="AK158" s="195">
        <v>13.740000000000199</v>
      </c>
      <c r="AL158" s="195" t="str">
        <f>IFERROR(VLOOKUP(AK158,'CRUCE RIESGOS'!$C$8:$D$13,2,FALSE),"")</f>
        <v/>
      </c>
      <c r="AM158" s="195">
        <v>14.7400000000003</v>
      </c>
      <c r="AN158" s="195" t="str">
        <f>IFERROR(VLOOKUP(AM158,'CRUCE RIESGOS'!$C$8:$D$13,2,FALSE),"")</f>
        <v/>
      </c>
      <c r="AO158" s="195">
        <v>15.7400000000003</v>
      </c>
      <c r="AP158" s="195" t="str">
        <f>IFERROR(VLOOKUP(AO158,'CRUCE RIESGOS'!$C$8:$D$13,2,FALSE),"")</f>
        <v/>
      </c>
      <c r="AQ158" s="195">
        <v>16.7400000000003</v>
      </c>
      <c r="AR158" s="195" t="str">
        <f>IFERROR(VLOOKUP(AQ158,'CRUCE RIESGOS'!$C$8:$D$13,2,FALSE),"")</f>
        <v/>
      </c>
      <c r="AS158" s="195">
        <v>17.7400000000003</v>
      </c>
      <c r="AT158" s="195" t="str">
        <f>IFERROR(VLOOKUP(AS158,'CRUCE RIESGOS'!$C$8:$D$13,2,FALSE),"")</f>
        <v/>
      </c>
      <c r="AU158" s="195">
        <v>18.7400000000003</v>
      </c>
      <c r="AV158" s="195" t="str">
        <f>IFERROR(VLOOKUP(AU158,'CRUCE RIESGOS'!$C$8:$D$13,2,FALSE),"")</f>
        <v/>
      </c>
      <c r="AW158" s="195">
        <v>19.7400000000004</v>
      </c>
      <c r="AX158" s="195" t="str">
        <f>IFERROR(VLOOKUP(AW158,'CRUCE RIESGOS'!$C$8:$D$13,2,FALSE),"")</f>
        <v/>
      </c>
      <c r="AY158" s="195">
        <v>20.7400000000004</v>
      </c>
      <c r="AZ158" s="195" t="str">
        <f>IFERROR(VLOOKUP(AY158,'CRUCE RIESGOS'!$C$8:$D$13,2,FALSE),"")</f>
        <v/>
      </c>
      <c r="BA158" s="195">
        <v>21.7400000000004</v>
      </c>
      <c r="BB158" s="195" t="str">
        <f>IFERROR(VLOOKUP(BA158,'CRUCE RIESGOS'!$C$8:$D$13,2,FALSE),"")</f>
        <v/>
      </c>
      <c r="BC158" s="195">
        <v>22.7400000000004</v>
      </c>
      <c r="BD158" s="195" t="str">
        <f>IFERROR(VLOOKUP(BC158,'CRUCE RIESGOS'!$C$8:$D$13,2,FALSE),"")</f>
        <v/>
      </c>
      <c r="BE158" s="195">
        <v>23.7400000000004</v>
      </c>
      <c r="BF158" s="195" t="str">
        <f>IFERROR(VLOOKUP(BE158,'CRUCE RIESGOS'!$C$8:$D$13,2,FALSE),"")</f>
        <v/>
      </c>
      <c r="BG158" s="195">
        <v>24.740000000000499</v>
      </c>
      <c r="BH158" s="195" t="str">
        <f>IFERROR(VLOOKUP(BG158,'CRUCE RIESGOS'!$C$8:$D$13,2,FALSE),"")</f>
        <v/>
      </c>
      <c r="BI158" s="195">
        <v>25.740000000000499</v>
      </c>
      <c r="BJ158" s="195" t="str">
        <f>IFERROR(VLOOKUP(BI158,'CRUCE RIESGOS'!$C$8:$D$13,2,FALSE),"")</f>
        <v/>
      </c>
    </row>
    <row r="159" spans="13:62">
      <c r="N159" s="195" t="str">
        <f t="shared" si="17"/>
        <v/>
      </c>
      <c r="P159" s="195" t="str">
        <f>IF(P160&lt;&gt;""," -R","")</f>
        <v/>
      </c>
      <c r="R159" s="195" t="str">
        <f>IF(R160&lt;&gt;""," -R","")</f>
        <v/>
      </c>
      <c r="T159" s="195" t="str">
        <f>IF(T160&lt;&gt;""," -R","")</f>
        <v/>
      </c>
      <c r="V159" s="195" t="str">
        <f>IF(V160&lt;&gt;""," -R","")</f>
        <v/>
      </c>
      <c r="X159" s="195" t="str">
        <f>IF(X160&lt;&gt;""," -R","")</f>
        <v/>
      </c>
      <c r="Z159" s="195" t="str">
        <f>IF(Z160&lt;&gt;""," -R","")</f>
        <v/>
      </c>
      <c r="AB159" s="195" t="str">
        <f>IF(AB160&lt;&gt;""," -R","")</f>
        <v/>
      </c>
      <c r="AD159" s="195" t="str">
        <f>IF(AD160&lt;&gt;""," -R","")</f>
        <v/>
      </c>
      <c r="AF159" s="195" t="str">
        <f t="shared" si="18"/>
        <v/>
      </c>
      <c r="AH159" s="195" t="str">
        <f t="shared" si="19"/>
        <v/>
      </c>
      <c r="AJ159" s="195" t="str">
        <f t="shared" si="20"/>
        <v/>
      </c>
      <c r="AL159" s="195" t="str">
        <f t="shared" si="21"/>
        <v/>
      </c>
      <c r="AN159" s="195" t="str">
        <f t="shared" si="22"/>
        <v/>
      </c>
      <c r="AP159" s="195" t="str">
        <f t="shared" si="23"/>
        <v/>
      </c>
      <c r="AR159" s="195" t="str">
        <f t="shared" si="24"/>
        <v/>
      </c>
      <c r="AT159" s="195" t="str">
        <f t="shared" si="25"/>
        <v/>
      </c>
      <c r="AV159" s="195" t="str">
        <f t="shared" si="26"/>
        <v/>
      </c>
      <c r="AX159" s="195" t="str">
        <f t="shared" si="27"/>
        <v/>
      </c>
      <c r="AZ159" s="195" t="str">
        <f t="shared" si="28"/>
        <v/>
      </c>
      <c r="BB159" s="195" t="str">
        <f t="shared" si="29"/>
        <v/>
      </c>
      <c r="BD159" s="195" t="str">
        <f t="shared" si="30"/>
        <v/>
      </c>
      <c r="BF159" s="195" t="str">
        <f t="shared" si="31"/>
        <v/>
      </c>
      <c r="BH159" s="195" t="str">
        <f t="shared" si="32"/>
        <v/>
      </c>
      <c r="BJ159" s="195" t="str">
        <f t="shared" si="33"/>
        <v/>
      </c>
    </row>
    <row r="160" spans="13:62">
      <c r="M160" s="195">
        <v>1.75</v>
      </c>
      <c r="N160" s="195" t="str">
        <f>IFERROR(VLOOKUP(M160,'CRUCE RIESGOS'!$C$8:$D$13,2,FALSE),"")</f>
        <v/>
      </c>
      <c r="O160" s="195">
        <v>2.75000000000002</v>
      </c>
      <c r="P160" s="195" t="str">
        <f>IFERROR(VLOOKUP(O160,'CRUCE RIESGOS'!$C$8:$D$13,2,FALSE),"")</f>
        <v/>
      </c>
      <c r="Q160" s="195">
        <v>3.75000000000004</v>
      </c>
      <c r="R160" s="195" t="str">
        <f>IFERROR(VLOOKUP(Q160,'CRUCE RIESGOS'!$C$8:$D$13,2,FALSE),"")</f>
        <v/>
      </c>
      <c r="S160" s="195">
        <v>4.7500000000000604</v>
      </c>
      <c r="T160" s="195" t="str">
        <f>IFERROR(VLOOKUP(S160,'CRUCE RIESGOS'!$C$8:$D$13,2,FALSE),"")</f>
        <v/>
      </c>
      <c r="U160" s="195">
        <v>5.7500000000000799</v>
      </c>
      <c r="V160" s="195" t="str">
        <f>IFERROR(VLOOKUP(U160,'CRUCE RIESGOS'!$C$8:$D$13,2,FALSE),"")</f>
        <v/>
      </c>
      <c r="W160" s="195">
        <v>6.7500000000001004</v>
      </c>
      <c r="X160" s="195" t="str">
        <f>IFERROR(VLOOKUP(W160,'CRUCE RIESGOS'!$C$8:$D$13,2,FALSE),"")</f>
        <v/>
      </c>
      <c r="Y160" s="195">
        <v>7.7500000000001199</v>
      </c>
      <c r="Z160" s="195" t="str">
        <f>IFERROR(VLOOKUP(Y160,'CRUCE RIESGOS'!$C$8:$D$13,2,FALSE),"")</f>
        <v/>
      </c>
      <c r="AA160" s="195">
        <v>8.7500000000001403</v>
      </c>
      <c r="AB160" s="195" t="str">
        <f>IFERROR(VLOOKUP(AA160,'CRUCE RIESGOS'!$C$8:$D$13,2,FALSE),"")</f>
        <v/>
      </c>
      <c r="AC160" s="195">
        <v>9.7500000000001599</v>
      </c>
      <c r="AD160" s="195" t="str">
        <f>IFERROR(VLOOKUP(AC160,'CRUCE RIESGOS'!$C$8:$D$13,2,FALSE),"")</f>
        <v/>
      </c>
      <c r="AE160" s="195">
        <v>10.750000000000201</v>
      </c>
      <c r="AF160" s="195" t="str">
        <f>IFERROR(VLOOKUP(AE160,'CRUCE RIESGOS'!$C$8:$D$13,2,FALSE),"")</f>
        <v/>
      </c>
      <c r="AG160" s="195">
        <v>11.750000000000201</v>
      </c>
      <c r="AH160" s="195" t="str">
        <f>IFERROR(VLOOKUP(AG160,'CRUCE RIESGOS'!$C$8:$D$13,2,FALSE),"")</f>
        <v/>
      </c>
      <c r="AI160" s="195">
        <v>12.750000000000201</v>
      </c>
      <c r="AJ160" s="195" t="str">
        <f>IFERROR(VLOOKUP(AI160,'CRUCE RIESGOS'!$C$8:$D$13,2,FALSE),"")</f>
        <v/>
      </c>
      <c r="AK160" s="195">
        <v>13.750000000000201</v>
      </c>
      <c r="AL160" s="195" t="str">
        <f>IFERROR(VLOOKUP(AK160,'CRUCE RIESGOS'!$C$8:$D$13,2,FALSE),"")</f>
        <v/>
      </c>
      <c r="AM160" s="195">
        <v>14.7500000000003</v>
      </c>
      <c r="AN160" s="195" t="str">
        <f>IFERROR(VLOOKUP(AM160,'CRUCE RIESGOS'!$C$8:$D$13,2,FALSE),"")</f>
        <v/>
      </c>
      <c r="AO160" s="195">
        <v>15.7500000000003</v>
      </c>
      <c r="AP160" s="195" t="str">
        <f>IFERROR(VLOOKUP(AO160,'CRUCE RIESGOS'!$C$8:$D$13,2,FALSE),"")</f>
        <v/>
      </c>
      <c r="AQ160" s="195">
        <v>16.750000000000298</v>
      </c>
      <c r="AR160" s="195" t="str">
        <f>IFERROR(VLOOKUP(AQ160,'CRUCE RIESGOS'!$C$8:$D$13,2,FALSE),"")</f>
        <v/>
      </c>
      <c r="AS160" s="195">
        <v>17.750000000000298</v>
      </c>
      <c r="AT160" s="195" t="str">
        <f>IFERROR(VLOOKUP(AS160,'CRUCE RIESGOS'!$C$8:$D$13,2,FALSE),"")</f>
        <v/>
      </c>
      <c r="AU160" s="195">
        <v>18.750000000000298</v>
      </c>
      <c r="AV160" s="195" t="str">
        <f>IFERROR(VLOOKUP(AU160,'CRUCE RIESGOS'!$C$8:$D$13,2,FALSE),"")</f>
        <v/>
      </c>
      <c r="AW160" s="195">
        <v>19.750000000000401</v>
      </c>
      <c r="AX160" s="195" t="str">
        <f>IFERROR(VLOOKUP(AW160,'CRUCE RIESGOS'!$C$8:$D$13,2,FALSE),"")</f>
        <v/>
      </c>
      <c r="AY160" s="195">
        <v>20.750000000000401</v>
      </c>
      <c r="AZ160" s="195" t="str">
        <f>IFERROR(VLOOKUP(AY160,'CRUCE RIESGOS'!$C$8:$D$13,2,FALSE),"")</f>
        <v/>
      </c>
      <c r="BA160" s="195">
        <v>21.750000000000401</v>
      </c>
      <c r="BB160" s="195" t="str">
        <f>IFERROR(VLOOKUP(BA160,'CRUCE RIESGOS'!$C$8:$D$13,2,FALSE),"")</f>
        <v/>
      </c>
      <c r="BC160" s="195">
        <v>22.750000000000401</v>
      </c>
      <c r="BD160" s="195" t="str">
        <f>IFERROR(VLOOKUP(BC160,'CRUCE RIESGOS'!$C$8:$D$13,2,FALSE),"")</f>
        <v/>
      </c>
      <c r="BE160" s="195">
        <v>23.750000000000401</v>
      </c>
      <c r="BF160" s="195" t="str">
        <f>IFERROR(VLOOKUP(BE160,'CRUCE RIESGOS'!$C$8:$D$13,2,FALSE),"")</f>
        <v/>
      </c>
      <c r="BG160" s="195">
        <v>24.750000000000501</v>
      </c>
      <c r="BH160" s="195" t="str">
        <f>IFERROR(VLOOKUP(BG160,'CRUCE RIESGOS'!$C$8:$D$13,2,FALSE),"")</f>
        <v/>
      </c>
      <c r="BI160" s="195">
        <v>25.750000000000501</v>
      </c>
      <c r="BJ160" s="195" t="str">
        <f>IFERROR(VLOOKUP(BI160,'CRUCE RIESGOS'!$C$8:$D$13,2,FALSE),"")</f>
        <v/>
      </c>
    </row>
    <row r="161" spans="13:62">
      <c r="N161" s="195" t="str">
        <f t="shared" si="17"/>
        <v/>
      </c>
      <c r="P161" s="195" t="str">
        <f>IF(P162&lt;&gt;""," -R","")</f>
        <v/>
      </c>
      <c r="R161" s="195" t="str">
        <f>IF(R162&lt;&gt;""," -R","")</f>
        <v/>
      </c>
      <c r="T161" s="195" t="str">
        <f>IF(T162&lt;&gt;""," -R","")</f>
        <v/>
      </c>
      <c r="V161" s="195" t="str">
        <f>IF(V162&lt;&gt;""," -R","")</f>
        <v/>
      </c>
      <c r="X161" s="195" t="str">
        <f>IF(X162&lt;&gt;""," -R","")</f>
        <v/>
      </c>
      <c r="Z161" s="195" t="str">
        <f>IF(Z162&lt;&gt;""," -R","")</f>
        <v/>
      </c>
      <c r="AB161" s="195" t="str">
        <f>IF(AB162&lt;&gt;""," -R","")</f>
        <v/>
      </c>
      <c r="AD161" s="195" t="str">
        <f>IF(AD162&lt;&gt;""," -R","")</f>
        <v/>
      </c>
      <c r="AF161" s="195" t="str">
        <f t="shared" si="18"/>
        <v/>
      </c>
      <c r="AH161" s="195" t="str">
        <f t="shared" si="19"/>
        <v/>
      </c>
      <c r="AJ161" s="195" t="str">
        <f t="shared" si="20"/>
        <v/>
      </c>
      <c r="AL161" s="195" t="str">
        <f t="shared" si="21"/>
        <v/>
      </c>
      <c r="AN161" s="195" t="str">
        <f t="shared" si="22"/>
        <v/>
      </c>
      <c r="AP161" s="195" t="str">
        <f t="shared" si="23"/>
        <v/>
      </c>
      <c r="AR161" s="195" t="str">
        <f t="shared" si="24"/>
        <v/>
      </c>
      <c r="AT161" s="195" t="str">
        <f t="shared" si="25"/>
        <v/>
      </c>
      <c r="AV161" s="195" t="str">
        <f t="shared" si="26"/>
        <v/>
      </c>
      <c r="AX161" s="195" t="str">
        <f t="shared" si="27"/>
        <v/>
      </c>
      <c r="AZ161" s="195" t="str">
        <f t="shared" si="28"/>
        <v/>
      </c>
      <c r="BB161" s="195" t="str">
        <f t="shared" si="29"/>
        <v/>
      </c>
      <c r="BD161" s="195" t="str">
        <f t="shared" si="30"/>
        <v/>
      </c>
      <c r="BF161" s="195" t="str">
        <f t="shared" si="31"/>
        <v/>
      </c>
      <c r="BH161" s="195" t="str">
        <f t="shared" si="32"/>
        <v/>
      </c>
      <c r="BJ161" s="195" t="str">
        <f t="shared" si="33"/>
        <v/>
      </c>
    </row>
    <row r="162" spans="13:62">
      <c r="M162" s="195">
        <v>1.76</v>
      </c>
      <c r="N162" s="195" t="str">
        <f>IFERROR(VLOOKUP(M162,'CRUCE RIESGOS'!$C$8:$D$13,2,FALSE),"")</f>
        <v/>
      </c>
      <c r="O162" s="195">
        <v>2.7600000000000202</v>
      </c>
      <c r="P162" s="195" t="str">
        <f>IFERROR(VLOOKUP(O162,'CRUCE RIESGOS'!$C$8:$D$13,2,FALSE),"")</f>
        <v/>
      </c>
      <c r="Q162" s="195">
        <v>3.7600000000000402</v>
      </c>
      <c r="R162" s="195" t="str">
        <f>IFERROR(VLOOKUP(Q162,'CRUCE RIESGOS'!$C$8:$D$13,2,FALSE),"")</f>
        <v/>
      </c>
      <c r="S162" s="195">
        <v>4.7600000000000602</v>
      </c>
      <c r="T162" s="195" t="str">
        <f>IFERROR(VLOOKUP(S162,'CRUCE RIESGOS'!$C$8:$D$13,2,FALSE),"")</f>
        <v/>
      </c>
      <c r="U162" s="195">
        <v>5.7600000000000797</v>
      </c>
      <c r="V162" s="195" t="str">
        <f>IFERROR(VLOOKUP(U162,'CRUCE RIESGOS'!$C$8:$D$13,2,FALSE),"")</f>
        <v/>
      </c>
      <c r="W162" s="195">
        <v>6.7600000000001002</v>
      </c>
      <c r="X162" s="195" t="str">
        <f>IFERROR(VLOOKUP(W162,'CRUCE RIESGOS'!$C$8:$D$13,2,FALSE),"")</f>
        <v/>
      </c>
      <c r="Y162" s="195">
        <v>7.7600000000001197</v>
      </c>
      <c r="Z162" s="195" t="str">
        <f>IFERROR(VLOOKUP(Y162,'CRUCE RIESGOS'!$C$8:$D$13,2,FALSE),"")</f>
        <v/>
      </c>
      <c r="AA162" s="195">
        <v>8.7600000000001401</v>
      </c>
      <c r="AB162" s="195" t="str">
        <f>IFERROR(VLOOKUP(AA162,'CRUCE RIESGOS'!$C$8:$D$13,2,FALSE),"")</f>
        <v/>
      </c>
      <c r="AC162" s="195">
        <v>9.7600000000001597</v>
      </c>
      <c r="AD162" s="195" t="str">
        <f>IFERROR(VLOOKUP(AC162,'CRUCE RIESGOS'!$C$8:$D$13,2,FALSE),"")</f>
        <v/>
      </c>
      <c r="AE162" s="195">
        <v>10.760000000000201</v>
      </c>
      <c r="AF162" s="195" t="str">
        <f>IFERROR(VLOOKUP(AE162,'CRUCE RIESGOS'!$C$8:$D$13,2,FALSE),"")</f>
        <v/>
      </c>
      <c r="AG162" s="195">
        <v>11.760000000000201</v>
      </c>
      <c r="AH162" s="195" t="str">
        <f>IFERROR(VLOOKUP(AG162,'CRUCE RIESGOS'!$C$8:$D$13,2,FALSE),"")</f>
        <v/>
      </c>
      <c r="AI162" s="195">
        <v>12.760000000000201</v>
      </c>
      <c r="AJ162" s="195" t="str">
        <f>IFERROR(VLOOKUP(AI162,'CRUCE RIESGOS'!$C$8:$D$13,2,FALSE),"")</f>
        <v/>
      </c>
      <c r="AK162" s="195">
        <v>13.760000000000201</v>
      </c>
      <c r="AL162" s="195" t="str">
        <f>IFERROR(VLOOKUP(AK162,'CRUCE RIESGOS'!$C$8:$D$13,2,FALSE),"")</f>
        <v/>
      </c>
      <c r="AM162" s="195">
        <v>14.7600000000003</v>
      </c>
      <c r="AN162" s="195" t="str">
        <f>IFERROR(VLOOKUP(AM162,'CRUCE RIESGOS'!$C$8:$D$13,2,FALSE),"")</f>
        <v/>
      </c>
      <c r="AO162" s="195">
        <v>15.7600000000003</v>
      </c>
      <c r="AP162" s="195" t="str">
        <f>IFERROR(VLOOKUP(AO162,'CRUCE RIESGOS'!$C$8:$D$13,2,FALSE),"")</f>
        <v/>
      </c>
      <c r="AQ162" s="195">
        <v>16.7600000000003</v>
      </c>
      <c r="AR162" s="195" t="str">
        <f>IFERROR(VLOOKUP(AQ162,'CRUCE RIESGOS'!$C$8:$D$13,2,FALSE),"")</f>
        <v/>
      </c>
      <c r="AS162" s="195">
        <v>17.7600000000003</v>
      </c>
      <c r="AT162" s="195" t="str">
        <f>IFERROR(VLOOKUP(AS162,'CRUCE RIESGOS'!$C$8:$D$13,2,FALSE),"")</f>
        <v/>
      </c>
      <c r="AU162" s="195">
        <v>18.7600000000003</v>
      </c>
      <c r="AV162" s="195" t="str">
        <f>IFERROR(VLOOKUP(AU162,'CRUCE RIESGOS'!$C$8:$D$13,2,FALSE),"")</f>
        <v/>
      </c>
      <c r="AW162" s="195">
        <v>19.760000000000399</v>
      </c>
      <c r="AX162" s="195" t="str">
        <f>IFERROR(VLOOKUP(AW162,'CRUCE RIESGOS'!$C$8:$D$13,2,FALSE),"")</f>
        <v/>
      </c>
      <c r="AY162" s="195">
        <v>20.760000000000399</v>
      </c>
      <c r="AZ162" s="195" t="str">
        <f>IFERROR(VLOOKUP(AY162,'CRUCE RIESGOS'!$C$8:$D$13,2,FALSE),"")</f>
        <v/>
      </c>
      <c r="BA162" s="195">
        <v>21.760000000000399</v>
      </c>
      <c r="BB162" s="195" t="str">
        <f>IFERROR(VLOOKUP(BA162,'CRUCE RIESGOS'!$C$8:$D$13,2,FALSE),"")</f>
        <v/>
      </c>
      <c r="BC162" s="195">
        <v>22.760000000000399</v>
      </c>
      <c r="BD162" s="195" t="str">
        <f>IFERROR(VLOOKUP(BC162,'CRUCE RIESGOS'!$C$8:$D$13,2,FALSE),"")</f>
        <v/>
      </c>
      <c r="BE162" s="195">
        <v>23.760000000000399</v>
      </c>
      <c r="BF162" s="195" t="str">
        <f>IFERROR(VLOOKUP(BE162,'CRUCE RIESGOS'!$C$8:$D$13,2,FALSE),"")</f>
        <v/>
      </c>
      <c r="BG162" s="195">
        <v>24.760000000000499</v>
      </c>
      <c r="BH162" s="195" t="str">
        <f>IFERROR(VLOOKUP(BG162,'CRUCE RIESGOS'!$C$8:$D$13,2,FALSE),"")</f>
        <v/>
      </c>
      <c r="BI162" s="195">
        <v>25.760000000000499</v>
      </c>
      <c r="BJ162" s="195" t="str">
        <f>IFERROR(VLOOKUP(BI162,'CRUCE RIESGOS'!$C$8:$D$13,2,FALSE),"")</f>
        <v/>
      </c>
    </row>
    <row r="163" spans="13:62">
      <c r="N163" s="195" t="str">
        <f t="shared" si="17"/>
        <v/>
      </c>
      <c r="P163" s="195" t="str">
        <f>IF(P164&lt;&gt;""," -R","")</f>
        <v/>
      </c>
      <c r="R163" s="195" t="str">
        <f>IF(R164&lt;&gt;""," -R","")</f>
        <v/>
      </c>
      <c r="T163" s="195" t="str">
        <f>IF(T164&lt;&gt;""," -R","")</f>
        <v/>
      </c>
      <c r="V163" s="195" t="str">
        <f>IF(V164&lt;&gt;""," -R","")</f>
        <v/>
      </c>
      <c r="X163" s="195" t="str">
        <f>IF(X164&lt;&gt;""," -R","")</f>
        <v/>
      </c>
      <c r="Z163" s="195" t="str">
        <f>IF(Z164&lt;&gt;""," -R","")</f>
        <v/>
      </c>
      <c r="AB163" s="195" t="str">
        <f>IF(AB164&lt;&gt;""," -R","")</f>
        <v/>
      </c>
      <c r="AD163" s="195" t="str">
        <f>IF(AD164&lt;&gt;""," -R","")</f>
        <v/>
      </c>
      <c r="AF163" s="195" t="str">
        <f t="shared" si="18"/>
        <v/>
      </c>
      <c r="AH163" s="195" t="str">
        <f t="shared" si="19"/>
        <v/>
      </c>
      <c r="AJ163" s="195" t="str">
        <f t="shared" si="20"/>
        <v/>
      </c>
      <c r="AL163" s="195" t="str">
        <f t="shared" si="21"/>
        <v/>
      </c>
      <c r="AN163" s="195" t="str">
        <f t="shared" si="22"/>
        <v/>
      </c>
      <c r="AP163" s="195" t="str">
        <f t="shared" si="23"/>
        <v/>
      </c>
      <c r="AR163" s="195" t="str">
        <f t="shared" si="24"/>
        <v/>
      </c>
      <c r="AT163" s="195" t="str">
        <f t="shared" si="25"/>
        <v/>
      </c>
      <c r="AV163" s="195" t="str">
        <f t="shared" si="26"/>
        <v/>
      </c>
      <c r="AX163" s="195" t="str">
        <f t="shared" si="27"/>
        <v/>
      </c>
      <c r="AZ163" s="195" t="str">
        <f t="shared" si="28"/>
        <v/>
      </c>
      <c r="BB163" s="195" t="str">
        <f t="shared" si="29"/>
        <v/>
      </c>
      <c r="BD163" s="195" t="str">
        <f t="shared" si="30"/>
        <v/>
      </c>
      <c r="BF163" s="195" t="str">
        <f t="shared" si="31"/>
        <v/>
      </c>
      <c r="BH163" s="195" t="str">
        <f t="shared" si="32"/>
        <v/>
      </c>
      <c r="BJ163" s="195" t="str">
        <f t="shared" si="33"/>
        <v/>
      </c>
    </row>
    <row r="164" spans="13:62">
      <c r="M164" s="195">
        <v>1.77</v>
      </c>
      <c r="N164" s="195" t="str">
        <f>IFERROR(VLOOKUP(M164,'CRUCE RIESGOS'!$C$8:$D$13,2,FALSE),"")</f>
        <v/>
      </c>
      <c r="O164" s="195">
        <v>2.77000000000002</v>
      </c>
      <c r="P164" s="195" t="str">
        <f>IFERROR(VLOOKUP(O164,'CRUCE RIESGOS'!$C$8:$D$13,2,FALSE),"")</f>
        <v/>
      </c>
      <c r="Q164" s="195">
        <v>3.77000000000004</v>
      </c>
      <c r="R164" s="195" t="str">
        <f>IFERROR(VLOOKUP(Q164,'CRUCE RIESGOS'!$C$8:$D$13,2,FALSE),"")</f>
        <v/>
      </c>
      <c r="S164" s="195">
        <v>4.77000000000006</v>
      </c>
      <c r="T164" s="195" t="str">
        <f>IFERROR(VLOOKUP(S164,'CRUCE RIESGOS'!$C$8:$D$13,2,FALSE),"")</f>
        <v/>
      </c>
      <c r="U164" s="195">
        <v>5.7700000000000804</v>
      </c>
      <c r="V164" s="195" t="str">
        <f>IFERROR(VLOOKUP(U164,'CRUCE RIESGOS'!$C$8:$D$13,2,FALSE),"")</f>
        <v/>
      </c>
      <c r="W164" s="195">
        <v>6.7700000000000999</v>
      </c>
      <c r="X164" s="195" t="str">
        <f>IFERROR(VLOOKUP(W164,'CRUCE RIESGOS'!$C$8:$D$13,2,FALSE),"")</f>
        <v/>
      </c>
      <c r="Y164" s="195">
        <v>7.7700000000001204</v>
      </c>
      <c r="Z164" s="195" t="str">
        <f>IFERROR(VLOOKUP(Y164,'CRUCE RIESGOS'!$C$8:$D$13,2,FALSE),"")</f>
        <v/>
      </c>
      <c r="AA164" s="195">
        <v>8.7700000000001399</v>
      </c>
      <c r="AB164" s="195" t="str">
        <f>IFERROR(VLOOKUP(AA164,'CRUCE RIESGOS'!$C$8:$D$13,2,FALSE),"")</f>
        <v/>
      </c>
      <c r="AC164" s="195">
        <v>9.7700000000001594</v>
      </c>
      <c r="AD164" s="195" t="str">
        <f>IFERROR(VLOOKUP(AC164,'CRUCE RIESGOS'!$C$8:$D$13,2,FALSE),"")</f>
        <v/>
      </c>
      <c r="AE164" s="195">
        <v>10.7700000000002</v>
      </c>
      <c r="AF164" s="195" t="str">
        <f>IFERROR(VLOOKUP(AE164,'CRUCE RIESGOS'!$C$8:$D$13,2,FALSE),"")</f>
        <v/>
      </c>
      <c r="AG164" s="195">
        <v>11.7700000000002</v>
      </c>
      <c r="AH164" s="195" t="str">
        <f>IFERROR(VLOOKUP(AG164,'CRUCE RIESGOS'!$C$8:$D$13,2,FALSE),"")</f>
        <v/>
      </c>
      <c r="AI164" s="195">
        <v>12.7700000000002</v>
      </c>
      <c r="AJ164" s="195" t="str">
        <f>IFERROR(VLOOKUP(AI164,'CRUCE RIESGOS'!$C$8:$D$13,2,FALSE),"")</f>
        <v/>
      </c>
      <c r="AK164" s="195">
        <v>13.7700000000002</v>
      </c>
      <c r="AL164" s="195" t="str">
        <f>IFERROR(VLOOKUP(AK164,'CRUCE RIESGOS'!$C$8:$D$13,2,FALSE),"")</f>
        <v/>
      </c>
      <c r="AM164" s="195">
        <v>14.7700000000003</v>
      </c>
      <c r="AN164" s="195" t="str">
        <f>IFERROR(VLOOKUP(AM164,'CRUCE RIESGOS'!$C$8:$D$13,2,FALSE),"")</f>
        <v/>
      </c>
      <c r="AO164" s="195">
        <v>15.7700000000003</v>
      </c>
      <c r="AP164" s="195" t="str">
        <f>IFERROR(VLOOKUP(AO164,'CRUCE RIESGOS'!$C$8:$D$13,2,FALSE),"")</f>
        <v/>
      </c>
      <c r="AQ164" s="195">
        <v>16.770000000000302</v>
      </c>
      <c r="AR164" s="195" t="str">
        <f>IFERROR(VLOOKUP(AQ164,'CRUCE RIESGOS'!$C$8:$D$13,2,FALSE),"")</f>
        <v/>
      </c>
      <c r="AS164" s="195">
        <v>17.770000000000302</v>
      </c>
      <c r="AT164" s="195" t="str">
        <f>IFERROR(VLOOKUP(AS164,'CRUCE RIESGOS'!$C$8:$D$13,2,FALSE),"")</f>
        <v/>
      </c>
      <c r="AU164" s="195">
        <v>18.770000000000302</v>
      </c>
      <c r="AV164" s="195" t="str">
        <f>IFERROR(VLOOKUP(AU164,'CRUCE RIESGOS'!$C$8:$D$13,2,FALSE),"")</f>
        <v/>
      </c>
      <c r="AW164" s="195">
        <v>19.770000000000401</v>
      </c>
      <c r="AX164" s="195" t="str">
        <f>IFERROR(VLOOKUP(AW164,'CRUCE RIESGOS'!$C$8:$D$13,2,FALSE),"")</f>
        <v/>
      </c>
      <c r="AY164" s="195">
        <v>20.770000000000401</v>
      </c>
      <c r="AZ164" s="195" t="str">
        <f>IFERROR(VLOOKUP(AY164,'CRUCE RIESGOS'!$C$8:$D$13,2,FALSE),"")</f>
        <v/>
      </c>
      <c r="BA164" s="195">
        <v>21.770000000000401</v>
      </c>
      <c r="BB164" s="195" t="str">
        <f>IFERROR(VLOOKUP(BA164,'CRUCE RIESGOS'!$C$8:$D$13,2,FALSE),"")</f>
        <v/>
      </c>
      <c r="BC164" s="195">
        <v>22.770000000000401</v>
      </c>
      <c r="BD164" s="195" t="str">
        <f>IFERROR(VLOOKUP(BC164,'CRUCE RIESGOS'!$C$8:$D$13,2,FALSE),"")</f>
        <v/>
      </c>
      <c r="BE164" s="195">
        <v>23.770000000000401</v>
      </c>
      <c r="BF164" s="195" t="str">
        <f>IFERROR(VLOOKUP(BE164,'CRUCE RIESGOS'!$C$8:$D$13,2,FALSE),"")</f>
        <v/>
      </c>
      <c r="BG164" s="195">
        <v>24.770000000000501</v>
      </c>
      <c r="BH164" s="195" t="str">
        <f>IFERROR(VLOOKUP(BG164,'CRUCE RIESGOS'!$C$8:$D$13,2,FALSE),"")</f>
        <v/>
      </c>
      <c r="BI164" s="195">
        <v>25.770000000000501</v>
      </c>
      <c r="BJ164" s="195" t="str">
        <f>IFERROR(VLOOKUP(BI164,'CRUCE RIESGOS'!$C$8:$D$13,2,FALSE),"")</f>
        <v/>
      </c>
    </row>
    <row r="165" spans="13:62">
      <c r="N165" s="195" t="str">
        <f t="shared" si="17"/>
        <v/>
      </c>
      <c r="P165" s="195" t="str">
        <f>IF(P166&lt;&gt;""," -R","")</f>
        <v/>
      </c>
      <c r="R165" s="195" t="str">
        <f>IF(R166&lt;&gt;""," -R","")</f>
        <v/>
      </c>
      <c r="T165" s="195" t="str">
        <f>IF(T166&lt;&gt;""," -R","")</f>
        <v/>
      </c>
      <c r="V165" s="195" t="str">
        <f>IF(V166&lt;&gt;""," -R","")</f>
        <v/>
      </c>
      <c r="X165" s="195" t="str">
        <f>IF(X166&lt;&gt;""," -R","")</f>
        <v/>
      </c>
      <c r="Z165" s="195" t="str">
        <f>IF(Z166&lt;&gt;""," -R","")</f>
        <v/>
      </c>
      <c r="AB165" s="195" t="str">
        <f>IF(AB166&lt;&gt;""," -R","")</f>
        <v/>
      </c>
      <c r="AD165" s="195" t="str">
        <f>IF(AD166&lt;&gt;""," -R","")</f>
        <v/>
      </c>
      <c r="AF165" s="195" t="str">
        <f t="shared" si="18"/>
        <v/>
      </c>
      <c r="AH165" s="195" t="str">
        <f t="shared" si="19"/>
        <v/>
      </c>
      <c r="AJ165" s="195" t="str">
        <f t="shared" si="20"/>
        <v/>
      </c>
      <c r="AL165" s="195" t="str">
        <f t="shared" si="21"/>
        <v/>
      </c>
      <c r="AN165" s="195" t="str">
        <f t="shared" si="22"/>
        <v/>
      </c>
      <c r="AP165" s="195" t="str">
        <f t="shared" si="23"/>
        <v/>
      </c>
      <c r="AR165" s="195" t="str">
        <f t="shared" si="24"/>
        <v/>
      </c>
      <c r="AT165" s="195" t="str">
        <f t="shared" si="25"/>
        <v/>
      </c>
      <c r="AV165" s="195" t="str">
        <f t="shared" si="26"/>
        <v/>
      </c>
      <c r="AX165" s="195" t="str">
        <f t="shared" si="27"/>
        <v/>
      </c>
      <c r="AZ165" s="195" t="str">
        <f t="shared" si="28"/>
        <v/>
      </c>
      <c r="BB165" s="195" t="str">
        <f t="shared" si="29"/>
        <v/>
      </c>
      <c r="BD165" s="195" t="str">
        <f t="shared" si="30"/>
        <v/>
      </c>
      <c r="BF165" s="195" t="str">
        <f t="shared" si="31"/>
        <v/>
      </c>
      <c r="BH165" s="195" t="str">
        <f t="shared" si="32"/>
        <v/>
      </c>
      <c r="BJ165" s="195" t="str">
        <f t="shared" si="33"/>
        <v/>
      </c>
    </row>
    <row r="166" spans="13:62">
      <c r="M166" s="195">
        <v>1.78</v>
      </c>
      <c r="N166" s="195" t="str">
        <f>IFERROR(VLOOKUP(M166,'CRUCE RIESGOS'!$C$8:$D$13,2,FALSE),"")</f>
        <v/>
      </c>
      <c r="O166" s="195">
        <v>2.7800000000000198</v>
      </c>
      <c r="P166" s="195" t="str">
        <f>IFERROR(VLOOKUP(O166,'CRUCE RIESGOS'!$C$8:$D$13,2,FALSE),"")</f>
        <v/>
      </c>
      <c r="Q166" s="195">
        <v>3.7800000000000402</v>
      </c>
      <c r="R166" s="195" t="str">
        <f>IFERROR(VLOOKUP(Q166,'CRUCE RIESGOS'!$C$8:$D$13,2,FALSE),"")</f>
        <v/>
      </c>
      <c r="S166" s="195">
        <v>4.7800000000000598</v>
      </c>
      <c r="T166" s="195" t="str">
        <f>IFERROR(VLOOKUP(S166,'CRUCE RIESGOS'!$C$8:$D$13,2,FALSE),"")</f>
        <v/>
      </c>
      <c r="U166" s="195">
        <v>5.7800000000000802</v>
      </c>
      <c r="V166" s="195" t="str">
        <f>IFERROR(VLOOKUP(U166,'CRUCE RIESGOS'!$C$8:$D$13,2,FALSE),"")</f>
        <v/>
      </c>
      <c r="W166" s="195">
        <v>6.7800000000000997</v>
      </c>
      <c r="X166" s="195" t="str">
        <f>IFERROR(VLOOKUP(W166,'CRUCE RIESGOS'!$C$8:$D$13,2,FALSE),"")</f>
        <v/>
      </c>
      <c r="Y166" s="195">
        <v>7.7800000000001202</v>
      </c>
      <c r="Z166" s="195" t="str">
        <f>IFERROR(VLOOKUP(Y166,'CRUCE RIESGOS'!$C$8:$D$13,2,FALSE),"")</f>
        <v/>
      </c>
      <c r="AA166" s="195">
        <v>8.7800000000001397</v>
      </c>
      <c r="AB166" s="195" t="str">
        <f>IFERROR(VLOOKUP(AA166,'CRUCE RIESGOS'!$C$8:$D$13,2,FALSE),"")</f>
        <v/>
      </c>
      <c r="AC166" s="195">
        <v>9.7800000000001592</v>
      </c>
      <c r="AD166" s="195" t="str">
        <f>IFERROR(VLOOKUP(AC166,'CRUCE RIESGOS'!$C$8:$D$13,2,FALSE),"")</f>
        <v/>
      </c>
      <c r="AE166" s="195">
        <v>10.7800000000002</v>
      </c>
      <c r="AF166" s="195" t="str">
        <f>IFERROR(VLOOKUP(AE166,'CRUCE RIESGOS'!$C$8:$D$13,2,FALSE),"")</f>
        <v/>
      </c>
      <c r="AG166" s="195">
        <v>11.7800000000002</v>
      </c>
      <c r="AH166" s="195" t="str">
        <f>IFERROR(VLOOKUP(AG166,'CRUCE RIESGOS'!$C$8:$D$13,2,FALSE),"")</f>
        <v/>
      </c>
      <c r="AI166" s="195">
        <v>12.7800000000002</v>
      </c>
      <c r="AJ166" s="195" t="str">
        <f>IFERROR(VLOOKUP(AI166,'CRUCE RIESGOS'!$C$8:$D$13,2,FALSE),"")</f>
        <v/>
      </c>
      <c r="AK166" s="195">
        <v>13.7800000000002</v>
      </c>
      <c r="AL166" s="195" t="str">
        <f>IFERROR(VLOOKUP(AK166,'CRUCE RIESGOS'!$C$8:$D$13,2,FALSE),"")</f>
        <v/>
      </c>
      <c r="AM166" s="195">
        <v>14.7800000000003</v>
      </c>
      <c r="AN166" s="195" t="str">
        <f>IFERROR(VLOOKUP(AM166,'CRUCE RIESGOS'!$C$8:$D$13,2,FALSE),"")</f>
        <v/>
      </c>
      <c r="AO166" s="195">
        <v>15.7800000000003</v>
      </c>
      <c r="AP166" s="195" t="str">
        <f>IFERROR(VLOOKUP(AO166,'CRUCE RIESGOS'!$C$8:$D$13,2,FALSE),"")</f>
        <v/>
      </c>
      <c r="AQ166" s="195">
        <v>16.7800000000003</v>
      </c>
      <c r="AR166" s="195" t="str">
        <f>IFERROR(VLOOKUP(AQ166,'CRUCE RIESGOS'!$C$8:$D$13,2,FALSE),"")</f>
        <v/>
      </c>
      <c r="AS166" s="195">
        <v>17.7800000000003</v>
      </c>
      <c r="AT166" s="195" t="str">
        <f>IFERROR(VLOOKUP(AS166,'CRUCE RIESGOS'!$C$8:$D$13,2,FALSE),"")</f>
        <v/>
      </c>
      <c r="AU166" s="195">
        <v>18.7800000000003</v>
      </c>
      <c r="AV166" s="195" t="str">
        <f>IFERROR(VLOOKUP(AU166,'CRUCE RIESGOS'!$C$8:$D$13,2,FALSE),"")</f>
        <v/>
      </c>
      <c r="AW166" s="195">
        <v>19.780000000000399</v>
      </c>
      <c r="AX166" s="195" t="str">
        <f>IFERROR(VLOOKUP(AW166,'CRUCE RIESGOS'!$C$8:$D$13,2,FALSE),"")</f>
        <v/>
      </c>
      <c r="AY166" s="195">
        <v>20.780000000000399</v>
      </c>
      <c r="AZ166" s="195" t="str">
        <f>IFERROR(VLOOKUP(AY166,'CRUCE RIESGOS'!$C$8:$D$13,2,FALSE),"")</f>
        <v/>
      </c>
      <c r="BA166" s="195">
        <v>21.780000000000399</v>
      </c>
      <c r="BB166" s="195" t="str">
        <f>IFERROR(VLOOKUP(BA166,'CRUCE RIESGOS'!$C$8:$D$13,2,FALSE),"")</f>
        <v/>
      </c>
      <c r="BC166" s="195">
        <v>22.780000000000399</v>
      </c>
      <c r="BD166" s="195" t="str">
        <f>IFERROR(VLOOKUP(BC166,'CRUCE RIESGOS'!$C$8:$D$13,2,FALSE),"")</f>
        <v/>
      </c>
      <c r="BE166" s="195">
        <v>23.780000000000399</v>
      </c>
      <c r="BF166" s="195" t="str">
        <f>IFERROR(VLOOKUP(BE166,'CRUCE RIESGOS'!$C$8:$D$13,2,FALSE),"")</f>
        <v/>
      </c>
      <c r="BG166" s="195">
        <v>24.780000000000499</v>
      </c>
      <c r="BH166" s="195" t="str">
        <f>IFERROR(VLOOKUP(BG166,'CRUCE RIESGOS'!$C$8:$D$13,2,FALSE),"")</f>
        <v/>
      </c>
      <c r="BI166" s="195">
        <v>25.780000000000499</v>
      </c>
      <c r="BJ166" s="195" t="str">
        <f>IFERROR(VLOOKUP(BI166,'CRUCE RIESGOS'!$C$8:$D$13,2,FALSE),"")</f>
        <v/>
      </c>
    </row>
    <row r="167" spans="13:62">
      <c r="N167" s="195" t="str">
        <f t="shared" si="17"/>
        <v/>
      </c>
      <c r="P167" s="195" t="str">
        <f>IF(P168&lt;&gt;""," -R","")</f>
        <v/>
      </c>
      <c r="R167" s="195" t="str">
        <f>IF(R168&lt;&gt;""," -R","")</f>
        <v/>
      </c>
      <c r="T167" s="195" t="str">
        <f>IF(T168&lt;&gt;""," -R","")</f>
        <v/>
      </c>
      <c r="V167" s="195" t="str">
        <f>IF(V168&lt;&gt;""," -R","")</f>
        <v/>
      </c>
      <c r="X167" s="195" t="str">
        <f>IF(X168&lt;&gt;""," -R","")</f>
        <v/>
      </c>
      <c r="Z167" s="195" t="str">
        <f>IF(Z168&lt;&gt;""," -R","")</f>
        <v/>
      </c>
      <c r="AB167" s="195" t="str">
        <f>IF(AB168&lt;&gt;""," -R","")</f>
        <v/>
      </c>
      <c r="AD167" s="195" t="str">
        <f>IF(AD168&lt;&gt;""," -R","")</f>
        <v/>
      </c>
      <c r="AF167" s="195" t="str">
        <f t="shared" si="18"/>
        <v/>
      </c>
      <c r="AH167" s="195" t="str">
        <f t="shared" si="19"/>
        <v/>
      </c>
      <c r="AJ167" s="195" t="str">
        <f t="shared" si="20"/>
        <v/>
      </c>
      <c r="AL167" s="195" t="str">
        <f t="shared" si="21"/>
        <v/>
      </c>
      <c r="AN167" s="195" t="str">
        <f t="shared" si="22"/>
        <v/>
      </c>
      <c r="AP167" s="195" t="str">
        <f t="shared" si="23"/>
        <v/>
      </c>
      <c r="AR167" s="195" t="str">
        <f t="shared" si="24"/>
        <v/>
      </c>
      <c r="AT167" s="195" t="str">
        <f t="shared" si="25"/>
        <v/>
      </c>
      <c r="AV167" s="195" t="str">
        <f t="shared" si="26"/>
        <v/>
      </c>
      <c r="AX167" s="195" t="str">
        <f t="shared" si="27"/>
        <v/>
      </c>
      <c r="AZ167" s="195" t="str">
        <f t="shared" si="28"/>
        <v/>
      </c>
      <c r="BB167" s="195" t="str">
        <f t="shared" si="29"/>
        <v/>
      </c>
      <c r="BD167" s="195" t="str">
        <f t="shared" si="30"/>
        <v/>
      </c>
      <c r="BF167" s="195" t="str">
        <f t="shared" si="31"/>
        <v/>
      </c>
      <c r="BH167" s="195" t="str">
        <f t="shared" si="32"/>
        <v/>
      </c>
      <c r="BJ167" s="195" t="str">
        <f t="shared" si="33"/>
        <v/>
      </c>
    </row>
    <row r="168" spans="13:62">
      <c r="M168" s="195">
        <v>1.79</v>
      </c>
      <c r="N168" s="195" t="str">
        <f>IFERROR(VLOOKUP(M168,'CRUCE RIESGOS'!$C$8:$D$13,2,FALSE),"")</f>
        <v/>
      </c>
      <c r="O168" s="195">
        <v>2.79000000000002</v>
      </c>
      <c r="P168" s="195" t="str">
        <f>IFERROR(VLOOKUP(O168,'CRUCE RIESGOS'!$C$8:$D$13,2,FALSE),"")</f>
        <v/>
      </c>
      <c r="Q168" s="195">
        <v>3.79000000000004</v>
      </c>
      <c r="R168" s="195" t="str">
        <f>IFERROR(VLOOKUP(Q168,'CRUCE RIESGOS'!$C$8:$D$13,2,FALSE),"")</f>
        <v/>
      </c>
      <c r="S168" s="195">
        <v>4.7900000000000604</v>
      </c>
      <c r="T168" s="195" t="str">
        <f>IFERROR(VLOOKUP(S168,'CRUCE RIESGOS'!$C$8:$D$13,2,FALSE),"")</f>
        <v/>
      </c>
      <c r="U168" s="195">
        <v>5.79000000000008</v>
      </c>
      <c r="V168" s="195" t="str">
        <f>IFERROR(VLOOKUP(U168,'CRUCE RIESGOS'!$C$8:$D$13,2,FALSE),"")</f>
        <v/>
      </c>
      <c r="W168" s="195">
        <v>6.7900000000001004</v>
      </c>
      <c r="X168" s="195" t="str">
        <f>IFERROR(VLOOKUP(W168,'CRUCE RIESGOS'!$C$8:$D$13,2,FALSE),"")</f>
        <v/>
      </c>
      <c r="Y168" s="195">
        <v>7.7900000000001199</v>
      </c>
      <c r="Z168" s="195" t="str">
        <f>IFERROR(VLOOKUP(Y168,'CRUCE RIESGOS'!$C$8:$D$13,2,FALSE),"")</f>
        <v/>
      </c>
      <c r="AA168" s="195">
        <v>8.7900000000001395</v>
      </c>
      <c r="AB168" s="195" t="str">
        <f>IFERROR(VLOOKUP(AA168,'CRUCE RIESGOS'!$C$8:$D$13,2,FALSE),"")</f>
        <v/>
      </c>
      <c r="AC168" s="195">
        <v>9.7900000000001608</v>
      </c>
      <c r="AD168" s="195" t="str">
        <f>IFERROR(VLOOKUP(AC168,'CRUCE RIESGOS'!$C$8:$D$13,2,FALSE),"")</f>
        <v/>
      </c>
      <c r="AE168" s="195">
        <v>10.7900000000002</v>
      </c>
      <c r="AF168" s="195" t="str">
        <f>IFERROR(VLOOKUP(AE168,'CRUCE RIESGOS'!$C$8:$D$13,2,FALSE),"")</f>
        <v/>
      </c>
      <c r="AG168" s="195">
        <v>11.7900000000002</v>
      </c>
      <c r="AH168" s="195" t="str">
        <f>IFERROR(VLOOKUP(AG168,'CRUCE RIESGOS'!$C$8:$D$13,2,FALSE),"")</f>
        <v/>
      </c>
      <c r="AI168" s="195">
        <v>12.7900000000002</v>
      </c>
      <c r="AJ168" s="195" t="str">
        <f>IFERROR(VLOOKUP(AI168,'CRUCE RIESGOS'!$C$8:$D$13,2,FALSE),"")</f>
        <v/>
      </c>
      <c r="AK168" s="195">
        <v>13.7900000000002</v>
      </c>
      <c r="AL168" s="195" t="str">
        <f>IFERROR(VLOOKUP(AK168,'CRUCE RIESGOS'!$C$8:$D$13,2,FALSE),"")</f>
        <v/>
      </c>
      <c r="AM168" s="195">
        <v>14.790000000000299</v>
      </c>
      <c r="AN168" s="195" t="str">
        <f>IFERROR(VLOOKUP(AM168,'CRUCE RIESGOS'!$C$8:$D$13,2,FALSE),"")</f>
        <v/>
      </c>
      <c r="AO168" s="195">
        <v>15.790000000000299</v>
      </c>
      <c r="AP168" s="195" t="str">
        <f>IFERROR(VLOOKUP(AO168,'CRUCE RIESGOS'!$C$8:$D$13,2,FALSE),"")</f>
        <v/>
      </c>
      <c r="AQ168" s="195">
        <v>16.790000000000301</v>
      </c>
      <c r="AR168" s="195" t="str">
        <f>IFERROR(VLOOKUP(AQ168,'CRUCE RIESGOS'!$C$8:$D$13,2,FALSE),"")</f>
        <v/>
      </c>
      <c r="AS168" s="195">
        <v>17.790000000000301</v>
      </c>
      <c r="AT168" s="195" t="str">
        <f>IFERROR(VLOOKUP(AS168,'CRUCE RIESGOS'!$C$8:$D$13,2,FALSE),"")</f>
        <v/>
      </c>
      <c r="AU168" s="195">
        <v>18.790000000000301</v>
      </c>
      <c r="AV168" s="195" t="str">
        <f>IFERROR(VLOOKUP(AU168,'CRUCE RIESGOS'!$C$8:$D$13,2,FALSE),"")</f>
        <v/>
      </c>
      <c r="AW168" s="195">
        <v>19.790000000000401</v>
      </c>
      <c r="AX168" s="195" t="str">
        <f>IFERROR(VLOOKUP(AW168,'CRUCE RIESGOS'!$C$8:$D$13,2,FALSE),"")</f>
        <v/>
      </c>
      <c r="AY168" s="195">
        <v>20.790000000000401</v>
      </c>
      <c r="AZ168" s="195" t="str">
        <f>IFERROR(VLOOKUP(AY168,'CRUCE RIESGOS'!$C$8:$D$13,2,FALSE),"")</f>
        <v/>
      </c>
      <c r="BA168" s="195">
        <v>21.790000000000401</v>
      </c>
      <c r="BB168" s="195" t="str">
        <f>IFERROR(VLOOKUP(BA168,'CRUCE RIESGOS'!$C$8:$D$13,2,FALSE),"")</f>
        <v/>
      </c>
      <c r="BC168" s="195">
        <v>22.790000000000401</v>
      </c>
      <c r="BD168" s="195" t="str">
        <f>IFERROR(VLOOKUP(BC168,'CRUCE RIESGOS'!$C$8:$D$13,2,FALSE),"")</f>
        <v/>
      </c>
      <c r="BE168" s="195">
        <v>23.790000000000401</v>
      </c>
      <c r="BF168" s="195" t="str">
        <f>IFERROR(VLOOKUP(BE168,'CRUCE RIESGOS'!$C$8:$D$13,2,FALSE),"")</f>
        <v/>
      </c>
      <c r="BG168" s="195">
        <v>24.7900000000005</v>
      </c>
      <c r="BH168" s="195" t="str">
        <f>IFERROR(VLOOKUP(BG168,'CRUCE RIESGOS'!$C$8:$D$13,2,FALSE),"")</f>
        <v/>
      </c>
      <c r="BI168" s="195">
        <v>25.7900000000005</v>
      </c>
      <c r="BJ168" s="195" t="str">
        <f>IFERROR(VLOOKUP(BI168,'CRUCE RIESGOS'!$C$8:$D$13,2,FALSE),"")</f>
        <v/>
      </c>
    </row>
    <row r="169" spans="13:62">
      <c r="N169" s="195" t="str">
        <f t="shared" si="17"/>
        <v/>
      </c>
      <c r="P169" s="195" t="str">
        <f>IF(P170&lt;&gt;""," -R","")</f>
        <v/>
      </c>
      <c r="R169" s="195" t="str">
        <f>IF(R170&lt;&gt;""," -R","")</f>
        <v/>
      </c>
      <c r="T169" s="195" t="str">
        <f>IF(T170&lt;&gt;""," -R","")</f>
        <v/>
      </c>
      <c r="V169" s="195" t="str">
        <f>IF(V170&lt;&gt;""," -R","")</f>
        <v/>
      </c>
      <c r="X169" s="195" t="str">
        <f>IF(X170&lt;&gt;""," -R","")</f>
        <v/>
      </c>
      <c r="Z169" s="195" t="str">
        <f>IF(Z170&lt;&gt;""," -R","")</f>
        <v/>
      </c>
      <c r="AB169" s="195" t="str">
        <f>IF(AB170&lt;&gt;""," -R","")</f>
        <v/>
      </c>
      <c r="AD169" s="195" t="str">
        <f>IF(AD170&lt;&gt;""," -R","")</f>
        <v/>
      </c>
      <c r="AF169" s="195" t="str">
        <f t="shared" si="18"/>
        <v/>
      </c>
      <c r="AH169" s="195" t="str">
        <f t="shared" si="19"/>
        <v/>
      </c>
      <c r="AJ169" s="195" t="str">
        <f t="shared" si="20"/>
        <v/>
      </c>
      <c r="AL169" s="195" t="str">
        <f t="shared" si="21"/>
        <v/>
      </c>
      <c r="AN169" s="195" t="str">
        <f t="shared" si="22"/>
        <v/>
      </c>
      <c r="AP169" s="195" t="str">
        <f t="shared" si="23"/>
        <v/>
      </c>
      <c r="AR169" s="195" t="str">
        <f t="shared" si="24"/>
        <v/>
      </c>
      <c r="AT169" s="195" t="str">
        <f t="shared" si="25"/>
        <v/>
      </c>
      <c r="AV169" s="195" t="str">
        <f t="shared" si="26"/>
        <v/>
      </c>
      <c r="AX169" s="195" t="str">
        <f t="shared" si="27"/>
        <v/>
      </c>
      <c r="AZ169" s="195" t="str">
        <f t="shared" si="28"/>
        <v/>
      </c>
      <c r="BB169" s="195" t="str">
        <f t="shared" si="29"/>
        <v/>
      </c>
      <c r="BD169" s="195" t="str">
        <f t="shared" si="30"/>
        <v/>
      </c>
      <c r="BF169" s="195" t="str">
        <f t="shared" si="31"/>
        <v/>
      </c>
      <c r="BH169" s="195" t="str">
        <f t="shared" si="32"/>
        <v/>
      </c>
      <c r="BJ169" s="195" t="str">
        <f t="shared" si="33"/>
        <v/>
      </c>
    </row>
    <row r="170" spans="13:62">
      <c r="M170" s="195">
        <v>1.8</v>
      </c>
      <c r="N170" s="195" t="str">
        <f>IFERROR(VLOOKUP(M170,'CRUCE RIESGOS'!$C$8:$D$13,2,FALSE),"")</f>
        <v/>
      </c>
      <c r="O170" s="195">
        <v>2.8000000000000198</v>
      </c>
      <c r="P170" s="195" t="str">
        <f>IFERROR(VLOOKUP(O170,'CRUCE RIESGOS'!$C$8:$D$13,2,FALSE),"")</f>
        <v/>
      </c>
      <c r="Q170" s="195">
        <v>3.8000000000000398</v>
      </c>
      <c r="R170" s="195" t="str">
        <f>IFERROR(VLOOKUP(Q170,'CRUCE RIESGOS'!$C$8:$D$13,2,FALSE),"")</f>
        <v/>
      </c>
      <c r="S170" s="195">
        <v>4.8000000000000602</v>
      </c>
      <c r="T170" s="195" t="str">
        <f>IFERROR(VLOOKUP(S170,'CRUCE RIESGOS'!$C$8:$D$13,2,FALSE),"")</f>
        <v/>
      </c>
      <c r="U170" s="195">
        <v>5.8000000000000798</v>
      </c>
      <c r="V170" s="195" t="str">
        <f>IFERROR(VLOOKUP(U170,'CRUCE RIESGOS'!$C$8:$D$13,2,FALSE),"")</f>
        <v/>
      </c>
      <c r="W170" s="195">
        <v>6.8000000000001002</v>
      </c>
      <c r="X170" s="195" t="str">
        <f>IFERROR(VLOOKUP(W170,'CRUCE RIESGOS'!$C$8:$D$13,2,FALSE),"")</f>
        <v/>
      </c>
      <c r="Y170" s="195">
        <v>7.8000000000001197</v>
      </c>
      <c r="Z170" s="195" t="str">
        <f>IFERROR(VLOOKUP(Y170,'CRUCE RIESGOS'!$C$8:$D$13,2,FALSE),"")</f>
        <v/>
      </c>
      <c r="AA170" s="195">
        <v>8.8000000000001393</v>
      </c>
      <c r="AB170" s="195" t="str">
        <f>IFERROR(VLOOKUP(AA170,'CRUCE RIESGOS'!$C$8:$D$13,2,FALSE),"")</f>
        <v/>
      </c>
      <c r="AC170" s="195">
        <v>9.8000000000001606</v>
      </c>
      <c r="AD170" s="195" t="str">
        <f>IFERROR(VLOOKUP(AC170,'CRUCE RIESGOS'!$C$8:$D$13,2,FALSE),"")</f>
        <v/>
      </c>
      <c r="AE170" s="195">
        <v>10.8000000000002</v>
      </c>
      <c r="AF170" s="195" t="str">
        <f>IFERROR(VLOOKUP(AE170,'CRUCE RIESGOS'!$C$8:$D$13,2,FALSE),"")</f>
        <v/>
      </c>
      <c r="AG170" s="195">
        <v>11.8000000000002</v>
      </c>
      <c r="AH170" s="195" t="str">
        <f>IFERROR(VLOOKUP(AG170,'CRUCE RIESGOS'!$C$8:$D$13,2,FALSE),"")</f>
        <v/>
      </c>
      <c r="AI170" s="195">
        <v>12.8000000000002</v>
      </c>
      <c r="AJ170" s="195" t="str">
        <f>IFERROR(VLOOKUP(AI170,'CRUCE RIESGOS'!$C$8:$D$13,2,FALSE),"")</f>
        <v/>
      </c>
      <c r="AK170" s="195">
        <v>13.8000000000002</v>
      </c>
      <c r="AL170" s="195" t="str">
        <f>IFERROR(VLOOKUP(AK170,'CRUCE RIESGOS'!$C$8:$D$13,2,FALSE),"")</f>
        <v/>
      </c>
      <c r="AM170" s="195">
        <v>14.800000000000299</v>
      </c>
      <c r="AN170" s="195" t="str">
        <f>IFERROR(VLOOKUP(AM170,'CRUCE RIESGOS'!$C$8:$D$13,2,FALSE),"")</f>
        <v/>
      </c>
      <c r="AO170" s="195">
        <v>15.800000000000299</v>
      </c>
      <c r="AP170" s="195" t="str">
        <f>IFERROR(VLOOKUP(AO170,'CRUCE RIESGOS'!$C$8:$D$13,2,FALSE),"")</f>
        <v/>
      </c>
      <c r="AQ170" s="195">
        <v>16.800000000000299</v>
      </c>
      <c r="AR170" s="195" t="str">
        <f>IFERROR(VLOOKUP(AQ170,'CRUCE RIESGOS'!$C$8:$D$13,2,FALSE),"")</f>
        <v/>
      </c>
      <c r="AS170" s="195">
        <v>17.800000000000299</v>
      </c>
      <c r="AT170" s="195" t="str">
        <f>IFERROR(VLOOKUP(AS170,'CRUCE RIESGOS'!$C$8:$D$13,2,FALSE),"")</f>
        <v/>
      </c>
      <c r="AU170" s="195">
        <v>18.800000000000299</v>
      </c>
      <c r="AV170" s="195" t="str">
        <f>IFERROR(VLOOKUP(AU170,'CRUCE RIESGOS'!$C$8:$D$13,2,FALSE),"")</f>
        <v/>
      </c>
      <c r="AW170" s="195">
        <v>19.800000000000399</v>
      </c>
      <c r="AX170" s="195" t="str">
        <f>IFERROR(VLOOKUP(AW170,'CRUCE RIESGOS'!$C$8:$D$13,2,FALSE),"")</f>
        <v/>
      </c>
      <c r="AY170" s="195">
        <v>20.800000000000399</v>
      </c>
      <c r="AZ170" s="195" t="str">
        <f>IFERROR(VLOOKUP(AY170,'CRUCE RIESGOS'!$C$8:$D$13,2,FALSE),"")</f>
        <v/>
      </c>
      <c r="BA170" s="195">
        <v>21.800000000000399</v>
      </c>
      <c r="BB170" s="195" t="str">
        <f>IFERROR(VLOOKUP(BA170,'CRUCE RIESGOS'!$C$8:$D$13,2,FALSE),"")</f>
        <v/>
      </c>
      <c r="BC170" s="195">
        <v>22.800000000000399</v>
      </c>
      <c r="BD170" s="195" t="str">
        <f>IFERROR(VLOOKUP(BC170,'CRUCE RIESGOS'!$C$8:$D$13,2,FALSE),"")</f>
        <v/>
      </c>
      <c r="BE170" s="195">
        <v>23.800000000000399</v>
      </c>
      <c r="BF170" s="195" t="str">
        <f>IFERROR(VLOOKUP(BE170,'CRUCE RIESGOS'!$C$8:$D$13,2,FALSE),"")</f>
        <v/>
      </c>
      <c r="BG170" s="195">
        <v>24.800000000000502</v>
      </c>
      <c r="BH170" s="195" t="str">
        <f>IFERROR(VLOOKUP(BG170,'CRUCE RIESGOS'!$C$8:$D$13,2,FALSE),"")</f>
        <v/>
      </c>
      <c r="BI170" s="195">
        <v>25.800000000000502</v>
      </c>
      <c r="BJ170" s="195" t="str">
        <f>IFERROR(VLOOKUP(BI170,'CRUCE RIESGOS'!$C$8:$D$13,2,FALSE),"")</f>
        <v/>
      </c>
    </row>
    <row r="171" spans="13:62">
      <c r="N171" s="195" t="str">
        <f t="shared" si="17"/>
        <v/>
      </c>
      <c r="P171" s="195" t="str">
        <f>IF(P172&lt;&gt;""," -R","")</f>
        <v/>
      </c>
      <c r="R171" s="195" t="str">
        <f>IF(R172&lt;&gt;""," -R","")</f>
        <v/>
      </c>
      <c r="T171" s="195" t="str">
        <f>IF(T172&lt;&gt;""," -R","")</f>
        <v/>
      </c>
      <c r="V171" s="195" t="str">
        <f>IF(V172&lt;&gt;""," -R","")</f>
        <v/>
      </c>
      <c r="X171" s="195" t="str">
        <f>IF(X172&lt;&gt;""," -R","")</f>
        <v/>
      </c>
      <c r="Z171" s="195" t="str">
        <f>IF(Z172&lt;&gt;""," -R","")</f>
        <v/>
      </c>
      <c r="AB171" s="195" t="str">
        <f>IF(AB172&lt;&gt;""," -R","")</f>
        <v/>
      </c>
      <c r="AD171" s="195" t="str">
        <f>IF(AD172&lt;&gt;""," -R","")</f>
        <v/>
      </c>
      <c r="AF171" s="195" t="str">
        <f t="shared" si="18"/>
        <v/>
      </c>
      <c r="AH171" s="195" t="str">
        <f t="shared" si="19"/>
        <v/>
      </c>
      <c r="AJ171" s="195" t="str">
        <f t="shared" si="20"/>
        <v/>
      </c>
      <c r="AL171" s="195" t="str">
        <f t="shared" si="21"/>
        <v/>
      </c>
      <c r="AN171" s="195" t="str">
        <f t="shared" si="22"/>
        <v/>
      </c>
      <c r="AP171" s="195" t="str">
        <f t="shared" si="23"/>
        <v/>
      </c>
      <c r="AR171" s="195" t="str">
        <f t="shared" si="24"/>
        <v/>
      </c>
      <c r="AT171" s="195" t="str">
        <f t="shared" si="25"/>
        <v/>
      </c>
      <c r="AV171" s="195" t="str">
        <f t="shared" si="26"/>
        <v/>
      </c>
      <c r="AX171" s="195" t="str">
        <f t="shared" si="27"/>
        <v/>
      </c>
      <c r="AZ171" s="195" t="str">
        <f t="shared" si="28"/>
        <v/>
      </c>
      <c r="BB171" s="195" t="str">
        <f t="shared" si="29"/>
        <v/>
      </c>
      <c r="BD171" s="195" t="str">
        <f t="shared" si="30"/>
        <v/>
      </c>
      <c r="BF171" s="195" t="str">
        <f t="shared" si="31"/>
        <v/>
      </c>
      <c r="BH171" s="195" t="str">
        <f t="shared" si="32"/>
        <v/>
      </c>
      <c r="BJ171" s="195" t="str">
        <f t="shared" si="33"/>
        <v/>
      </c>
    </row>
    <row r="172" spans="13:62">
      <c r="M172" s="195">
        <v>1.81</v>
      </c>
      <c r="N172" s="195" t="str">
        <f>IFERROR(VLOOKUP(M172,'CRUCE RIESGOS'!$C$8:$D$13,2,FALSE),"")</f>
        <v/>
      </c>
      <c r="O172" s="195">
        <v>2.81000000000002</v>
      </c>
      <c r="P172" s="195" t="str">
        <f>IFERROR(VLOOKUP(O172,'CRUCE RIESGOS'!$C$8:$D$13,2,FALSE),"")</f>
        <v/>
      </c>
      <c r="Q172" s="195">
        <v>3.81000000000004</v>
      </c>
      <c r="R172" s="195" t="str">
        <f>IFERROR(VLOOKUP(Q172,'CRUCE RIESGOS'!$C$8:$D$13,2,FALSE),"")</f>
        <v/>
      </c>
      <c r="S172" s="195">
        <v>4.81000000000006</v>
      </c>
      <c r="T172" s="195" t="str">
        <f>IFERROR(VLOOKUP(S172,'CRUCE RIESGOS'!$C$8:$D$13,2,FALSE),"")</f>
        <v/>
      </c>
      <c r="U172" s="195">
        <v>5.8100000000000804</v>
      </c>
      <c r="V172" s="195" t="str">
        <f>IFERROR(VLOOKUP(U172,'CRUCE RIESGOS'!$C$8:$D$13,2,FALSE),"")</f>
        <v/>
      </c>
      <c r="W172" s="195">
        <v>6.8100000000001</v>
      </c>
      <c r="X172" s="195" t="str">
        <f>IFERROR(VLOOKUP(W172,'CRUCE RIESGOS'!$C$8:$D$13,2,FALSE),"")</f>
        <v/>
      </c>
      <c r="Y172" s="195">
        <v>7.8100000000001204</v>
      </c>
      <c r="Z172" s="195" t="str">
        <f>IFERROR(VLOOKUP(Y172,'CRUCE RIESGOS'!$C$8:$D$13,2,FALSE),"")</f>
        <v/>
      </c>
      <c r="AA172" s="195">
        <v>8.8100000000001408</v>
      </c>
      <c r="AB172" s="195" t="str">
        <f>IFERROR(VLOOKUP(AA172,'CRUCE RIESGOS'!$C$8:$D$13,2,FALSE),"")</f>
        <v/>
      </c>
      <c r="AC172" s="195">
        <v>9.8100000000001604</v>
      </c>
      <c r="AD172" s="195" t="str">
        <f>IFERROR(VLOOKUP(AC172,'CRUCE RIESGOS'!$C$8:$D$13,2,FALSE),"")</f>
        <v/>
      </c>
      <c r="AE172" s="195">
        <v>10.810000000000199</v>
      </c>
      <c r="AF172" s="195" t="str">
        <f>IFERROR(VLOOKUP(AE172,'CRUCE RIESGOS'!$C$8:$D$13,2,FALSE),"")</f>
        <v/>
      </c>
      <c r="AG172" s="195">
        <v>11.810000000000199</v>
      </c>
      <c r="AH172" s="195" t="str">
        <f>IFERROR(VLOOKUP(AG172,'CRUCE RIESGOS'!$C$8:$D$13,2,FALSE),"")</f>
        <v/>
      </c>
      <c r="AI172" s="195">
        <v>12.810000000000199</v>
      </c>
      <c r="AJ172" s="195" t="str">
        <f>IFERROR(VLOOKUP(AI172,'CRUCE RIESGOS'!$C$8:$D$13,2,FALSE),"")</f>
        <v/>
      </c>
      <c r="AK172" s="195">
        <v>13.810000000000199</v>
      </c>
      <c r="AL172" s="195" t="str">
        <f>IFERROR(VLOOKUP(AK172,'CRUCE RIESGOS'!$C$8:$D$13,2,FALSE),"")</f>
        <v/>
      </c>
      <c r="AM172" s="195">
        <v>14.810000000000301</v>
      </c>
      <c r="AN172" s="195" t="str">
        <f>IFERROR(VLOOKUP(AM172,'CRUCE RIESGOS'!$C$8:$D$13,2,FALSE),"")</f>
        <v/>
      </c>
      <c r="AO172" s="195">
        <v>15.810000000000301</v>
      </c>
      <c r="AP172" s="195" t="str">
        <f>IFERROR(VLOOKUP(AO172,'CRUCE RIESGOS'!$C$8:$D$13,2,FALSE),"")</f>
        <v/>
      </c>
      <c r="AQ172" s="195">
        <v>16.810000000000301</v>
      </c>
      <c r="AR172" s="195" t="str">
        <f>IFERROR(VLOOKUP(AQ172,'CRUCE RIESGOS'!$C$8:$D$13,2,FALSE),"")</f>
        <v/>
      </c>
      <c r="AS172" s="195">
        <v>17.810000000000301</v>
      </c>
      <c r="AT172" s="195" t="str">
        <f>IFERROR(VLOOKUP(AS172,'CRUCE RIESGOS'!$C$8:$D$13,2,FALSE),"")</f>
        <v/>
      </c>
      <c r="AU172" s="195">
        <v>18.810000000000301</v>
      </c>
      <c r="AV172" s="195" t="str">
        <f>IFERROR(VLOOKUP(AU172,'CRUCE RIESGOS'!$C$8:$D$13,2,FALSE),"")</f>
        <v/>
      </c>
      <c r="AW172" s="195">
        <v>19.8100000000004</v>
      </c>
      <c r="AX172" s="195" t="str">
        <f>IFERROR(VLOOKUP(AW172,'CRUCE RIESGOS'!$C$8:$D$13,2,FALSE),"")</f>
        <v/>
      </c>
      <c r="AY172" s="195">
        <v>20.8100000000004</v>
      </c>
      <c r="AZ172" s="195" t="str">
        <f>IFERROR(VLOOKUP(AY172,'CRUCE RIESGOS'!$C$8:$D$13,2,FALSE),"")</f>
        <v/>
      </c>
      <c r="BA172" s="195">
        <v>21.8100000000004</v>
      </c>
      <c r="BB172" s="195" t="str">
        <f>IFERROR(VLOOKUP(BA172,'CRUCE RIESGOS'!$C$8:$D$13,2,FALSE),"")</f>
        <v/>
      </c>
      <c r="BC172" s="195">
        <v>22.8100000000004</v>
      </c>
      <c r="BD172" s="195" t="str">
        <f>IFERROR(VLOOKUP(BC172,'CRUCE RIESGOS'!$C$8:$D$13,2,FALSE),"")</f>
        <v/>
      </c>
      <c r="BE172" s="195">
        <v>23.8100000000004</v>
      </c>
      <c r="BF172" s="195" t="str">
        <f>IFERROR(VLOOKUP(BE172,'CRUCE RIESGOS'!$C$8:$D$13,2,FALSE),"")</f>
        <v/>
      </c>
      <c r="BG172" s="195">
        <v>24.8100000000005</v>
      </c>
      <c r="BH172" s="195" t="str">
        <f>IFERROR(VLOOKUP(BG172,'CRUCE RIESGOS'!$C$8:$D$13,2,FALSE),"")</f>
        <v/>
      </c>
      <c r="BI172" s="195">
        <v>25.8100000000005</v>
      </c>
      <c r="BJ172" s="195" t="str">
        <f>IFERROR(VLOOKUP(BI172,'CRUCE RIESGOS'!$C$8:$D$13,2,FALSE),"")</f>
        <v/>
      </c>
    </row>
    <row r="173" spans="13:62">
      <c r="N173" s="195" t="str">
        <f t="shared" si="17"/>
        <v/>
      </c>
      <c r="P173" s="195" t="str">
        <f>IF(P174&lt;&gt;""," -R","")</f>
        <v/>
      </c>
      <c r="R173" s="195" t="str">
        <f>IF(R174&lt;&gt;""," -R","")</f>
        <v/>
      </c>
      <c r="T173" s="195" t="str">
        <f>IF(T174&lt;&gt;""," -R","")</f>
        <v/>
      </c>
      <c r="V173" s="195" t="str">
        <f>IF(V174&lt;&gt;""," -R","")</f>
        <v/>
      </c>
      <c r="X173" s="195" t="str">
        <f>IF(X174&lt;&gt;""," -R","")</f>
        <v/>
      </c>
      <c r="Z173" s="195" t="str">
        <f>IF(Z174&lt;&gt;""," -R","")</f>
        <v/>
      </c>
      <c r="AB173" s="195" t="str">
        <f>IF(AB174&lt;&gt;""," -R","")</f>
        <v/>
      </c>
      <c r="AD173" s="195" t="str">
        <f>IF(AD174&lt;&gt;""," -R","")</f>
        <v/>
      </c>
      <c r="AF173" s="195" t="str">
        <f t="shared" si="18"/>
        <v/>
      </c>
      <c r="AH173" s="195" t="str">
        <f t="shared" si="19"/>
        <v/>
      </c>
      <c r="AJ173" s="195" t="str">
        <f t="shared" si="20"/>
        <v/>
      </c>
      <c r="AL173" s="195" t="str">
        <f t="shared" si="21"/>
        <v/>
      </c>
      <c r="AN173" s="195" t="str">
        <f t="shared" si="22"/>
        <v/>
      </c>
      <c r="AP173" s="195" t="str">
        <f t="shared" si="23"/>
        <v/>
      </c>
      <c r="AR173" s="195" t="str">
        <f t="shared" si="24"/>
        <v/>
      </c>
      <c r="AT173" s="195" t="str">
        <f t="shared" si="25"/>
        <v/>
      </c>
      <c r="AV173" s="195" t="str">
        <f t="shared" si="26"/>
        <v/>
      </c>
      <c r="AX173" s="195" t="str">
        <f t="shared" si="27"/>
        <v/>
      </c>
      <c r="AZ173" s="195" t="str">
        <f t="shared" si="28"/>
        <v/>
      </c>
      <c r="BB173" s="195" t="str">
        <f t="shared" si="29"/>
        <v/>
      </c>
      <c r="BD173" s="195" t="str">
        <f t="shared" si="30"/>
        <v/>
      </c>
      <c r="BF173" s="195" t="str">
        <f t="shared" si="31"/>
        <v/>
      </c>
      <c r="BH173" s="195" t="str">
        <f t="shared" si="32"/>
        <v/>
      </c>
      <c r="BJ173" s="195" t="str">
        <f t="shared" si="33"/>
        <v/>
      </c>
    </row>
    <row r="174" spans="13:62">
      <c r="M174" s="195">
        <v>1.82</v>
      </c>
      <c r="N174" s="195" t="str">
        <f>IFERROR(VLOOKUP(M174,'CRUCE RIESGOS'!$C$8:$D$13,2,FALSE),"")</f>
        <v/>
      </c>
      <c r="O174" s="195">
        <v>2.8200000000000198</v>
      </c>
      <c r="P174" s="195" t="str">
        <f>IFERROR(VLOOKUP(O174,'CRUCE RIESGOS'!$C$8:$D$13,2,FALSE),"")</f>
        <v/>
      </c>
      <c r="Q174" s="195">
        <v>3.8200000000000398</v>
      </c>
      <c r="R174" s="195" t="str">
        <f>IFERROR(VLOOKUP(Q174,'CRUCE RIESGOS'!$C$8:$D$13,2,FALSE),"")</f>
        <v/>
      </c>
      <c r="S174" s="195">
        <v>4.8200000000000598</v>
      </c>
      <c r="T174" s="195" t="str">
        <f>IFERROR(VLOOKUP(S174,'CRUCE RIESGOS'!$C$8:$D$13,2,FALSE),"")</f>
        <v/>
      </c>
      <c r="U174" s="195">
        <v>5.8200000000000802</v>
      </c>
      <c r="V174" s="195" t="str">
        <f>IFERROR(VLOOKUP(U174,'CRUCE RIESGOS'!$C$8:$D$13,2,FALSE),"")</f>
        <v/>
      </c>
      <c r="W174" s="195">
        <v>6.8200000000000998</v>
      </c>
      <c r="X174" s="195" t="str">
        <f>IFERROR(VLOOKUP(W174,'CRUCE RIESGOS'!$C$8:$D$13,2,FALSE),"")</f>
        <v/>
      </c>
      <c r="Y174" s="195">
        <v>7.8200000000001202</v>
      </c>
      <c r="Z174" s="195" t="str">
        <f>IFERROR(VLOOKUP(Y174,'CRUCE RIESGOS'!$C$8:$D$13,2,FALSE),"")</f>
        <v/>
      </c>
      <c r="AA174" s="195">
        <v>8.8200000000001406</v>
      </c>
      <c r="AB174" s="195" t="str">
        <f>IFERROR(VLOOKUP(AA174,'CRUCE RIESGOS'!$C$8:$D$13,2,FALSE),"")</f>
        <v/>
      </c>
      <c r="AC174" s="195">
        <v>9.8200000000001602</v>
      </c>
      <c r="AD174" s="195" t="str">
        <f>IFERROR(VLOOKUP(AC174,'CRUCE RIESGOS'!$C$8:$D$13,2,FALSE),"")</f>
        <v/>
      </c>
      <c r="AE174" s="195">
        <v>10.820000000000199</v>
      </c>
      <c r="AF174" s="195" t="str">
        <f>IFERROR(VLOOKUP(AE174,'CRUCE RIESGOS'!$C$8:$D$13,2,FALSE),"")</f>
        <v/>
      </c>
      <c r="AG174" s="195">
        <v>11.820000000000199</v>
      </c>
      <c r="AH174" s="195" t="str">
        <f>IFERROR(VLOOKUP(AG174,'CRUCE RIESGOS'!$C$8:$D$13,2,FALSE),"")</f>
        <v/>
      </c>
      <c r="AI174" s="195">
        <v>12.820000000000199</v>
      </c>
      <c r="AJ174" s="195" t="str">
        <f>IFERROR(VLOOKUP(AI174,'CRUCE RIESGOS'!$C$8:$D$13,2,FALSE),"")</f>
        <v/>
      </c>
      <c r="AK174" s="195">
        <v>13.820000000000199</v>
      </c>
      <c r="AL174" s="195" t="str">
        <f>IFERROR(VLOOKUP(AK174,'CRUCE RIESGOS'!$C$8:$D$13,2,FALSE),"")</f>
        <v/>
      </c>
      <c r="AM174" s="195">
        <v>14.8200000000003</v>
      </c>
      <c r="AN174" s="195" t="str">
        <f>IFERROR(VLOOKUP(AM174,'CRUCE RIESGOS'!$C$8:$D$13,2,FALSE),"")</f>
        <v/>
      </c>
      <c r="AO174" s="195">
        <v>15.8200000000003</v>
      </c>
      <c r="AP174" s="195" t="str">
        <f>IFERROR(VLOOKUP(AO174,'CRUCE RIESGOS'!$C$8:$D$13,2,FALSE),"")</f>
        <v/>
      </c>
      <c r="AQ174" s="195">
        <v>16.820000000000299</v>
      </c>
      <c r="AR174" s="195" t="str">
        <f>IFERROR(VLOOKUP(AQ174,'CRUCE RIESGOS'!$C$8:$D$13,2,FALSE),"")</f>
        <v/>
      </c>
      <c r="AS174" s="195">
        <v>17.820000000000299</v>
      </c>
      <c r="AT174" s="195" t="str">
        <f>IFERROR(VLOOKUP(AS174,'CRUCE RIESGOS'!$C$8:$D$13,2,FALSE),"")</f>
        <v/>
      </c>
      <c r="AU174" s="195">
        <v>18.820000000000299</v>
      </c>
      <c r="AV174" s="195" t="str">
        <f>IFERROR(VLOOKUP(AU174,'CRUCE RIESGOS'!$C$8:$D$13,2,FALSE),"")</f>
        <v/>
      </c>
      <c r="AW174" s="195">
        <v>19.820000000000402</v>
      </c>
      <c r="AX174" s="195" t="str">
        <f>IFERROR(VLOOKUP(AW174,'CRUCE RIESGOS'!$C$8:$D$13,2,FALSE),"")</f>
        <v/>
      </c>
      <c r="AY174" s="195">
        <v>20.820000000000402</v>
      </c>
      <c r="AZ174" s="195" t="str">
        <f>IFERROR(VLOOKUP(AY174,'CRUCE RIESGOS'!$C$8:$D$13,2,FALSE),"")</f>
        <v/>
      </c>
      <c r="BA174" s="195">
        <v>21.820000000000402</v>
      </c>
      <c r="BB174" s="195" t="str">
        <f>IFERROR(VLOOKUP(BA174,'CRUCE RIESGOS'!$C$8:$D$13,2,FALSE),"")</f>
        <v/>
      </c>
      <c r="BC174" s="195">
        <v>22.820000000000402</v>
      </c>
      <c r="BD174" s="195" t="str">
        <f>IFERROR(VLOOKUP(BC174,'CRUCE RIESGOS'!$C$8:$D$13,2,FALSE),"")</f>
        <v/>
      </c>
      <c r="BE174" s="195">
        <v>23.820000000000402</v>
      </c>
      <c r="BF174" s="195" t="str">
        <f>IFERROR(VLOOKUP(BE174,'CRUCE RIESGOS'!$C$8:$D$13,2,FALSE),"")</f>
        <v/>
      </c>
      <c r="BG174" s="195">
        <v>24.820000000000501</v>
      </c>
      <c r="BH174" s="195" t="str">
        <f>IFERROR(VLOOKUP(BG174,'CRUCE RIESGOS'!$C$8:$D$13,2,FALSE),"")</f>
        <v/>
      </c>
      <c r="BI174" s="195">
        <v>25.820000000000501</v>
      </c>
      <c r="BJ174" s="195" t="str">
        <f>IFERROR(VLOOKUP(BI174,'CRUCE RIESGOS'!$C$8:$D$13,2,FALSE),"")</f>
        <v/>
      </c>
    </row>
    <row r="175" spans="13:62">
      <c r="N175" s="195" t="str">
        <f t="shared" si="17"/>
        <v/>
      </c>
      <c r="P175" s="195" t="str">
        <f>IF(P176&lt;&gt;""," -R","")</f>
        <v/>
      </c>
      <c r="R175" s="195" t="str">
        <f>IF(R176&lt;&gt;""," -R","")</f>
        <v/>
      </c>
      <c r="T175" s="195" t="str">
        <f>IF(T176&lt;&gt;""," -R","")</f>
        <v/>
      </c>
      <c r="V175" s="195" t="str">
        <f>IF(V176&lt;&gt;""," -R","")</f>
        <v/>
      </c>
      <c r="X175" s="195" t="str">
        <f>IF(X176&lt;&gt;""," -R","")</f>
        <v/>
      </c>
      <c r="Z175" s="195" t="str">
        <f>IF(Z176&lt;&gt;""," -R","")</f>
        <v/>
      </c>
      <c r="AB175" s="195" t="str">
        <f>IF(AB176&lt;&gt;""," -R","")</f>
        <v/>
      </c>
      <c r="AD175" s="195" t="str">
        <f>IF(AD176&lt;&gt;""," -R","")</f>
        <v/>
      </c>
      <c r="AF175" s="195" t="str">
        <f t="shared" si="18"/>
        <v/>
      </c>
      <c r="AH175" s="195" t="str">
        <f t="shared" si="19"/>
        <v/>
      </c>
      <c r="AJ175" s="195" t="str">
        <f t="shared" si="20"/>
        <v/>
      </c>
      <c r="AL175" s="195" t="str">
        <f t="shared" si="21"/>
        <v/>
      </c>
      <c r="AN175" s="195" t="str">
        <f t="shared" si="22"/>
        <v/>
      </c>
      <c r="AP175" s="195" t="str">
        <f t="shared" si="23"/>
        <v/>
      </c>
      <c r="AR175" s="195" t="str">
        <f t="shared" si="24"/>
        <v/>
      </c>
      <c r="AT175" s="195" t="str">
        <f t="shared" si="25"/>
        <v/>
      </c>
      <c r="AV175" s="195" t="str">
        <f t="shared" si="26"/>
        <v/>
      </c>
      <c r="AX175" s="195" t="str">
        <f t="shared" si="27"/>
        <v/>
      </c>
      <c r="AZ175" s="195" t="str">
        <f t="shared" si="28"/>
        <v/>
      </c>
      <c r="BB175" s="195" t="str">
        <f t="shared" si="29"/>
        <v/>
      </c>
      <c r="BD175" s="195" t="str">
        <f t="shared" si="30"/>
        <v/>
      </c>
      <c r="BF175" s="195" t="str">
        <f t="shared" si="31"/>
        <v/>
      </c>
      <c r="BH175" s="195" t="str">
        <f t="shared" si="32"/>
        <v/>
      </c>
      <c r="BJ175" s="195" t="str">
        <f t="shared" si="33"/>
        <v/>
      </c>
    </row>
    <row r="176" spans="13:62">
      <c r="M176" s="195">
        <v>1.83</v>
      </c>
      <c r="N176" s="195" t="str">
        <f>IFERROR(VLOOKUP(M176,'CRUCE RIESGOS'!$C$8:$D$13,2,FALSE),"")</f>
        <v/>
      </c>
      <c r="O176" s="195">
        <v>2.8300000000000201</v>
      </c>
      <c r="P176" s="195" t="str">
        <f>IFERROR(VLOOKUP(O176,'CRUCE RIESGOS'!$C$8:$D$13,2,FALSE),"")</f>
        <v/>
      </c>
      <c r="Q176" s="195">
        <v>3.83000000000004</v>
      </c>
      <c r="R176" s="195" t="str">
        <f>IFERROR(VLOOKUP(Q176,'CRUCE RIESGOS'!$C$8:$D$13,2,FALSE),"")</f>
        <v/>
      </c>
      <c r="S176" s="195">
        <v>4.8300000000000596</v>
      </c>
      <c r="T176" s="195" t="str">
        <f>IFERROR(VLOOKUP(S176,'CRUCE RIESGOS'!$C$8:$D$13,2,FALSE),"")</f>
        <v/>
      </c>
      <c r="U176" s="195">
        <v>5.83000000000008</v>
      </c>
      <c r="V176" s="195" t="str">
        <f>IFERROR(VLOOKUP(U176,'CRUCE RIESGOS'!$C$8:$D$13,2,FALSE),"")</f>
        <v/>
      </c>
      <c r="W176" s="195">
        <v>6.8300000000001004</v>
      </c>
      <c r="X176" s="195" t="str">
        <f>IFERROR(VLOOKUP(W176,'CRUCE RIESGOS'!$C$8:$D$13,2,FALSE),"")</f>
        <v/>
      </c>
      <c r="Y176" s="195">
        <v>7.83000000000012</v>
      </c>
      <c r="Z176" s="195" t="str">
        <f>IFERROR(VLOOKUP(Y176,'CRUCE RIESGOS'!$C$8:$D$13,2,FALSE),"")</f>
        <v/>
      </c>
      <c r="AA176" s="195">
        <v>8.8300000000001404</v>
      </c>
      <c r="AB176" s="195" t="str">
        <f>IFERROR(VLOOKUP(AA176,'CRUCE RIESGOS'!$C$8:$D$13,2,FALSE),"")</f>
        <v/>
      </c>
      <c r="AC176" s="195">
        <v>9.8300000000001599</v>
      </c>
      <c r="AD176" s="195" t="str">
        <f>IFERROR(VLOOKUP(AC176,'CRUCE RIESGOS'!$C$8:$D$13,2,FALSE),"")</f>
        <v/>
      </c>
      <c r="AE176" s="195">
        <v>10.830000000000201</v>
      </c>
      <c r="AF176" s="195" t="str">
        <f>IFERROR(VLOOKUP(AE176,'CRUCE RIESGOS'!$C$8:$D$13,2,FALSE),"")</f>
        <v/>
      </c>
      <c r="AG176" s="195">
        <v>11.830000000000201</v>
      </c>
      <c r="AH176" s="195" t="str">
        <f>IFERROR(VLOOKUP(AG176,'CRUCE RIESGOS'!$C$8:$D$13,2,FALSE),"")</f>
        <v/>
      </c>
      <c r="AI176" s="195">
        <v>12.830000000000201</v>
      </c>
      <c r="AJ176" s="195" t="str">
        <f>IFERROR(VLOOKUP(AI176,'CRUCE RIESGOS'!$C$8:$D$13,2,FALSE),"")</f>
        <v/>
      </c>
      <c r="AK176" s="195">
        <v>13.830000000000201</v>
      </c>
      <c r="AL176" s="195" t="str">
        <f>IFERROR(VLOOKUP(AK176,'CRUCE RIESGOS'!$C$8:$D$13,2,FALSE),"")</f>
        <v/>
      </c>
      <c r="AM176" s="195">
        <v>14.8300000000003</v>
      </c>
      <c r="AN176" s="195" t="str">
        <f>IFERROR(VLOOKUP(AM176,'CRUCE RIESGOS'!$C$8:$D$13,2,FALSE),"")</f>
        <v/>
      </c>
      <c r="AO176" s="195">
        <v>15.8300000000003</v>
      </c>
      <c r="AP176" s="195" t="str">
        <f>IFERROR(VLOOKUP(AO176,'CRUCE RIESGOS'!$C$8:$D$13,2,FALSE),"")</f>
        <v/>
      </c>
      <c r="AQ176" s="195">
        <v>16.8300000000003</v>
      </c>
      <c r="AR176" s="195" t="str">
        <f>IFERROR(VLOOKUP(AQ176,'CRUCE RIESGOS'!$C$8:$D$13,2,FALSE),"")</f>
        <v/>
      </c>
      <c r="AS176" s="195">
        <v>17.8300000000003</v>
      </c>
      <c r="AT176" s="195" t="str">
        <f>IFERROR(VLOOKUP(AS176,'CRUCE RIESGOS'!$C$8:$D$13,2,FALSE),"")</f>
        <v/>
      </c>
      <c r="AU176" s="195">
        <v>18.8300000000003</v>
      </c>
      <c r="AV176" s="195" t="str">
        <f>IFERROR(VLOOKUP(AU176,'CRUCE RIESGOS'!$C$8:$D$13,2,FALSE),"")</f>
        <v/>
      </c>
      <c r="AW176" s="195">
        <v>19.8300000000004</v>
      </c>
      <c r="AX176" s="195" t="str">
        <f>IFERROR(VLOOKUP(AW176,'CRUCE RIESGOS'!$C$8:$D$13,2,FALSE),"")</f>
        <v/>
      </c>
      <c r="AY176" s="195">
        <v>20.8300000000004</v>
      </c>
      <c r="AZ176" s="195" t="str">
        <f>IFERROR(VLOOKUP(AY176,'CRUCE RIESGOS'!$C$8:$D$13,2,FALSE),"")</f>
        <v/>
      </c>
      <c r="BA176" s="195">
        <v>21.8300000000004</v>
      </c>
      <c r="BB176" s="195" t="str">
        <f>IFERROR(VLOOKUP(BA176,'CRUCE RIESGOS'!$C$8:$D$13,2,FALSE),"")</f>
        <v/>
      </c>
      <c r="BC176" s="195">
        <v>22.8300000000004</v>
      </c>
      <c r="BD176" s="195" t="str">
        <f>IFERROR(VLOOKUP(BC176,'CRUCE RIESGOS'!$C$8:$D$13,2,FALSE),"")</f>
        <v/>
      </c>
      <c r="BE176" s="195">
        <v>23.8300000000004</v>
      </c>
      <c r="BF176" s="195" t="str">
        <f>IFERROR(VLOOKUP(BE176,'CRUCE RIESGOS'!$C$8:$D$13,2,FALSE),"")</f>
        <v/>
      </c>
      <c r="BG176" s="195">
        <v>24.830000000000499</v>
      </c>
      <c r="BH176" s="195" t="str">
        <f>IFERROR(VLOOKUP(BG176,'CRUCE RIESGOS'!$C$8:$D$13,2,FALSE),"")</f>
        <v/>
      </c>
      <c r="BI176" s="195">
        <v>25.830000000000499</v>
      </c>
      <c r="BJ176" s="195" t="str">
        <f>IFERROR(VLOOKUP(BI176,'CRUCE RIESGOS'!$C$8:$D$13,2,FALSE),"")</f>
        <v/>
      </c>
    </row>
    <row r="177" spans="13:62">
      <c r="N177" s="195" t="str">
        <f t="shared" si="17"/>
        <v/>
      </c>
      <c r="P177" s="195" t="str">
        <f>IF(P178&lt;&gt;""," -R","")</f>
        <v/>
      </c>
      <c r="R177" s="195" t="str">
        <f>IF(R178&lt;&gt;""," -R","")</f>
        <v/>
      </c>
      <c r="T177" s="195" t="str">
        <f>IF(T178&lt;&gt;""," -R","")</f>
        <v/>
      </c>
      <c r="V177" s="195" t="str">
        <f>IF(V178&lt;&gt;""," -R","")</f>
        <v/>
      </c>
      <c r="X177" s="195" t="str">
        <f>IF(X178&lt;&gt;""," -R","")</f>
        <v/>
      </c>
      <c r="Z177" s="195" t="str">
        <f>IF(Z178&lt;&gt;""," -R","")</f>
        <v/>
      </c>
      <c r="AB177" s="195" t="str">
        <f>IF(AB178&lt;&gt;""," -R","")</f>
        <v/>
      </c>
      <c r="AD177" s="195" t="str">
        <f>IF(AD178&lt;&gt;""," -R","")</f>
        <v/>
      </c>
      <c r="AF177" s="195" t="str">
        <f t="shared" si="18"/>
        <v/>
      </c>
      <c r="AH177" s="195" t="str">
        <f t="shared" si="19"/>
        <v/>
      </c>
      <c r="AJ177" s="195" t="str">
        <f t="shared" si="20"/>
        <v/>
      </c>
      <c r="AL177" s="195" t="str">
        <f t="shared" si="21"/>
        <v/>
      </c>
      <c r="AN177" s="195" t="str">
        <f t="shared" si="22"/>
        <v/>
      </c>
      <c r="AP177" s="195" t="str">
        <f t="shared" si="23"/>
        <v/>
      </c>
      <c r="AR177" s="195" t="str">
        <f t="shared" si="24"/>
        <v/>
      </c>
      <c r="AT177" s="195" t="str">
        <f t="shared" si="25"/>
        <v/>
      </c>
      <c r="AV177" s="195" t="str">
        <f t="shared" si="26"/>
        <v/>
      </c>
      <c r="AX177" s="195" t="str">
        <f t="shared" si="27"/>
        <v/>
      </c>
      <c r="AZ177" s="195" t="str">
        <f t="shared" si="28"/>
        <v/>
      </c>
      <c r="BB177" s="195" t="str">
        <f t="shared" si="29"/>
        <v/>
      </c>
      <c r="BD177" s="195" t="str">
        <f t="shared" si="30"/>
        <v/>
      </c>
      <c r="BF177" s="195" t="str">
        <f t="shared" si="31"/>
        <v/>
      </c>
      <c r="BH177" s="195" t="str">
        <f t="shared" si="32"/>
        <v/>
      </c>
      <c r="BJ177" s="195" t="str">
        <f t="shared" si="33"/>
        <v/>
      </c>
    </row>
    <row r="178" spans="13:62">
      <c r="M178" s="195">
        <v>1.84</v>
      </c>
      <c r="N178" s="195" t="str">
        <f>IFERROR(VLOOKUP(M178,'CRUCE RIESGOS'!$C$8:$D$13,2,FALSE),"")</f>
        <v/>
      </c>
      <c r="O178" s="195">
        <v>2.8400000000000198</v>
      </c>
      <c r="P178" s="195" t="str">
        <f>IFERROR(VLOOKUP(O178,'CRUCE RIESGOS'!$C$8:$D$13,2,FALSE),"")</f>
        <v/>
      </c>
      <c r="Q178" s="195">
        <v>3.8400000000000398</v>
      </c>
      <c r="R178" s="195" t="str">
        <f>IFERROR(VLOOKUP(Q178,'CRUCE RIESGOS'!$C$8:$D$13,2,FALSE),"")</f>
        <v/>
      </c>
      <c r="S178" s="195">
        <v>4.8400000000000603</v>
      </c>
      <c r="T178" s="195" t="str">
        <f>IFERROR(VLOOKUP(S178,'CRUCE RIESGOS'!$C$8:$D$13,2,FALSE),"")</f>
        <v/>
      </c>
      <c r="U178" s="195">
        <v>5.8400000000000798</v>
      </c>
      <c r="V178" s="195" t="str">
        <f>IFERROR(VLOOKUP(U178,'CRUCE RIESGOS'!$C$8:$D$13,2,FALSE),"")</f>
        <v/>
      </c>
      <c r="W178" s="195">
        <v>6.8400000000001002</v>
      </c>
      <c r="X178" s="195" t="str">
        <f>IFERROR(VLOOKUP(W178,'CRUCE RIESGOS'!$C$8:$D$13,2,FALSE),"")</f>
        <v/>
      </c>
      <c r="Y178" s="195">
        <v>7.8400000000001198</v>
      </c>
      <c r="Z178" s="195" t="str">
        <f>IFERROR(VLOOKUP(Y178,'CRUCE RIESGOS'!$C$8:$D$13,2,FALSE),"")</f>
        <v/>
      </c>
      <c r="AA178" s="195">
        <v>8.8400000000001402</v>
      </c>
      <c r="AB178" s="195" t="str">
        <f>IFERROR(VLOOKUP(AA178,'CRUCE RIESGOS'!$C$8:$D$13,2,FALSE),"")</f>
        <v/>
      </c>
      <c r="AC178" s="195">
        <v>9.8400000000001597</v>
      </c>
      <c r="AD178" s="195" t="str">
        <f>IFERROR(VLOOKUP(AC178,'CRUCE RIESGOS'!$C$8:$D$13,2,FALSE),"")</f>
        <v/>
      </c>
      <c r="AE178" s="195">
        <v>10.840000000000201</v>
      </c>
      <c r="AF178" s="195" t="str">
        <f>IFERROR(VLOOKUP(AE178,'CRUCE RIESGOS'!$C$8:$D$13,2,FALSE),"")</f>
        <v/>
      </c>
      <c r="AG178" s="195">
        <v>11.840000000000201</v>
      </c>
      <c r="AH178" s="195" t="str">
        <f>IFERROR(VLOOKUP(AG178,'CRUCE RIESGOS'!$C$8:$D$13,2,FALSE),"")</f>
        <v/>
      </c>
      <c r="AI178" s="195">
        <v>12.840000000000201</v>
      </c>
      <c r="AJ178" s="195" t="str">
        <f>IFERROR(VLOOKUP(AI178,'CRUCE RIESGOS'!$C$8:$D$13,2,FALSE),"")</f>
        <v/>
      </c>
      <c r="AK178" s="195">
        <v>13.840000000000201</v>
      </c>
      <c r="AL178" s="195" t="str">
        <f>IFERROR(VLOOKUP(AK178,'CRUCE RIESGOS'!$C$8:$D$13,2,FALSE),"")</f>
        <v/>
      </c>
      <c r="AM178" s="195">
        <v>14.8400000000003</v>
      </c>
      <c r="AN178" s="195" t="str">
        <f>IFERROR(VLOOKUP(AM178,'CRUCE RIESGOS'!$C$8:$D$13,2,FALSE),"")</f>
        <v/>
      </c>
      <c r="AO178" s="195">
        <v>15.8400000000003</v>
      </c>
      <c r="AP178" s="195" t="str">
        <f>IFERROR(VLOOKUP(AO178,'CRUCE RIESGOS'!$C$8:$D$13,2,FALSE),"")</f>
        <v/>
      </c>
      <c r="AQ178" s="195">
        <v>16.840000000000298</v>
      </c>
      <c r="AR178" s="195" t="str">
        <f>IFERROR(VLOOKUP(AQ178,'CRUCE RIESGOS'!$C$8:$D$13,2,FALSE),"")</f>
        <v/>
      </c>
      <c r="AS178" s="195">
        <v>17.840000000000298</v>
      </c>
      <c r="AT178" s="195" t="str">
        <f>IFERROR(VLOOKUP(AS178,'CRUCE RIESGOS'!$C$8:$D$13,2,FALSE),"")</f>
        <v/>
      </c>
      <c r="AU178" s="195">
        <v>18.840000000000298</v>
      </c>
      <c r="AV178" s="195" t="str">
        <f>IFERROR(VLOOKUP(AU178,'CRUCE RIESGOS'!$C$8:$D$13,2,FALSE),"")</f>
        <v/>
      </c>
      <c r="AW178" s="195">
        <v>19.840000000000401</v>
      </c>
      <c r="AX178" s="195" t="str">
        <f>IFERROR(VLOOKUP(AW178,'CRUCE RIESGOS'!$C$8:$D$13,2,FALSE),"")</f>
        <v/>
      </c>
      <c r="AY178" s="195">
        <v>20.840000000000401</v>
      </c>
      <c r="AZ178" s="195" t="str">
        <f>IFERROR(VLOOKUP(AY178,'CRUCE RIESGOS'!$C$8:$D$13,2,FALSE),"")</f>
        <v/>
      </c>
      <c r="BA178" s="195">
        <v>21.840000000000401</v>
      </c>
      <c r="BB178" s="195" t="str">
        <f>IFERROR(VLOOKUP(BA178,'CRUCE RIESGOS'!$C$8:$D$13,2,FALSE),"")</f>
        <v/>
      </c>
      <c r="BC178" s="195">
        <v>22.840000000000401</v>
      </c>
      <c r="BD178" s="195" t="str">
        <f>IFERROR(VLOOKUP(BC178,'CRUCE RIESGOS'!$C$8:$D$13,2,FALSE),"")</f>
        <v/>
      </c>
      <c r="BE178" s="195">
        <v>23.840000000000401</v>
      </c>
      <c r="BF178" s="195" t="str">
        <f>IFERROR(VLOOKUP(BE178,'CRUCE RIESGOS'!$C$8:$D$13,2,FALSE),"")</f>
        <v/>
      </c>
      <c r="BG178" s="195">
        <v>24.840000000000501</v>
      </c>
      <c r="BH178" s="195" t="str">
        <f>IFERROR(VLOOKUP(BG178,'CRUCE RIESGOS'!$C$8:$D$13,2,FALSE),"")</f>
        <v/>
      </c>
      <c r="BI178" s="195">
        <v>25.840000000000501</v>
      </c>
      <c r="BJ178" s="195" t="str">
        <f>IFERROR(VLOOKUP(BI178,'CRUCE RIESGOS'!$C$8:$D$13,2,FALSE),"")</f>
        <v/>
      </c>
    </row>
    <row r="179" spans="13:62">
      <c r="N179" s="195" t="str">
        <f t="shared" si="17"/>
        <v/>
      </c>
      <c r="P179" s="195" t="str">
        <f>IF(P180&lt;&gt;""," -R","")</f>
        <v/>
      </c>
      <c r="R179" s="195" t="str">
        <f>IF(R180&lt;&gt;""," -R","")</f>
        <v/>
      </c>
      <c r="T179" s="195" t="str">
        <f>IF(T180&lt;&gt;""," -R","")</f>
        <v/>
      </c>
      <c r="V179" s="195" t="str">
        <f>IF(V180&lt;&gt;""," -R","")</f>
        <v/>
      </c>
      <c r="X179" s="195" t="str">
        <f>IF(X180&lt;&gt;""," -R","")</f>
        <v/>
      </c>
      <c r="Z179" s="195" t="str">
        <f>IF(Z180&lt;&gt;""," -R","")</f>
        <v/>
      </c>
      <c r="AB179" s="195" t="str">
        <f>IF(AB180&lt;&gt;""," -R","")</f>
        <v/>
      </c>
      <c r="AD179" s="195" t="str">
        <f>IF(AD180&lt;&gt;""," -R","")</f>
        <v/>
      </c>
      <c r="AF179" s="195" t="str">
        <f t="shared" si="18"/>
        <v/>
      </c>
      <c r="AH179" s="195" t="str">
        <f t="shared" si="19"/>
        <v/>
      </c>
      <c r="AJ179" s="195" t="str">
        <f t="shared" si="20"/>
        <v/>
      </c>
      <c r="AL179" s="195" t="str">
        <f t="shared" si="21"/>
        <v/>
      </c>
      <c r="AN179" s="195" t="str">
        <f t="shared" si="22"/>
        <v/>
      </c>
      <c r="AP179" s="195" t="str">
        <f t="shared" si="23"/>
        <v/>
      </c>
      <c r="AR179" s="195" t="str">
        <f t="shared" si="24"/>
        <v/>
      </c>
      <c r="AT179" s="195" t="str">
        <f t="shared" si="25"/>
        <v/>
      </c>
      <c r="AV179" s="195" t="str">
        <f t="shared" si="26"/>
        <v/>
      </c>
      <c r="AX179" s="195" t="str">
        <f t="shared" si="27"/>
        <v/>
      </c>
      <c r="AZ179" s="195" t="str">
        <f t="shared" si="28"/>
        <v/>
      </c>
      <c r="BB179" s="195" t="str">
        <f t="shared" si="29"/>
        <v/>
      </c>
      <c r="BD179" s="195" t="str">
        <f t="shared" si="30"/>
        <v/>
      </c>
      <c r="BF179" s="195" t="str">
        <f t="shared" si="31"/>
        <v/>
      </c>
      <c r="BH179" s="195" t="str">
        <f t="shared" si="32"/>
        <v/>
      </c>
      <c r="BJ179" s="195" t="str">
        <f t="shared" si="33"/>
        <v/>
      </c>
    </row>
    <row r="180" spans="13:62">
      <c r="M180" s="195">
        <v>1.85</v>
      </c>
      <c r="N180" s="195" t="str">
        <f>IFERROR(VLOOKUP(M180,'CRUCE RIESGOS'!$C$8:$D$13,2,FALSE),"")</f>
        <v/>
      </c>
      <c r="O180" s="195">
        <v>2.8500000000000201</v>
      </c>
      <c r="P180" s="195" t="str">
        <f>IFERROR(VLOOKUP(O180,'CRUCE RIESGOS'!$C$8:$D$13,2,FALSE),"")</f>
        <v/>
      </c>
      <c r="Q180" s="195">
        <v>3.8500000000000401</v>
      </c>
      <c r="R180" s="195" t="str">
        <f>IFERROR(VLOOKUP(Q180,'CRUCE RIESGOS'!$C$8:$D$13,2,FALSE),"")</f>
        <v/>
      </c>
      <c r="S180" s="195">
        <v>4.85000000000006</v>
      </c>
      <c r="T180" s="195" t="str">
        <f>IFERROR(VLOOKUP(S180,'CRUCE RIESGOS'!$C$8:$D$13,2,FALSE),"")</f>
        <v/>
      </c>
      <c r="U180" s="195">
        <v>5.8500000000000796</v>
      </c>
      <c r="V180" s="195" t="str">
        <f>IFERROR(VLOOKUP(U180,'CRUCE RIESGOS'!$C$8:$D$13,2,FALSE),"")</f>
        <v/>
      </c>
      <c r="W180" s="195">
        <v>6.8500000000001</v>
      </c>
      <c r="X180" s="195" t="str">
        <f>IFERROR(VLOOKUP(W180,'CRUCE RIESGOS'!$C$8:$D$13,2,FALSE),"")</f>
        <v/>
      </c>
      <c r="Y180" s="195">
        <v>7.8500000000001204</v>
      </c>
      <c r="Z180" s="195" t="str">
        <f>IFERROR(VLOOKUP(Y180,'CRUCE RIESGOS'!$C$8:$D$13,2,FALSE),"")</f>
        <v/>
      </c>
      <c r="AA180" s="195">
        <v>8.85000000000014</v>
      </c>
      <c r="AB180" s="195" t="str">
        <f>IFERROR(VLOOKUP(AA180,'CRUCE RIESGOS'!$C$8:$D$13,2,FALSE),"")</f>
        <v/>
      </c>
      <c r="AC180" s="195">
        <v>9.8500000000001595</v>
      </c>
      <c r="AD180" s="195" t="str">
        <f>IFERROR(VLOOKUP(AC180,'CRUCE RIESGOS'!$C$8:$D$13,2,FALSE),"")</f>
        <v/>
      </c>
      <c r="AE180" s="195">
        <v>10.8500000000002</v>
      </c>
      <c r="AF180" s="195" t="str">
        <f>IFERROR(VLOOKUP(AE180,'CRUCE RIESGOS'!$C$8:$D$13,2,FALSE),"")</f>
        <v/>
      </c>
      <c r="AG180" s="195">
        <v>11.8500000000002</v>
      </c>
      <c r="AH180" s="195" t="str">
        <f>IFERROR(VLOOKUP(AG180,'CRUCE RIESGOS'!$C$8:$D$13,2,FALSE),"")</f>
        <v/>
      </c>
      <c r="AI180" s="195">
        <v>12.8500000000002</v>
      </c>
      <c r="AJ180" s="195" t="str">
        <f>IFERROR(VLOOKUP(AI180,'CRUCE RIESGOS'!$C$8:$D$13,2,FALSE),"")</f>
        <v/>
      </c>
      <c r="AK180" s="195">
        <v>13.8500000000002</v>
      </c>
      <c r="AL180" s="195" t="str">
        <f>IFERROR(VLOOKUP(AK180,'CRUCE RIESGOS'!$C$8:$D$13,2,FALSE),"")</f>
        <v/>
      </c>
      <c r="AM180" s="195">
        <v>14.8500000000003</v>
      </c>
      <c r="AN180" s="195" t="str">
        <f>IFERROR(VLOOKUP(AM180,'CRUCE RIESGOS'!$C$8:$D$13,2,FALSE),"")</f>
        <v/>
      </c>
      <c r="AO180" s="195">
        <v>15.8500000000003</v>
      </c>
      <c r="AP180" s="195" t="str">
        <f>IFERROR(VLOOKUP(AO180,'CRUCE RIESGOS'!$C$8:$D$13,2,FALSE),"")</f>
        <v/>
      </c>
      <c r="AQ180" s="195">
        <v>16.8500000000003</v>
      </c>
      <c r="AR180" s="195" t="str">
        <f>IFERROR(VLOOKUP(AQ180,'CRUCE RIESGOS'!$C$8:$D$13,2,FALSE),"")</f>
        <v/>
      </c>
      <c r="AS180" s="195">
        <v>17.8500000000003</v>
      </c>
      <c r="AT180" s="195" t="str">
        <f>IFERROR(VLOOKUP(AS180,'CRUCE RIESGOS'!$C$8:$D$13,2,FALSE),"")</f>
        <v/>
      </c>
      <c r="AU180" s="195">
        <v>18.8500000000003</v>
      </c>
      <c r="AV180" s="195" t="str">
        <f>IFERROR(VLOOKUP(AU180,'CRUCE RIESGOS'!$C$8:$D$13,2,FALSE),"")</f>
        <v/>
      </c>
      <c r="AW180" s="195">
        <v>19.850000000000399</v>
      </c>
      <c r="AX180" s="195" t="str">
        <f>IFERROR(VLOOKUP(AW180,'CRUCE RIESGOS'!$C$8:$D$13,2,FALSE),"")</f>
        <v/>
      </c>
      <c r="AY180" s="195">
        <v>20.850000000000399</v>
      </c>
      <c r="AZ180" s="195" t="str">
        <f>IFERROR(VLOOKUP(AY180,'CRUCE RIESGOS'!$C$8:$D$13,2,FALSE),"")</f>
        <v/>
      </c>
      <c r="BA180" s="195">
        <v>21.850000000000399</v>
      </c>
      <c r="BB180" s="195" t="str">
        <f>IFERROR(VLOOKUP(BA180,'CRUCE RIESGOS'!$C$8:$D$13,2,FALSE),"")</f>
        <v/>
      </c>
      <c r="BC180" s="195">
        <v>22.850000000000399</v>
      </c>
      <c r="BD180" s="195" t="str">
        <f>IFERROR(VLOOKUP(BC180,'CRUCE RIESGOS'!$C$8:$D$13,2,FALSE),"")</f>
        <v/>
      </c>
      <c r="BE180" s="195">
        <v>23.850000000000399</v>
      </c>
      <c r="BF180" s="195" t="str">
        <f>IFERROR(VLOOKUP(BE180,'CRUCE RIESGOS'!$C$8:$D$13,2,FALSE),"")</f>
        <v/>
      </c>
      <c r="BG180" s="195">
        <v>24.850000000000499</v>
      </c>
      <c r="BH180" s="195" t="str">
        <f>IFERROR(VLOOKUP(BG180,'CRUCE RIESGOS'!$C$8:$D$13,2,FALSE),"")</f>
        <v/>
      </c>
      <c r="BI180" s="195">
        <v>25.850000000000499</v>
      </c>
      <c r="BJ180" s="195" t="str">
        <f>IFERROR(VLOOKUP(BI180,'CRUCE RIESGOS'!$C$8:$D$13,2,FALSE),"")</f>
        <v/>
      </c>
    </row>
    <row r="181" spans="13:62">
      <c r="N181" s="195" t="str">
        <f t="shared" si="17"/>
        <v/>
      </c>
      <c r="P181" s="195" t="str">
        <f>IF(P182&lt;&gt;""," -R","")</f>
        <v/>
      </c>
      <c r="R181" s="195" t="str">
        <f>IF(R182&lt;&gt;""," -R","")</f>
        <v/>
      </c>
      <c r="T181" s="195" t="str">
        <f>IF(T182&lt;&gt;""," -R","")</f>
        <v/>
      </c>
      <c r="V181" s="195" t="str">
        <f>IF(V182&lt;&gt;""," -R","")</f>
        <v/>
      </c>
      <c r="X181" s="195" t="str">
        <f>IF(X182&lt;&gt;""," -R","")</f>
        <v/>
      </c>
      <c r="Z181" s="195" t="str">
        <f>IF(Z182&lt;&gt;""," -R","")</f>
        <v/>
      </c>
      <c r="AB181" s="195" t="str">
        <f>IF(AB182&lt;&gt;""," -R","")</f>
        <v/>
      </c>
      <c r="AD181" s="195" t="str">
        <f>IF(AD182&lt;&gt;""," -R","")</f>
        <v/>
      </c>
      <c r="AF181" s="195" t="str">
        <f t="shared" si="18"/>
        <v/>
      </c>
      <c r="AH181" s="195" t="str">
        <f t="shared" si="19"/>
        <v/>
      </c>
      <c r="AJ181" s="195" t="str">
        <f t="shared" si="20"/>
        <v/>
      </c>
      <c r="AL181" s="195" t="str">
        <f t="shared" si="21"/>
        <v/>
      </c>
      <c r="AN181" s="195" t="str">
        <f t="shared" si="22"/>
        <v/>
      </c>
      <c r="AP181" s="195" t="str">
        <f t="shared" si="23"/>
        <v/>
      </c>
      <c r="AR181" s="195" t="str">
        <f t="shared" si="24"/>
        <v/>
      </c>
      <c r="AT181" s="195" t="str">
        <f t="shared" si="25"/>
        <v/>
      </c>
      <c r="AV181" s="195" t="str">
        <f t="shared" si="26"/>
        <v/>
      </c>
      <c r="AX181" s="195" t="str">
        <f t="shared" si="27"/>
        <v/>
      </c>
      <c r="AZ181" s="195" t="str">
        <f t="shared" si="28"/>
        <v/>
      </c>
      <c r="BB181" s="195" t="str">
        <f t="shared" si="29"/>
        <v/>
      </c>
      <c r="BD181" s="195" t="str">
        <f t="shared" si="30"/>
        <v/>
      </c>
      <c r="BF181" s="195" t="str">
        <f t="shared" si="31"/>
        <v/>
      </c>
      <c r="BH181" s="195" t="str">
        <f t="shared" si="32"/>
        <v/>
      </c>
      <c r="BJ181" s="195" t="str">
        <f t="shared" si="33"/>
        <v/>
      </c>
    </row>
    <row r="182" spans="13:62">
      <c r="M182" s="195">
        <v>1.86</v>
      </c>
      <c r="N182" s="195" t="str">
        <f>IFERROR(VLOOKUP(M182,'CRUCE RIESGOS'!$C$8:$D$13,2,FALSE),"")</f>
        <v/>
      </c>
      <c r="O182" s="195">
        <v>2.8600000000000199</v>
      </c>
      <c r="P182" s="195" t="str">
        <f>IFERROR(VLOOKUP(O182,'CRUCE RIESGOS'!$C$8:$D$13,2,FALSE),"")</f>
        <v/>
      </c>
      <c r="Q182" s="195">
        <v>3.8600000000000398</v>
      </c>
      <c r="R182" s="195" t="str">
        <f>IFERROR(VLOOKUP(Q182,'CRUCE RIESGOS'!$C$8:$D$13,2,FALSE),"")</f>
        <v/>
      </c>
      <c r="S182" s="195">
        <v>4.8600000000000598</v>
      </c>
      <c r="T182" s="195" t="str">
        <f>IFERROR(VLOOKUP(S182,'CRUCE RIESGOS'!$C$8:$D$13,2,FALSE),"")</f>
        <v/>
      </c>
      <c r="U182" s="195">
        <v>5.8600000000000803</v>
      </c>
      <c r="V182" s="195" t="str">
        <f>IFERROR(VLOOKUP(U182,'CRUCE RIESGOS'!$C$8:$D$13,2,FALSE),"")</f>
        <v/>
      </c>
      <c r="W182" s="195">
        <v>6.8600000000000998</v>
      </c>
      <c r="X182" s="195" t="str">
        <f>IFERROR(VLOOKUP(W182,'CRUCE RIESGOS'!$C$8:$D$13,2,FALSE),"")</f>
        <v/>
      </c>
      <c r="Y182" s="195">
        <v>7.8600000000001202</v>
      </c>
      <c r="Z182" s="195" t="str">
        <f>IFERROR(VLOOKUP(Y182,'CRUCE RIESGOS'!$C$8:$D$13,2,FALSE),"")</f>
        <v/>
      </c>
      <c r="AA182" s="195">
        <v>8.8600000000001398</v>
      </c>
      <c r="AB182" s="195" t="str">
        <f>IFERROR(VLOOKUP(AA182,'CRUCE RIESGOS'!$C$8:$D$13,2,FALSE),"")</f>
        <v/>
      </c>
      <c r="AC182" s="195">
        <v>9.8600000000001593</v>
      </c>
      <c r="AD182" s="195" t="str">
        <f>IFERROR(VLOOKUP(AC182,'CRUCE RIESGOS'!$C$8:$D$13,2,FALSE),"")</f>
        <v/>
      </c>
      <c r="AE182" s="195">
        <v>10.8600000000002</v>
      </c>
      <c r="AF182" s="195" t="str">
        <f>IFERROR(VLOOKUP(AE182,'CRUCE RIESGOS'!$C$8:$D$13,2,FALSE),"")</f>
        <v/>
      </c>
      <c r="AG182" s="195">
        <v>11.8600000000002</v>
      </c>
      <c r="AH182" s="195" t="str">
        <f>IFERROR(VLOOKUP(AG182,'CRUCE RIESGOS'!$C$8:$D$13,2,FALSE),"")</f>
        <v/>
      </c>
      <c r="AI182" s="195">
        <v>12.8600000000002</v>
      </c>
      <c r="AJ182" s="195" t="str">
        <f>IFERROR(VLOOKUP(AI182,'CRUCE RIESGOS'!$C$8:$D$13,2,FALSE),"")</f>
        <v/>
      </c>
      <c r="AK182" s="195">
        <v>13.8600000000002</v>
      </c>
      <c r="AL182" s="195" t="str">
        <f>IFERROR(VLOOKUP(AK182,'CRUCE RIESGOS'!$C$8:$D$13,2,FALSE),"")</f>
        <v/>
      </c>
      <c r="AM182" s="195">
        <v>14.8600000000003</v>
      </c>
      <c r="AN182" s="195" t="str">
        <f>IFERROR(VLOOKUP(AM182,'CRUCE RIESGOS'!$C$8:$D$13,2,FALSE),"")</f>
        <v/>
      </c>
      <c r="AO182" s="195">
        <v>15.8600000000003</v>
      </c>
      <c r="AP182" s="195" t="str">
        <f>IFERROR(VLOOKUP(AO182,'CRUCE RIESGOS'!$C$8:$D$13,2,FALSE),"")</f>
        <v/>
      </c>
      <c r="AQ182" s="195">
        <v>16.860000000000301</v>
      </c>
      <c r="AR182" s="195" t="str">
        <f>IFERROR(VLOOKUP(AQ182,'CRUCE RIESGOS'!$C$8:$D$13,2,FALSE),"")</f>
        <v/>
      </c>
      <c r="AS182" s="195">
        <v>17.860000000000301</v>
      </c>
      <c r="AT182" s="195" t="str">
        <f>IFERROR(VLOOKUP(AS182,'CRUCE RIESGOS'!$C$8:$D$13,2,FALSE),"")</f>
        <v/>
      </c>
      <c r="AU182" s="195">
        <v>18.860000000000301</v>
      </c>
      <c r="AV182" s="195" t="str">
        <f>IFERROR(VLOOKUP(AU182,'CRUCE RIESGOS'!$C$8:$D$13,2,FALSE),"")</f>
        <v/>
      </c>
      <c r="AW182" s="195">
        <v>19.860000000000401</v>
      </c>
      <c r="AX182" s="195" t="str">
        <f>IFERROR(VLOOKUP(AW182,'CRUCE RIESGOS'!$C$8:$D$13,2,FALSE),"")</f>
        <v/>
      </c>
      <c r="AY182" s="195">
        <v>20.860000000000401</v>
      </c>
      <c r="AZ182" s="195" t="str">
        <f>IFERROR(VLOOKUP(AY182,'CRUCE RIESGOS'!$C$8:$D$13,2,FALSE),"")</f>
        <v/>
      </c>
      <c r="BA182" s="195">
        <v>21.860000000000401</v>
      </c>
      <c r="BB182" s="195" t="str">
        <f>IFERROR(VLOOKUP(BA182,'CRUCE RIESGOS'!$C$8:$D$13,2,FALSE),"")</f>
        <v/>
      </c>
      <c r="BC182" s="195">
        <v>22.860000000000401</v>
      </c>
      <c r="BD182" s="195" t="str">
        <f>IFERROR(VLOOKUP(BC182,'CRUCE RIESGOS'!$C$8:$D$13,2,FALSE),"")</f>
        <v/>
      </c>
      <c r="BE182" s="195">
        <v>23.860000000000401</v>
      </c>
      <c r="BF182" s="195" t="str">
        <f>IFERROR(VLOOKUP(BE182,'CRUCE RIESGOS'!$C$8:$D$13,2,FALSE),"")</f>
        <v/>
      </c>
      <c r="BG182" s="195">
        <v>24.8600000000005</v>
      </c>
      <c r="BH182" s="195" t="str">
        <f>IFERROR(VLOOKUP(BG182,'CRUCE RIESGOS'!$C$8:$D$13,2,FALSE),"")</f>
        <v/>
      </c>
      <c r="BI182" s="195">
        <v>25.8600000000005</v>
      </c>
      <c r="BJ182" s="195" t="str">
        <f>IFERROR(VLOOKUP(BI182,'CRUCE RIESGOS'!$C$8:$D$13,2,FALSE),"")</f>
        <v/>
      </c>
    </row>
    <row r="183" spans="13:62">
      <c r="N183" s="195" t="str">
        <f t="shared" si="17"/>
        <v/>
      </c>
      <c r="P183" s="195" t="str">
        <f>IF(P184&lt;&gt;""," -R","")</f>
        <v/>
      </c>
      <c r="R183" s="195" t="str">
        <f>IF(R184&lt;&gt;""," -R","")</f>
        <v/>
      </c>
      <c r="T183" s="195" t="str">
        <f>IF(T184&lt;&gt;""," -R","")</f>
        <v/>
      </c>
      <c r="V183" s="195" t="str">
        <f>IF(V184&lt;&gt;""," -R","")</f>
        <v/>
      </c>
      <c r="X183" s="195" t="str">
        <f>IF(X184&lt;&gt;""," -R","")</f>
        <v/>
      </c>
      <c r="Z183" s="195" t="str">
        <f>IF(Z184&lt;&gt;""," -R","")</f>
        <v/>
      </c>
      <c r="AB183" s="195" t="str">
        <f>IF(AB184&lt;&gt;""," -R","")</f>
        <v/>
      </c>
      <c r="AD183" s="195" t="str">
        <f>IF(AD184&lt;&gt;""," -R","")</f>
        <v/>
      </c>
      <c r="AF183" s="195" t="str">
        <f t="shared" si="18"/>
        <v/>
      </c>
      <c r="AH183" s="195" t="str">
        <f t="shared" si="19"/>
        <v/>
      </c>
      <c r="AJ183" s="195" t="str">
        <f t="shared" si="20"/>
        <v/>
      </c>
      <c r="AL183" s="195" t="str">
        <f t="shared" si="21"/>
        <v/>
      </c>
      <c r="AN183" s="195" t="str">
        <f t="shared" si="22"/>
        <v/>
      </c>
      <c r="AP183" s="195" t="str">
        <f t="shared" si="23"/>
        <v/>
      </c>
      <c r="AR183" s="195" t="str">
        <f t="shared" si="24"/>
        <v/>
      </c>
      <c r="AT183" s="195" t="str">
        <f t="shared" si="25"/>
        <v/>
      </c>
      <c r="AV183" s="195" t="str">
        <f t="shared" si="26"/>
        <v/>
      </c>
      <c r="AX183" s="195" t="str">
        <f t="shared" si="27"/>
        <v/>
      </c>
      <c r="AZ183" s="195" t="str">
        <f t="shared" si="28"/>
        <v/>
      </c>
      <c r="BB183" s="195" t="str">
        <f t="shared" si="29"/>
        <v/>
      </c>
      <c r="BD183" s="195" t="str">
        <f t="shared" si="30"/>
        <v/>
      </c>
      <c r="BF183" s="195" t="str">
        <f t="shared" si="31"/>
        <v/>
      </c>
      <c r="BH183" s="195" t="str">
        <f t="shared" si="32"/>
        <v/>
      </c>
      <c r="BJ183" s="195" t="str">
        <f t="shared" si="33"/>
        <v/>
      </c>
    </row>
    <row r="184" spans="13:62">
      <c r="M184" s="195">
        <v>1.87</v>
      </c>
      <c r="N184" s="195" t="str">
        <f>IFERROR(VLOOKUP(M184,'CRUCE RIESGOS'!$C$8:$D$13,2,FALSE),"")</f>
        <v/>
      </c>
      <c r="O184" s="195">
        <v>2.8700000000000201</v>
      </c>
      <c r="P184" s="195" t="str">
        <f>IFERROR(VLOOKUP(O184,'CRUCE RIESGOS'!$C$8:$D$13,2,FALSE),"")</f>
        <v/>
      </c>
      <c r="Q184" s="195">
        <v>3.8700000000000401</v>
      </c>
      <c r="R184" s="195" t="str">
        <f>IFERROR(VLOOKUP(Q184,'CRUCE RIESGOS'!$C$8:$D$13,2,FALSE),"")</f>
        <v/>
      </c>
      <c r="S184" s="195">
        <v>4.8700000000000596</v>
      </c>
      <c r="T184" s="195" t="str">
        <f>IFERROR(VLOOKUP(S184,'CRUCE RIESGOS'!$C$8:$D$13,2,FALSE),"")</f>
        <v/>
      </c>
      <c r="U184" s="195">
        <v>5.87000000000008</v>
      </c>
      <c r="V184" s="195" t="str">
        <f>IFERROR(VLOOKUP(U184,'CRUCE RIESGOS'!$C$8:$D$13,2,FALSE),"")</f>
        <v/>
      </c>
      <c r="W184" s="195">
        <v>6.8700000000000996</v>
      </c>
      <c r="X184" s="195" t="str">
        <f>IFERROR(VLOOKUP(W184,'CRUCE RIESGOS'!$C$8:$D$13,2,FALSE),"")</f>
        <v/>
      </c>
      <c r="Y184" s="195">
        <v>7.87000000000012</v>
      </c>
      <c r="Z184" s="195" t="str">
        <f>IFERROR(VLOOKUP(Y184,'CRUCE RIESGOS'!$C$8:$D$13,2,FALSE),"")</f>
        <v/>
      </c>
      <c r="AA184" s="195">
        <v>8.8700000000001396</v>
      </c>
      <c r="AB184" s="195" t="str">
        <f>IFERROR(VLOOKUP(AA184,'CRUCE RIESGOS'!$C$8:$D$13,2,FALSE),"")</f>
        <v/>
      </c>
      <c r="AC184" s="195">
        <v>9.8700000000001609</v>
      </c>
      <c r="AD184" s="195" t="str">
        <f>IFERROR(VLOOKUP(AC184,'CRUCE RIESGOS'!$C$8:$D$13,2,FALSE),"")</f>
        <v/>
      </c>
      <c r="AE184" s="195">
        <v>10.8700000000002</v>
      </c>
      <c r="AF184" s="195" t="str">
        <f>IFERROR(VLOOKUP(AE184,'CRUCE RIESGOS'!$C$8:$D$13,2,FALSE),"")</f>
        <v/>
      </c>
      <c r="AG184" s="195">
        <v>11.8700000000002</v>
      </c>
      <c r="AH184" s="195" t="str">
        <f>IFERROR(VLOOKUP(AG184,'CRUCE RIESGOS'!$C$8:$D$13,2,FALSE),"")</f>
        <v/>
      </c>
      <c r="AI184" s="195">
        <v>12.8700000000002</v>
      </c>
      <c r="AJ184" s="195" t="str">
        <f>IFERROR(VLOOKUP(AI184,'CRUCE RIESGOS'!$C$8:$D$13,2,FALSE),"")</f>
        <v/>
      </c>
      <c r="AK184" s="195">
        <v>13.8700000000002</v>
      </c>
      <c r="AL184" s="195" t="str">
        <f>IFERROR(VLOOKUP(AK184,'CRUCE RIESGOS'!$C$8:$D$13,2,FALSE),"")</f>
        <v/>
      </c>
      <c r="AM184" s="195">
        <v>14.870000000000299</v>
      </c>
      <c r="AN184" s="195" t="str">
        <f>IFERROR(VLOOKUP(AM184,'CRUCE RIESGOS'!$C$8:$D$13,2,FALSE),"")</f>
        <v/>
      </c>
      <c r="AO184" s="195">
        <v>15.870000000000299</v>
      </c>
      <c r="AP184" s="195" t="str">
        <f>IFERROR(VLOOKUP(AO184,'CRUCE RIESGOS'!$C$8:$D$13,2,FALSE),"")</f>
        <v/>
      </c>
      <c r="AQ184" s="195">
        <v>16.870000000000299</v>
      </c>
      <c r="AR184" s="195" t="str">
        <f>IFERROR(VLOOKUP(AQ184,'CRUCE RIESGOS'!$C$8:$D$13,2,FALSE),"")</f>
        <v/>
      </c>
      <c r="AS184" s="195">
        <v>17.870000000000299</v>
      </c>
      <c r="AT184" s="195" t="str">
        <f>IFERROR(VLOOKUP(AS184,'CRUCE RIESGOS'!$C$8:$D$13,2,FALSE),"")</f>
        <v/>
      </c>
      <c r="AU184" s="195">
        <v>18.870000000000299</v>
      </c>
      <c r="AV184" s="195" t="str">
        <f>IFERROR(VLOOKUP(AU184,'CRUCE RIESGOS'!$C$8:$D$13,2,FALSE),"")</f>
        <v/>
      </c>
      <c r="AW184" s="195">
        <v>19.870000000000399</v>
      </c>
      <c r="AX184" s="195" t="str">
        <f>IFERROR(VLOOKUP(AW184,'CRUCE RIESGOS'!$C$8:$D$13,2,FALSE),"")</f>
        <v/>
      </c>
      <c r="AY184" s="195">
        <v>20.870000000000399</v>
      </c>
      <c r="AZ184" s="195" t="str">
        <f>IFERROR(VLOOKUP(AY184,'CRUCE RIESGOS'!$C$8:$D$13,2,FALSE),"")</f>
        <v/>
      </c>
      <c r="BA184" s="195">
        <v>21.870000000000399</v>
      </c>
      <c r="BB184" s="195" t="str">
        <f>IFERROR(VLOOKUP(BA184,'CRUCE RIESGOS'!$C$8:$D$13,2,FALSE),"")</f>
        <v/>
      </c>
      <c r="BC184" s="195">
        <v>22.870000000000399</v>
      </c>
      <c r="BD184" s="195" t="str">
        <f>IFERROR(VLOOKUP(BC184,'CRUCE RIESGOS'!$C$8:$D$13,2,FALSE),"")</f>
        <v/>
      </c>
      <c r="BE184" s="195">
        <v>23.870000000000399</v>
      </c>
      <c r="BF184" s="195" t="str">
        <f>IFERROR(VLOOKUP(BE184,'CRUCE RIESGOS'!$C$8:$D$13,2,FALSE),"")</f>
        <v/>
      </c>
      <c r="BG184" s="195">
        <v>24.870000000000498</v>
      </c>
      <c r="BH184" s="195" t="str">
        <f>IFERROR(VLOOKUP(BG184,'CRUCE RIESGOS'!$C$8:$D$13,2,FALSE),"")</f>
        <v/>
      </c>
      <c r="BI184" s="195">
        <v>25.870000000000498</v>
      </c>
      <c r="BJ184" s="195" t="str">
        <f>IFERROR(VLOOKUP(BI184,'CRUCE RIESGOS'!$C$8:$D$13,2,FALSE),"")</f>
        <v/>
      </c>
    </row>
    <row r="185" spans="13:62">
      <c r="N185" s="195" t="str">
        <f t="shared" si="17"/>
        <v/>
      </c>
      <c r="P185" s="195" t="str">
        <f>IF(P186&lt;&gt;""," -R","")</f>
        <v/>
      </c>
      <c r="R185" s="195" t="str">
        <f>IF(R186&lt;&gt;""," -R","")</f>
        <v/>
      </c>
      <c r="T185" s="195" t="str">
        <f>IF(T186&lt;&gt;""," -R","")</f>
        <v/>
      </c>
      <c r="V185" s="195" t="str">
        <f>IF(V186&lt;&gt;""," -R","")</f>
        <v/>
      </c>
      <c r="X185" s="195" t="str">
        <f>IF(X186&lt;&gt;""," -R","")</f>
        <v/>
      </c>
      <c r="Z185" s="195" t="str">
        <f>IF(Z186&lt;&gt;""," -R","")</f>
        <v/>
      </c>
      <c r="AB185" s="195" t="str">
        <f>IF(AB186&lt;&gt;""," -R","")</f>
        <v/>
      </c>
      <c r="AD185" s="195" t="str">
        <f>IF(AD186&lt;&gt;""," -R","")</f>
        <v/>
      </c>
      <c r="AF185" s="195" t="str">
        <f t="shared" si="18"/>
        <v/>
      </c>
      <c r="AH185" s="195" t="str">
        <f t="shared" si="19"/>
        <v/>
      </c>
      <c r="AJ185" s="195" t="str">
        <f t="shared" si="20"/>
        <v/>
      </c>
      <c r="AL185" s="195" t="str">
        <f t="shared" si="21"/>
        <v/>
      </c>
      <c r="AN185" s="195" t="str">
        <f t="shared" si="22"/>
        <v/>
      </c>
      <c r="AP185" s="195" t="str">
        <f t="shared" si="23"/>
        <v/>
      </c>
      <c r="AR185" s="195" t="str">
        <f t="shared" si="24"/>
        <v/>
      </c>
      <c r="AT185" s="195" t="str">
        <f t="shared" si="25"/>
        <v/>
      </c>
      <c r="AV185" s="195" t="str">
        <f t="shared" si="26"/>
        <v/>
      </c>
      <c r="AX185" s="195" t="str">
        <f t="shared" si="27"/>
        <v/>
      </c>
      <c r="AZ185" s="195" t="str">
        <f t="shared" si="28"/>
        <v/>
      </c>
      <c r="BB185" s="195" t="str">
        <f t="shared" si="29"/>
        <v/>
      </c>
      <c r="BD185" s="195" t="str">
        <f t="shared" si="30"/>
        <v/>
      </c>
      <c r="BF185" s="195" t="str">
        <f t="shared" si="31"/>
        <v/>
      </c>
      <c r="BH185" s="195" t="str">
        <f t="shared" si="32"/>
        <v/>
      </c>
      <c r="BJ185" s="195" t="str">
        <f t="shared" si="33"/>
        <v/>
      </c>
    </row>
    <row r="186" spans="13:62">
      <c r="M186" s="195">
        <v>1.88</v>
      </c>
      <c r="N186" s="195" t="str">
        <f>IFERROR(VLOOKUP(M186,'CRUCE RIESGOS'!$C$8:$D$13,2,FALSE),"")</f>
        <v/>
      </c>
      <c r="O186" s="195">
        <v>2.8800000000000199</v>
      </c>
      <c r="P186" s="195" t="str">
        <f>IFERROR(VLOOKUP(O186,'CRUCE RIESGOS'!$C$8:$D$13,2,FALSE),"")</f>
        <v/>
      </c>
      <c r="Q186" s="195">
        <v>3.8800000000000399</v>
      </c>
      <c r="R186" s="195" t="str">
        <f>IFERROR(VLOOKUP(Q186,'CRUCE RIESGOS'!$C$8:$D$13,2,FALSE),"")</f>
        <v/>
      </c>
      <c r="S186" s="195">
        <v>4.8800000000000603</v>
      </c>
      <c r="T186" s="195" t="str">
        <f>IFERROR(VLOOKUP(S186,'CRUCE RIESGOS'!$C$8:$D$13,2,FALSE),"")</f>
        <v/>
      </c>
      <c r="U186" s="195">
        <v>5.8800000000000798</v>
      </c>
      <c r="V186" s="195" t="str">
        <f>IFERROR(VLOOKUP(U186,'CRUCE RIESGOS'!$C$8:$D$13,2,FALSE),"")</f>
        <v/>
      </c>
      <c r="W186" s="195">
        <v>6.8800000000001003</v>
      </c>
      <c r="X186" s="195" t="str">
        <f>IFERROR(VLOOKUP(W186,'CRUCE RIESGOS'!$C$8:$D$13,2,FALSE),"")</f>
        <v/>
      </c>
      <c r="Y186" s="195">
        <v>7.8800000000001198</v>
      </c>
      <c r="Z186" s="195" t="str">
        <f>IFERROR(VLOOKUP(Y186,'CRUCE RIESGOS'!$C$8:$D$13,2,FALSE),"")</f>
        <v/>
      </c>
      <c r="AA186" s="195">
        <v>8.8800000000001393</v>
      </c>
      <c r="AB186" s="195" t="str">
        <f>IFERROR(VLOOKUP(AA186,'CRUCE RIESGOS'!$C$8:$D$13,2,FALSE),"")</f>
        <v/>
      </c>
      <c r="AC186" s="195">
        <v>9.8800000000001607</v>
      </c>
      <c r="AD186" s="195" t="str">
        <f>IFERROR(VLOOKUP(AC186,'CRUCE RIESGOS'!$C$8:$D$13,2,FALSE),"")</f>
        <v/>
      </c>
      <c r="AE186" s="195">
        <v>10.8800000000002</v>
      </c>
      <c r="AF186" s="195" t="str">
        <f>IFERROR(VLOOKUP(AE186,'CRUCE RIESGOS'!$C$8:$D$13,2,FALSE),"")</f>
        <v/>
      </c>
      <c r="AG186" s="195">
        <v>11.8800000000002</v>
      </c>
      <c r="AH186" s="195" t="str">
        <f>IFERROR(VLOOKUP(AG186,'CRUCE RIESGOS'!$C$8:$D$13,2,FALSE),"")</f>
        <v/>
      </c>
      <c r="AI186" s="195">
        <v>12.8800000000002</v>
      </c>
      <c r="AJ186" s="195" t="str">
        <f>IFERROR(VLOOKUP(AI186,'CRUCE RIESGOS'!$C$8:$D$13,2,FALSE),"")</f>
        <v/>
      </c>
      <c r="AK186" s="195">
        <v>13.8800000000002</v>
      </c>
      <c r="AL186" s="195" t="str">
        <f>IFERROR(VLOOKUP(AK186,'CRUCE RIESGOS'!$C$8:$D$13,2,FALSE),"")</f>
        <v/>
      </c>
      <c r="AM186" s="195">
        <v>14.880000000000299</v>
      </c>
      <c r="AN186" s="195" t="str">
        <f>IFERROR(VLOOKUP(AM186,'CRUCE RIESGOS'!$C$8:$D$13,2,FALSE),"")</f>
        <v/>
      </c>
      <c r="AO186" s="195">
        <v>15.880000000000299</v>
      </c>
      <c r="AP186" s="195" t="str">
        <f>IFERROR(VLOOKUP(AO186,'CRUCE RIESGOS'!$C$8:$D$13,2,FALSE),"")</f>
        <v/>
      </c>
      <c r="AQ186" s="195">
        <v>16.880000000000301</v>
      </c>
      <c r="AR186" s="195" t="str">
        <f>IFERROR(VLOOKUP(AQ186,'CRUCE RIESGOS'!$C$8:$D$13,2,FALSE),"")</f>
        <v/>
      </c>
      <c r="AS186" s="195">
        <v>17.880000000000301</v>
      </c>
      <c r="AT186" s="195" t="str">
        <f>IFERROR(VLOOKUP(AS186,'CRUCE RIESGOS'!$C$8:$D$13,2,FALSE),"")</f>
        <v/>
      </c>
      <c r="AU186" s="195">
        <v>18.880000000000301</v>
      </c>
      <c r="AV186" s="195" t="str">
        <f>IFERROR(VLOOKUP(AU186,'CRUCE RIESGOS'!$C$8:$D$13,2,FALSE),"")</f>
        <v/>
      </c>
      <c r="AW186" s="195">
        <v>19.8800000000004</v>
      </c>
      <c r="AX186" s="195" t="str">
        <f>IFERROR(VLOOKUP(AW186,'CRUCE RIESGOS'!$C$8:$D$13,2,FALSE),"")</f>
        <v/>
      </c>
      <c r="AY186" s="195">
        <v>20.8800000000004</v>
      </c>
      <c r="AZ186" s="195" t="str">
        <f>IFERROR(VLOOKUP(AY186,'CRUCE RIESGOS'!$C$8:$D$13,2,FALSE),"")</f>
        <v/>
      </c>
      <c r="BA186" s="195">
        <v>21.8800000000004</v>
      </c>
      <c r="BB186" s="195" t="str">
        <f>IFERROR(VLOOKUP(BA186,'CRUCE RIESGOS'!$C$8:$D$13,2,FALSE),"")</f>
        <v/>
      </c>
      <c r="BC186" s="195">
        <v>22.8800000000004</v>
      </c>
      <c r="BD186" s="195" t="str">
        <f>IFERROR(VLOOKUP(BC186,'CRUCE RIESGOS'!$C$8:$D$13,2,FALSE),"")</f>
        <v/>
      </c>
      <c r="BE186" s="195">
        <v>23.8800000000004</v>
      </c>
      <c r="BF186" s="195" t="str">
        <f>IFERROR(VLOOKUP(BE186,'CRUCE RIESGOS'!$C$8:$D$13,2,FALSE),"")</f>
        <v/>
      </c>
      <c r="BG186" s="195">
        <v>24.8800000000005</v>
      </c>
      <c r="BH186" s="195" t="str">
        <f>IFERROR(VLOOKUP(BG186,'CRUCE RIESGOS'!$C$8:$D$13,2,FALSE),"")</f>
        <v/>
      </c>
      <c r="BI186" s="195">
        <v>25.8800000000005</v>
      </c>
      <c r="BJ186" s="195" t="str">
        <f>IFERROR(VLOOKUP(BI186,'CRUCE RIESGOS'!$C$8:$D$13,2,FALSE),"")</f>
        <v/>
      </c>
    </row>
    <row r="187" spans="13:62">
      <c r="N187" s="195" t="str">
        <f t="shared" si="17"/>
        <v/>
      </c>
      <c r="P187" s="195" t="str">
        <f>IF(P188&lt;&gt;""," -R","")</f>
        <v/>
      </c>
      <c r="R187" s="195" t="str">
        <f>IF(R188&lt;&gt;""," -R","")</f>
        <v/>
      </c>
      <c r="T187" s="195" t="str">
        <f>IF(T188&lt;&gt;""," -R","")</f>
        <v/>
      </c>
      <c r="V187" s="195" t="str">
        <f>IF(V188&lt;&gt;""," -R","")</f>
        <v/>
      </c>
      <c r="X187" s="195" t="str">
        <f>IF(X188&lt;&gt;""," -R","")</f>
        <v/>
      </c>
      <c r="Z187" s="195" t="str">
        <f>IF(Z188&lt;&gt;""," -R","")</f>
        <v/>
      </c>
      <c r="AB187" s="195" t="str">
        <f>IF(AB188&lt;&gt;""," -R","")</f>
        <v/>
      </c>
      <c r="AD187" s="195" t="str">
        <f>IF(AD188&lt;&gt;""," -R","")</f>
        <v/>
      </c>
      <c r="AF187" s="195" t="str">
        <f t="shared" si="18"/>
        <v/>
      </c>
      <c r="AH187" s="195" t="str">
        <f t="shared" si="19"/>
        <v/>
      </c>
      <c r="AJ187" s="195" t="str">
        <f t="shared" si="20"/>
        <v/>
      </c>
      <c r="AL187" s="195" t="str">
        <f t="shared" si="21"/>
        <v/>
      </c>
      <c r="AN187" s="195" t="str">
        <f t="shared" si="22"/>
        <v/>
      </c>
      <c r="AP187" s="195" t="str">
        <f t="shared" si="23"/>
        <v/>
      </c>
      <c r="AR187" s="195" t="str">
        <f t="shared" si="24"/>
        <v/>
      </c>
      <c r="AT187" s="195" t="str">
        <f t="shared" si="25"/>
        <v/>
      </c>
      <c r="AV187" s="195" t="str">
        <f t="shared" si="26"/>
        <v/>
      </c>
      <c r="AX187" s="195" t="str">
        <f t="shared" si="27"/>
        <v/>
      </c>
      <c r="AZ187" s="195" t="str">
        <f t="shared" si="28"/>
        <v/>
      </c>
      <c r="BB187" s="195" t="str">
        <f t="shared" si="29"/>
        <v/>
      </c>
      <c r="BD187" s="195" t="str">
        <f t="shared" si="30"/>
        <v/>
      </c>
      <c r="BF187" s="195" t="str">
        <f t="shared" si="31"/>
        <v/>
      </c>
      <c r="BH187" s="195" t="str">
        <f t="shared" si="32"/>
        <v/>
      </c>
      <c r="BJ187" s="195" t="str">
        <f t="shared" si="33"/>
        <v/>
      </c>
    </row>
    <row r="188" spans="13:62">
      <c r="M188" s="195">
        <v>1.89</v>
      </c>
      <c r="N188" s="195" t="str">
        <f>IFERROR(VLOOKUP(M188,'CRUCE RIESGOS'!$C$8:$D$13,2,FALSE),"")</f>
        <v/>
      </c>
      <c r="O188" s="195">
        <v>2.8900000000000201</v>
      </c>
      <c r="P188" s="195" t="str">
        <f>IFERROR(VLOOKUP(O188,'CRUCE RIESGOS'!$C$8:$D$13,2,FALSE),"")</f>
        <v/>
      </c>
      <c r="Q188" s="195">
        <v>3.8900000000000401</v>
      </c>
      <c r="R188" s="195" t="str">
        <f>IFERROR(VLOOKUP(Q188,'CRUCE RIESGOS'!$C$8:$D$13,2,FALSE),"")</f>
        <v/>
      </c>
      <c r="S188" s="195">
        <v>4.8900000000000601</v>
      </c>
      <c r="T188" s="195" t="str">
        <f>IFERROR(VLOOKUP(S188,'CRUCE RIESGOS'!$C$8:$D$13,2,FALSE),"")</f>
        <v/>
      </c>
      <c r="U188" s="195">
        <v>5.8900000000000796</v>
      </c>
      <c r="V188" s="195" t="str">
        <f>IFERROR(VLOOKUP(U188,'CRUCE RIESGOS'!$C$8:$D$13,2,FALSE),"")</f>
        <v/>
      </c>
      <c r="W188" s="195">
        <v>6.8900000000001</v>
      </c>
      <c r="X188" s="195" t="str">
        <f>IFERROR(VLOOKUP(W188,'CRUCE RIESGOS'!$C$8:$D$13,2,FALSE),"")</f>
        <v/>
      </c>
      <c r="Y188" s="195">
        <v>7.8900000000001196</v>
      </c>
      <c r="Z188" s="195" t="str">
        <f>IFERROR(VLOOKUP(Y188,'CRUCE RIESGOS'!$C$8:$D$13,2,FALSE),"")</f>
        <v/>
      </c>
      <c r="AA188" s="195">
        <v>8.8900000000001391</v>
      </c>
      <c r="AB188" s="195" t="str">
        <f>IFERROR(VLOOKUP(AA188,'CRUCE RIESGOS'!$C$8:$D$13,2,FALSE),"")</f>
        <v/>
      </c>
      <c r="AC188" s="195">
        <v>9.8900000000001604</v>
      </c>
      <c r="AD188" s="195" t="str">
        <f>IFERROR(VLOOKUP(AC188,'CRUCE RIESGOS'!$C$8:$D$13,2,FALSE),"")</f>
        <v/>
      </c>
      <c r="AE188" s="195">
        <v>10.8900000000002</v>
      </c>
      <c r="AF188" s="195" t="str">
        <f>IFERROR(VLOOKUP(AE188,'CRUCE RIESGOS'!$C$8:$D$13,2,FALSE),"")</f>
        <v/>
      </c>
      <c r="AG188" s="195">
        <v>11.8900000000002</v>
      </c>
      <c r="AH188" s="195" t="str">
        <f>IFERROR(VLOOKUP(AG188,'CRUCE RIESGOS'!$C$8:$D$13,2,FALSE),"")</f>
        <v/>
      </c>
      <c r="AI188" s="195">
        <v>12.8900000000002</v>
      </c>
      <c r="AJ188" s="195" t="str">
        <f>IFERROR(VLOOKUP(AI188,'CRUCE RIESGOS'!$C$8:$D$13,2,FALSE),"")</f>
        <v/>
      </c>
      <c r="AK188" s="195">
        <v>13.8900000000002</v>
      </c>
      <c r="AL188" s="195" t="str">
        <f>IFERROR(VLOOKUP(AK188,'CRUCE RIESGOS'!$C$8:$D$13,2,FALSE),"")</f>
        <v/>
      </c>
      <c r="AM188" s="195">
        <v>14.890000000000301</v>
      </c>
      <c r="AN188" s="195" t="str">
        <f>IFERROR(VLOOKUP(AM188,'CRUCE RIESGOS'!$C$8:$D$13,2,FALSE),"")</f>
        <v/>
      </c>
      <c r="AO188" s="195">
        <v>15.890000000000301</v>
      </c>
      <c r="AP188" s="195" t="str">
        <f>IFERROR(VLOOKUP(AO188,'CRUCE RIESGOS'!$C$8:$D$13,2,FALSE),"")</f>
        <v/>
      </c>
      <c r="AQ188" s="195">
        <v>16.890000000000299</v>
      </c>
      <c r="AR188" s="195" t="str">
        <f>IFERROR(VLOOKUP(AQ188,'CRUCE RIESGOS'!$C$8:$D$13,2,FALSE),"")</f>
        <v/>
      </c>
      <c r="AS188" s="195">
        <v>17.890000000000299</v>
      </c>
      <c r="AT188" s="195" t="str">
        <f>IFERROR(VLOOKUP(AS188,'CRUCE RIESGOS'!$C$8:$D$13,2,FALSE),"")</f>
        <v/>
      </c>
      <c r="AU188" s="195">
        <v>18.890000000000299</v>
      </c>
      <c r="AV188" s="195" t="str">
        <f>IFERROR(VLOOKUP(AU188,'CRUCE RIESGOS'!$C$8:$D$13,2,FALSE),"")</f>
        <v/>
      </c>
      <c r="AW188" s="195">
        <v>19.890000000000398</v>
      </c>
      <c r="AX188" s="195" t="str">
        <f>IFERROR(VLOOKUP(AW188,'CRUCE RIESGOS'!$C$8:$D$13,2,FALSE),"")</f>
        <v/>
      </c>
      <c r="AY188" s="195">
        <v>20.890000000000398</v>
      </c>
      <c r="AZ188" s="195" t="str">
        <f>IFERROR(VLOOKUP(AY188,'CRUCE RIESGOS'!$C$8:$D$13,2,FALSE),"")</f>
        <v/>
      </c>
      <c r="BA188" s="195">
        <v>21.890000000000398</v>
      </c>
      <c r="BB188" s="195" t="str">
        <f>IFERROR(VLOOKUP(BA188,'CRUCE RIESGOS'!$C$8:$D$13,2,FALSE),"")</f>
        <v/>
      </c>
      <c r="BC188" s="195">
        <v>22.890000000000398</v>
      </c>
      <c r="BD188" s="195" t="str">
        <f>IFERROR(VLOOKUP(BC188,'CRUCE RIESGOS'!$C$8:$D$13,2,FALSE),"")</f>
        <v/>
      </c>
      <c r="BE188" s="195">
        <v>23.890000000000398</v>
      </c>
      <c r="BF188" s="195" t="str">
        <f>IFERROR(VLOOKUP(BE188,'CRUCE RIESGOS'!$C$8:$D$13,2,FALSE),"")</f>
        <v/>
      </c>
      <c r="BG188" s="195">
        <v>24.890000000000502</v>
      </c>
      <c r="BH188" s="195" t="str">
        <f>IFERROR(VLOOKUP(BG188,'CRUCE RIESGOS'!$C$8:$D$13,2,FALSE),"")</f>
        <v/>
      </c>
      <c r="BI188" s="195">
        <v>25.890000000000502</v>
      </c>
      <c r="BJ188" s="195" t="str">
        <f>IFERROR(VLOOKUP(BI188,'CRUCE RIESGOS'!$C$8:$D$13,2,FALSE),"")</f>
        <v/>
      </c>
    </row>
    <row r="189" spans="13:62">
      <c r="N189" s="195" t="str">
        <f t="shared" si="17"/>
        <v/>
      </c>
      <c r="P189" s="195" t="str">
        <f>IF(P190&lt;&gt;""," -R","")</f>
        <v/>
      </c>
      <c r="R189" s="195" t="str">
        <f>IF(R190&lt;&gt;""," -R","")</f>
        <v/>
      </c>
      <c r="T189" s="195" t="str">
        <f>IF(T190&lt;&gt;""," -R","")</f>
        <v/>
      </c>
      <c r="V189" s="195" t="str">
        <f>IF(V190&lt;&gt;""," -R","")</f>
        <v/>
      </c>
      <c r="X189" s="195" t="str">
        <f>IF(X190&lt;&gt;""," -R","")</f>
        <v/>
      </c>
      <c r="Z189" s="195" t="str">
        <f>IF(Z190&lt;&gt;""," -R","")</f>
        <v/>
      </c>
      <c r="AB189" s="195" t="str">
        <f>IF(AB190&lt;&gt;""," -R","")</f>
        <v/>
      </c>
      <c r="AD189" s="195" t="str">
        <f>IF(AD190&lt;&gt;""," -R","")</f>
        <v/>
      </c>
      <c r="AF189" s="195" t="str">
        <f t="shared" si="18"/>
        <v/>
      </c>
      <c r="AH189" s="195" t="str">
        <f t="shared" si="19"/>
        <v/>
      </c>
      <c r="AJ189" s="195" t="str">
        <f t="shared" si="20"/>
        <v/>
      </c>
      <c r="AL189" s="195" t="str">
        <f t="shared" si="21"/>
        <v/>
      </c>
      <c r="AN189" s="195" t="str">
        <f t="shared" si="22"/>
        <v/>
      </c>
      <c r="AP189" s="195" t="str">
        <f t="shared" si="23"/>
        <v/>
      </c>
      <c r="AR189" s="195" t="str">
        <f t="shared" si="24"/>
        <v/>
      </c>
      <c r="AT189" s="195" t="str">
        <f t="shared" si="25"/>
        <v/>
      </c>
      <c r="AV189" s="195" t="str">
        <f t="shared" si="26"/>
        <v/>
      </c>
      <c r="AX189" s="195" t="str">
        <f t="shared" si="27"/>
        <v/>
      </c>
      <c r="AZ189" s="195" t="str">
        <f t="shared" si="28"/>
        <v/>
      </c>
      <c r="BB189" s="195" t="str">
        <f t="shared" si="29"/>
        <v/>
      </c>
      <c r="BD189" s="195" t="str">
        <f t="shared" si="30"/>
        <v/>
      </c>
      <c r="BF189" s="195" t="str">
        <f t="shared" si="31"/>
        <v/>
      </c>
      <c r="BH189" s="195" t="str">
        <f t="shared" si="32"/>
        <v/>
      </c>
      <c r="BJ189" s="195" t="str">
        <f t="shared" si="33"/>
        <v/>
      </c>
    </row>
    <row r="190" spans="13:62">
      <c r="M190" s="195">
        <v>1.9</v>
      </c>
      <c r="N190" s="195" t="str">
        <f>IFERROR(VLOOKUP(M190,'CRUCE RIESGOS'!$C$8:$D$13,2,FALSE),"")</f>
        <v/>
      </c>
      <c r="O190" s="195">
        <v>2.9000000000000199</v>
      </c>
      <c r="P190" s="195" t="str">
        <f>IFERROR(VLOOKUP(O190,'CRUCE RIESGOS'!$C$8:$D$13,2,FALSE),"")</f>
        <v/>
      </c>
      <c r="Q190" s="195">
        <v>3.9000000000000399</v>
      </c>
      <c r="R190" s="195" t="str">
        <f>IFERROR(VLOOKUP(Q190,'CRUCE RIESGOS'!$C$8:$D$13,2,FALSE),"")</f>
        <v/>
      </c>
      <c r="S190" s="195">
        <v>4.9000000000000599</v>
      </c>
      <c r="T190" s="195" t="str">
        <f>IFERROR(VLOOKUP(S190,'CRUCE RIESGOS'!$C$8:$D$13,2,FALSE),"")</f>
        <v/>
      </c>
      <c r="U190" s="195">
        <v>5.9000000000000803</v>
      </c>
      <c r="V190" s="195" t="str">
        <f>IFERROR(VLOOKUP(U190,'CRUCE RIESGOS'!$C$8:$D$13,2,FALSE),"")</f>
        <v/>
      </c>
      <c r="W190" s="195">
        <v>6.9000000000000998</v>
      </c>
      <c r="X190" s="195" t="str">
        <f>IFERROR(VLOOKUP(W190,'CRUCE RIESGOS'!$C$8:$D$13,2,FALSE),"")</f>
        <v/>
      </c>
      <c r="Y190" s="195">
        <v>7.9000000000001203</v>
      </c>
      <c r="Z190" s="195" t="str">
        <f>IFERROR(VLOOKUP(Y190,'CRUCE RIESGOS'!$C$8:$D$13,2,FALSE),"")</f>
        <v/>
      </c>
      <c r="AA190" s="195">
        <v>8.9000000000001407</v>
      </c>
      <c r="AB190" s="195" t="str">
        <f>IFERROR(VLOOKUP(AA190,'CRUCE RIESGOS'!$C$8:$D$13,2,FALSE),"")</f>
        <v/>
      </c>
      <c r="AC190" s="195">
        <v>9.9000000000001602</v>
      </c>
      <c r="AD190" s="195" t="str">
        <f>IFERROR(VLOOKUP(AC190,'CRUCE RIESGOS'!$C$8:$D$13,2,FALSE),"")</f>
        <v/>
      </c>
      <c r="AE190" s="195">
        <v>10.900000000000199</v>
      </c>
      <c r="AF190" s="195" t="str">
        <f>IFERROR(VLOOKUP(AE190,'CRUCE RIESGOS'!$C$8:$D$13,2,FALSE),"")</f>
        <v/>
      </c>
      <c r="AG190" s="195">
        <v>11.900000000000199</v>
      </c>
      <c r="AH190" s="195" t="str">
        <f>IFERROR(VLOOKUP(AG190,'CRUCE RIESGOS'!$C$8:$D$13,2,FALSE),"")</f>
        <v/>
      </c>
      <c r="AI190" s="195">
        <v>12.900000000000199</v>
      </c>
      <c r="AJ190" s="195" t="str">
        <f>IFERROR(VLOOKUP(AI190,'CRUCE RIESGOS'!$C$8:$D$13,2,FALSE),"")</f>
        <v/>
      </c>
      <c r="AK190" s="195">
        <v>13.900000000000199</v>
      </c>
      <c r="AL190" s="195" t="str">
        <f>IFERROR(VLOOKUP(AK190,'CRUCE RIESGOS'!$C$8:$D$13,2,FALSE),"")</f>
        <v/>
      </c>
      <c r="AM190" s="195">
        <v>14.900000000000301</v>
      </c>
      <c r="AN190" s="195" t="str">
        <f>IFERROR(VLOOKUP(AM190,'CRUCE RIESGOS'!$C$8:$D$13,2,FALSE),"")</f>
        <v/>
      </c>
      <c r="AO190" s="195">
        <v>15.900000000000301</v>
      </c>
      <c r="AP190" s="195" t="str">
        <f>IFERROR(VLOOKUP(AO190,'CRUCE RIESGOS'!$C$8:$D$13,2,FALSE),"")</f>
        <v/>
      </c>
      <c r="AQ190" s="195">
        <v>16.900000000000301</v>
      </c>
      <c r="AR190" s="195" t="str">
        <f>IFERROR(VLOOKUP(AQ190,'CRUCE RIESGOS'!$C$8:$D$13,2,FALSE),"")</f>
        <v/>
      </c>
      <c r="AS190" s="195">
        <v>17.900000000000301</v>
      </c>
      <c r="AT190" s="195" t="str">
        <f>IFERROR(VLOOKUP(AS190,'CRUCE RIESGOS'!$C$8:$D$13,2,FALSE),"")</f>
        <v/>
      </c>
      <c r="AU190" s="195">
        <v>18.900000000000301</v>
      </c>
      <c r="AV190" s="195" t="str">
        <f>IFERROR(VLOOKUP(AU190,'CRUCE RIESGOS'!$C$8:$D$13,2,FALSE),"")</f>
        <v/>
      </c>
      <c r="AW190" s="195">
        <v>19.9000000000004</v>
      </c>
      <c r="AX190" s="195" t="str">
        <f>IFERROR(VLOOKUP(AW190,'CRUCE RIESGOS'!$C$8:$D$13,2,FALSE),"")</f>
        <v/>
      </c>
      <c r="AY190" s="195">
        <v>20.9000000000004</v>
      </c>
      <c r="AZ190" s="195" t="str">
        <f>IFERROR(VLOOKUP(AY190,'CRUCE RIESGOS'!$C$8:$D$13,2,FALSE),"")</f>
        <v/>
      </c>
      <c r="BA190" s="195">
        <v>21.9000000000004</v>
      </c>
      <c r="BB190" s="195" t="str">
        <f>IFERROR(VLOOKUP(BA190,'CRUCE RIESGOS'!$C$8:$D$13,2,FALSE),"")</f>
        <v/>
      </c>
      <c r="BC190" s="195">
        <v>22.9000000000004</v>
      </c>
      <c r="BD190" s="195" t="str">
        <f>IFERROR(VLOOKUP(BC190,'CRUCE RIESGOS'!$C$8:$D$13,2,FALSE),"")</f>
        <v/>
      </c>
      <c r="BE190" s="195">
        <v>23.9000000000004</v>
      </c>
      <c r="BF190" s="195" t="str">
        <f>IFERROR(VLOOKUP(BE190,'CRUCE RIESGOS'!$C$8:$D$13,2,FALSE),"")</f>
        <v/>
      </c>
      <c r="BG190" s="195">
        <v>24.9000000000005</v>
      </c>
      <c r="BH190" s="195" t="str">
        <f>IFERROR(VLOOKUP(BG190,'CRUCE RIESGOS'!$C$8:$D$13,2,FALSE),"")</f>
        <v/>
      </c>
      <c r="BI190" s="195">
        <v>25.9000000000005</v>
      </c>
      <c r="BJ190" s="195" t="str">
        <f>IFERROR(VLOOKUP(BI190,'CRUCE RIESGOS'!$C$8:$D$13,2,FALSE),"")</f>
        <v/>
      </c>
    </row>
    <row r="191" spans="13:62">
      <c r="N191" s="195" t="str">
        <f t="shared" si="17"/>
        <v/>
      </c>
      <c r="P191" s="195" t="str">
        <f>IF(P192&lt;&gt;""," -R","")</f>
        <v/>
      </c>
      <c r="R191" s="195" t="str">
        <f>IF(R192&lt;&gt;""," -R","")</f>
        <v/>
      </c>
      <c r="T191" s="195" t="str">
        <f>IF(T192&lt;&gt;""," -R","")</f>
        <v/>
      </c>
      <c r="V191" s="195" t="str">
        <f>IF(V192&lt;&gt;""," -R","")</f>
        <v/>
      </c>
      <c r="X191" s="195" t="str">
        <f>IF(X192&lt;&gt;""," -R","")</f>
        <v/>
      </c>
      <c r="Z191" s="195" t="str">
        <f>IF(Z192&lt;&gt;""," -R","")</f>
        <v/>
      </c>
      <c r="AB191" s="195" t="str">
        <f>IF(AB192&lt;&gt;""," -R","")</f>
        <v/>
      </c>
      <c r="AD191" s="195" t="str">
        <f>IF(AD192&lt;&gt;""," -R","")</f>
        <v/>
      </c>
      <c r="AF191" s="195" t="str">
        <f t="shared" si="18"/>
        <v/>
      </c>
      <c r="AH191" s="195" t="str">
        <f t="shared" si="19"/>
        <v/>
      </c>
      <c r="AJ191" s="195" t="str">
        <f t="shared" si="20"/>
        <v/>
      </c>
      <c r="AL191" s="195" t="str">
        <f t="shared" si="21"/>
        <v/>
      </c>
      <c r="AN191" s="195" t="str">
        <f t="shared" si="22"/>
        <v/>
      </c>
      <c r="AP191" s="195" t="str">
        <f t="shared" si="23"/>
        <v/>
      </c>
      <c r="AR191" s="195" t="str">
        <f t="shared" si="24"/>
        <v/>
      </c>
      <c r="AT191" s="195" t="str">
        <f t="shared" si="25"/>
        <v/>
      </c>
      <c r="AV191" s="195" t="str">
        <f t="shared" si="26"/>
        <v/>
      </c>
      <c r="AX191" s="195" t="str">
        <f t="shared" si="27"/>
        <v/>
      </c>
      <c r="AZ191" s="195" t="str">
        <f t="shared" si="28"/>
        <v/>
      </c>
      <c r="BB191" s="195" t="str">
        <f t="shared" si="29"/>
        <v/>
      </c>
      <c r="BD191" s="195" t="str">
        <f t="shared" si="30"/>
        <v/>
      </c>
      <c r="BF191" s="195" t="str">
        <f t="shared" si="31"/>
        <v/>
      </c>
      <c r="BH191" s="195" t="str">
        <f t="shared" si="32"/>
        <v/>
      </c>
      <c r="BJ191" s="195" t="str">
        <f t="shared" si="33"/>
        <v/>
      </c>
    </row>
    <row r="192" spans="13:62">
      <c r="M192" s="195">
        <v>1.91</v>
      </c>
      <c r="N192" s="195" t="str">
        <f>IFERROR(VLOOKUP(M192,'CRUCE RIESGOS'!$C$8:$D$13,2,FALSE),"")</f>
        <v/>
      </c>
      <c r="O192" s="195">
        <v>2.9100000000000201</v>
      </c>
      <c r="P192" s="195" t="str">
        <f>IFERROR(VLOOKUP(O192,'CRUCE RIESGOS'!$C$8:$D$13,2,FALSE),"")</f>
        <v/>
      </c>
      <c r="Q192" s="195">
        <v>3.9100000000000401</v>
      </c>
      <c r="R192" s="195" t="str">
        <f>IFERROR(VLOOKUP(Q192,'CRUCE RIESGOS'!$C$8:$D$13,2,FALSE),"")</f>
        <v/>
      </c>
      <c r="S192" s="195">
        <v>4.9100000000000597</v>
      </c>
      <c r="T192" s="195" t="str">
        <f>IFERROR(VLOOKUP(S192,'CRUCE RIESGOS'!$C$8:$D$13,2,FALSE),"")</f>
        <v/>
      </c>
      <c r="U192" s="195">
        <v>5.9100000000000801</v>
      </c>
      <c r="V192" s="195" t="str">
        <f>IFERROR(VLOOKUP(U192,'CRUCE RIESGOS'!$C$8:$D$13,2,FALSE),"")</f>
        <v/>
      </c>
      <c r="W192" s="195">
        <v>6.9100000000000996</v>
      </c>
      <c r="X192" s="195" t="str">
        <f>IFERROR(VLOOKUP(W192,'CRUCE RIESGOS'!$C$8:$D$13,2,FALSE),"")</f>
        <v/>
      </c>
      <c r="Y192" s="195">
        <v>7.91000000000012</v>
      </c>
      <c r="Z192" s="195" t="str">
        <f>IFERROR(VLOOKUP(Y192,'CRUCE RIESGOS'!$C$8:$D$13,2,FALSE),"")</f>
        <v/>
      </c>
      <c r="AA192" s="195">
        <v>8.9100000000001405</v>
      </c>
      <c r="AB192" s="195" t="str">
        <f>IFERROR(VLOOKUP(AA192,'CRUCE RIESGOS'!$C$8:$D$13,2,FALSE),"")</f>
        <v/>
      </c>
      <c r="AC192" s="195">
        <v>9.91000000000016</v>
      </c>
      <c r="AD192" s="195" t="str">
        <f>IFERROR(VLOOKUP(AC192,'CRUCE RIESGOS'!$C$8:$D$13,2,FALSE),"")</f>
        <v/>
      </c>
      <c r="AE192" s="195">
        <v>10.910000000000201</v>
      </c>
      <c r="AF192" s="195" t="str">
        <f>IFERROR(VLOOKUP(AE192,'CRUCE RIESGOS'!$C$8:$D$13,2,FALSE),"")</f>
        <v/>
      </c>
      <c r="AG192" s="195">
        <v>11.910000000000201</v>
      </c>
      <c r="AH192" s="195" t="str">
        <f>IFERROR(VLOOKUP(AG192,'CRUCE RIESGOS'!$C$8:$D$13,2,FALSE),"")</f>
        <v/>
      </c>
      <c r="AI192" s="195">
        <v>12.910000000000201</v>
      </c>
      <c r="AJ192" s="195" t="str">
        <f>IFERROR(VLOOKUP(AI192,'CRUCE RIESGOS'!$C$8:$D$13,2,FALSE),"")</f>
        <v/>
      </c>
      <c r="AK192" s="195">
        <v>13.910000000000201</v>
      </c>
      <c r="AL192" s="195" t="str">
        <f>IFERROR(VLOOKUP(AK192,'CRUCE RIESGOS'!$C$8:$D$13,2,FALSE),"")</f>
        <v/>
      </c>
      <c r="AM192" s="195">
        <v>14.9100000000003</v>
      </c>
      <c r="AN192" s="195" t="str">
        <f>IFERROR(VLOOKUP(AM192,'CRUCE RIESGOS'!$C$8:$D$13,2,FALSE),"")</f>
        <v/>
      </c>
      <c r="AO192" s="195">
        <v>15.9100000000003</v>
      </c>
      <c r="AP192" s="195" t="str">
        <f>IFERROR(VLOOKUP(AO192,'CRUCE RIESGOS'!$C$8:$D$13,2,FALSE),"")</f>
        <v/>
      </c>
      <c r="AQ192" s="195">
        <v>16.910000000000299</v>
      </c>
      <c r="AR192" s="195" t="str">
        <f>IFERROR(VLOOKUP(AQ192,'CRUCE RIESGOS'!$C$8:$D$13,2,FALSE),"")</f>
        <v/>
      </c>
      <c r="AS192" s="195">
        <v>17.910000000000299</v>
      </c>
      <c r="AT192" s="195" t="str">
        <f>IFERROR(VLOOKUP(AS192,'CRUCE RIESGOS'!$C$8:$D$13,2,FALSE),"")</f>
        <v/>
      </c>
      <c r="AU192" s="195">
        <v>18.910000000000299</v>
      </c>
      <c r="AV192" s="195" t="str">
        <f>IFERROR(VLOOKUP(AU192,'CRUCE RIESGOS'!$C$8:$D$13,2,FALSE),"")</f>
        <v/>
      </c>
      <c r="AW192" s="195">
        <v>19.910000000000402</v>
      </c>
      <c r="AX192" s="195" t="str">
        <f>IFERROR(VLOOKUP(AW192,'CRUCE RIESGOS'!$C$8:$D$13,2,FALSE),"")</f>
        <v/>
      </c>
      <c r="AY192" s="195">
        <v>20.910000000000402</v>
      </c>
      <c r="AZ192" s="195" t="str">
        <f>IFERROR(VLOOKUP(AY192,'CRUCE RIESGOS'!$C$8:$D$13,2,FALSE),"")</f>
        <v/>
      </c>
      <c r="BA192" s="195">
        <v>21.910000000000402</v>
      </c>
      <c r="BB192" s="195" t="str">
        <f>IFERROR(VLOOKUP(BA192,'CRUCE RIESGOS'!$C$8:$D$13,2,FALSE),"")</f>
        <v/>
      </c>
      <c r="BC192" s="195">
        <v>22.910000000000402</v>
      </c>
      <c r="BD192" s="195" t="str">
        <f>IFERROR(VLOOKUP(BC192,'CRUCE RIESGOS'!$C$8:$D$13,2,FALSE),"")</f>
        <v/>
      </c>
      <c r="BE192" s="195">
        <v>23.910000000000402</v>
      </c>
      <c r="BF192" s="195" t="str">
        <f>IFERROR(VLOOKUP(BE192,'CRUCE RIESGOS'!$C$8:$D$13,2,FALSE),"")</f>
        <v/>
      </c>
      <c r="BG192" s="195">
        <v>24.910000000000501</v>
      </c>
      <c r="BH192" s="195" t="str">
        <f>IFERROR(VLOOKUP(BG192,'CRUCE RIESGOS'!$C$8:$D$13,2,FALSE),"")</f>
        <v/>
      </c>
      <c r="BI192" s="195">
        <v>25.910000000000501</v>
      </c>
      <c r="BJ192" s="195" t="str">
        <f>IFERROR(VLOOKUP(BI192,'CRUCE RIESGOS'!$C$8:$D$13,2,FALSE),"")</f>
        <v/>
      </c>
    </row>
    <row r="193" spans="13:62">
      <c r="N193" s="195" t="str">
        <f t="shared" si="17"/>
        <v/>
      </c>
      <c r="P193" s="195" t="str">
        <f>IF(P194&lt;&gt;""," -R","")</f>
        <v/>
      </c>
      <c r="R193" s="195" t="str">
        <f>IF(R194&lt;&gt;""," -R","")</f>
        <v/>
      </c>
      <c r="T193" s="195" t="str">
        <f>IF(T194&lt;&gt;""," -R","")</f>
        <v/>
      </c>
      <c r="V193" s="195" t="str">
        <f>IF(V194&lt;&gt;""," -R","")</f>
        <v/>
      </c>
      <c r="X193" s="195" t="str">
        <f>IF(X194&lt;&gt;""," -R","")</f>
        <v/>
      </c>
      <c r="Z193" s="195" t="str">
        <f>IF(Z194&lt;&gt;""," -R","")</f>
        <v/>
      </c>
      <c r="AB193" s="195" t="str">
        <f>IF(AB194&lt;&gt;""," -R","")</f>
        <v/>
      </c>
      <c r="AD193" s="195" t="str">
        <f>IF(AD194&lt;&gt;""," -R","")</f>
        <v/>
      </c>
      <c r="AF193" s="195" t="str">
        <f t="shared" si="18"/>
        <v/>
      </c>
      <c r="AH193" s="195" t="str">
        <f t="shared" si="19"/>
        <v/>
      </c>
      <c r="AJ193" s="195" t="str">
        <f t="shared" si="20"/>
        <v/>
      </c>
      <c r="AL193" s="195" t="str">
        <f t="shared" si="21"/>
        <v/>
      </c>
      <c r="AN193" s="195" t="str">
        <f t="shared" si="22"/>
        <v/>
      </c>
      <c r="AP193" s="195" t="str">
        <f t="shared" si="23"/>
        <v/>
      </c>
      <c r="AR193" s="195" t="str">
        <f t="shared" si="24"/>
        <v/>
      </c>
      <c r="AT193" s="195" t="str">
        <f t="shared" si="25"/>
        <v/>
      </c>
      <c r="AV193" s="195" t="str">
        <f t="shared" si="26"/>
        <v/>
      </c>
      <c r="AX193" s="195" t="str">
        <f t="shared" si="27"/>
        <v/>
      </c>
      <c r="AZ193" s="195" t="str">
        <f t="shared" si="28"/>
        <v/>
      </c>
      <c r="BB193" s="195" t="str">
        <f t="shared" si="29"/>
        <v/>
      </c>
      <c r="BD193" s="195" t="str">
        <f t="shared" si="30"/>
        <v/>
      </c>
      <c r="BF193" s="195" t="str">
        <f t="shared" si="31"/>
        <v/>
      </c>
      <c r="BH193" s="195" t="str">
        <f t="shared" si="32"/>
        <v/>
      </c>
      <c r="BJ193" s="195" t="str">
        <f t="shared" si="33"/>
        <v/>
      </c>
    </row>
    <row r="194" spans="13:62">
      <c r="M194" s="195">
        <v>1.92</v>
      </c>
      <c r="N194" s="195" t="str">
        <f>IFERROR(VLOOKUP(M194,'CRUCE RIESGOS'!$C$8:$D$13,2,FALSE),"")</f>
        <v/>
      </c>
      <c r="O194" s="195">
        <v>2.9200000000000199</v>
      </c>
      <c r="P194" s="195" t="str">
        <f>IFERROR(VLOOKUP(O194,'CRUCE RIESGOS'!$C$8:$D$13,2,FALSE),"")</f>
        <v/>
      </c>
      <c r="Q194" s="195">
        <v>3.9200000000000399</v>
      </c>
      <c r="R194" s="195" t="str">
        <f>IFERROR(VLOOKUP(Q194,'CRUCE RIESGOS'!$C$8:$D$13,2,FALSE),"")</f>
        <v/>
      </c>
      <c r="S194" s="195">
        <v>4.9200000000000603</v>
      </c>
      <c r="T194" s="195" t="str">
        <f>IFERROR(VLOOKUP(S194,'CRUCE RIESGOS'!$C$8:$D$13,2,FALSE),"")</f>
        <v/>
      </c>
      <c r="U194" s="195">
        <v>5.9200000000000799</v>
      </c>
      <c r="V194" s="195" t="str">
        <f>IFERROR(VLOOKUP(U194,'CRUCE RIESGOS'!$C$8:$D$13,2,FALSE),"")</f>
        <v/>
      </c>
      <c r="W194" s="195">
        <v>6.9200000000001003</v>
      </c>
      <c r="X194" s="195" t="str">
        <f>IFERROR(VLOOKUP(W194,'CRUCE RIESGOS'!$C$8:$D$13,2,FALSE),"")</f>
        <v/>
      </c>
      <c r="Y194" s="195">
        <v>7.9200000000001198</v>
      </c>
      <c r="Z194" s="195" t="str">
        <f>IFERROR(VLOOKUP(Y194,'CRUCE RIESGOS'!$C$8:$D$13,2,FALSE),"")</f>
        <v/>
      </c>
      <c r="AA194" s="195">
        <v>8.9200000000001403</v>
      </c>
      <c r="AB194" s="195" t="str">
        <f>IFERROR(VLOOKUP(AA194,'CRUCE RIESGOS'!$C$8:$D$13,2,FALSE),"")</f>
        <v/>
      </c>
      <c r="AC194" s="195">
        <v>9.9200000000001598</v>
      </c>
      <c r="AD194" s="195" t="str">
        <f>IFERROR(VLOOKUP(AC194,'CRUCE RIESGOS'!$C$8:$D$13,2,FALSE),"")</f>
        <v/>
      </c>
      <c r="AE194" s="195">
        <v>10.920000000000201</v>
      </c>
      <c r="AF194" s="195" t="str">
        <f>IFERROR(VLOOKUP(AE194,'CRUCE RIESGOS'!$C$8:$D$13,2,FALSE),"")</f>
        <v/>
      </c>
      <c r="AG194" s="195">
        <v>11.920000000000201</v>
      </c>
      <c r="AH194" s="195" t="str">
        <f>IFERROR(VLOOKUP(AG194,'CRUCE RIESGOS'!$C$8:$D$13,2,FALSE),"")</f>
        <v/>
      </c>
      <c r="AI194" s="195">
        <v>12.920000000000201</v>
      </c>
      <c r="AJ194" s="195" t="str">
        <f>IFERROR(VLOOKUP(AI194,'CRUCE RIESGOS'!$C$8:$D$13,2,FALSE),"")</f>
        <v/>
      </c>
      <c r="AK194" s="195">
        <v>13.920000000000201</v>
      </c>
      <c r="AL194" s="195" t="str">
        <f>IFERROR(VLOOKUP(AK194,'CRUCE RIESGOS'!$C$8:$D$13,2,FALSE),"")</f>
        <v/>
      </c>
      <c r="AM194" s="195">
        <v>14.9200000000003</v>
      </c>
      <c r="AN194" s="195" t="str">
        <f>IFERROR(VLOOKUP(AM194,'CRUCE RIESGOS'!$C$8:$D$13,2,FALSE),"")</f>
        <v/>
      </c>
      <c r="AO194" s="195">
        <v>15.9200000000003</v>
      </c>
      <c r="AP194" s="195" t="str">
        <f>IFERROR(VLOOKUP(AO194,'CRUCE RIESGOS'!$C$8:$D$13,2,FALSE),"")</f>
        <v/>
      </c>
      <c r="AQ194" s="195">
        <v>16.9200000000003</v>
      </c>
      <c r="AR194" s="195" t="str">
        <f>IFERROR(VLOOKUP(AQ194,'CRUCE RIESGOS'!$C$8:$D$13,2,FALSE),"")</f>
        <v/>
      </c>
      <c r="AS194" s="195">
        <v>17.9200000000003</v>
      </c>
      <c r="AT194" s="195" t="str">
        <f>IFERROR(VLOOKUP(AS194,'CRUCE RIESGOS'!$C$8:$D$13,2,FALSE),"")</f>
        <v/>
      </c>
      <c r="AU194" s="195">
        <v>18.9200000000003</v>
      </c>
      <c r="AV194" s="195" t="str">
        <f>IFERROR(VLOOKUP(AU194,'CRUCE RIESGOS'!$C$8:$D$13,2,FALSE),"")</f>
        <v/>
      </c>
      <c r="AW194" s="195">
        <v>19.9200000000004</v>
      </c>
      <c r="AX194" s="195" t="str">
        <f>IFERROR(VLOOKUP(AW194,'CRUCE RIESGOS'!$C$8:$D$13,2,FALSE),"")</f>
        <v/>
      </c>
      <c r="AY194" s="195">
        <v>20.9200000000004</v>
      </c>
      <c r="AZ194" s="195" t="str">
        <f>IFERROR(VLOOKUP(AY194,'CRUCE RIESGOS'!$C$8:$D$13,2,FALSE),"")</f>
        <v/>
      </c>
      <c r="BA194" s="195">
        <v>21.9200000000004</v>
      </c>
      <c r="BB194" s="195" t="str">
        <f>IFERROR(VLOOKUP(BA194,'CRUCE RIESGOS'!$C$8:$D$13,2,FALSE),"")</f>
        <v/>
      </c>
      <c r="BC194" s="195">
        <v>22.9200000000004</v>
      </c>
      <c r="BD194" s="195" t="str">
        <f>IFERROR(VLOOKUP(BC194,'CRUCE RIESGOS'!$C$8:$D$13,2,FALSE),"")</f>
        <v/>
      </c>
      <c r="BE194" s="195">
        <v>23.9200000000004</v>
      </c>
      <c r="BF194" s="195" t="str">
        <f>IFERROR(VLOOKUP(BE194,'CRUCE RIESGOS'!$C$8:$D$13,2,FALSE),"")</f>
        <v/>
      </c>
      <c r="BG194" s="195">
        <v>24.920000000000499</v>
      </c>
      <c r="BH194" s="195" t="str">
        <f>IFERROR(VLOOKUP(BG194,'CRUCE RIESGOS'!$C$8:$D$13,2,FALSE),"")</f>
        <v/>
      </c>
      <c r="BI194" s="195">
        <v>25.920000000000499</v>
      </c>
      <c r="BJ194" s="195" t="str">
        <f>IFERROR(VLOOKUP(BI194,'CRUCE RIESGOS'!$C$8:$D$13,2,FALSE),"")</f>
        <v/>
      </c>
    </row>
    <row r="195" spans="13:62">
      <c r="N195" s="195" t="str">
        <f t="shared" si="17"/>
        <v/>
      </c>
      <c r="P195" s="195" t="str">
        <f>IF(P196&lt;&gt;""," -R","")</f>
        <v/>
      </c>
      <c r="R195" s="195" t="str">
        <f>IF(R196&lt;&gt;""," -R","")</f>
        <v/>
      </c>
      <c r="T195" s="195" t="str">
        <f>IF(T196&lt;&gt;""," -R","")</f>
        <v/>
      </c>
      <c r="V195" s="195" t="str">
        <f>IF(V196&lt;&gt;""," -R","")</f>
        <v/>
      </c>
      <c r="X195" s="195" t="str">
        <f>IF(X196&lt;&gt;""," -R","")</f>
        <v/>
      </c>
      <c r="Z195" s="195" t="str">
        <f>IF(Z196&lt;&gt;""," -R","")</f>
        <v/>
      </c>
      <c r="AB195" s="195" t="str">
        <f>IF(AB196&lt;&gt;""," -R","")</f>
        <v/>
      </c>
      <c r="AD195" s="195" t="str">
        <f>IF(AD196&lt;&gt;""," -R","")</f>
        <v/>
      </c>
      <c r="AF195" s="195" t="str">
        <f t="shared" si="18"/>
        <v/>
      </c>
      <c r="AH195" s="195" t="str">
        <f t="shared" si="19"/>
        <v/>
      </c>
      <c r="AJ195" s="195" t="str">
        <f t="shared" si="20"/>
        <v/>
      </c>
      <c r="AL195" s="195" t="str">
        <f t="shared" si="21"/>
        <v/>
      </c>
      <c r="AN195" s="195" t="str">
        <f t="shared" si="22"/>
        <v/>
      </c>
      <c r="AP195" s="195" t="str">
        <f t="shared" si="23"/>
        <v/>
      </c>
      <c r="AR195" s="195" t="str">
        <f t="shared" si="24"/>
        <v/>
      </c>
      <c r="AT195" s="195" t="str">
        <f t="shared" si="25"/>
        <v/>
      </c>
      <c r="AV195" s="195" t="str">
        <f t="shared" si="26"/>
        <v/>
      </c>
      <c r="AX195" s="195" t="str">
        <f t="shared" si="27"/>
        <v/>
      </c>
      <c r="AZ195" s="195" t="str">
        <f t="shared" si="28"/>
        <v/>
      </c>
      <c r="BB195" s="195" t="str">
        <f t="shared" si="29"/>
        <v/>
      </c>
      <c r="BD195" s="195" t="str">
        <f t="shared" si="30"/>
        <v/>
      </c>
      <c r="BF195" s="195" t="str">
        <f t="shared" si="31"/>
        <v/>
      </c>
      <c r="BH195" s="195" t="str">
        <f t="shared" si="32"/>
        <v/>
      </c>
      <c r="BJ195" s="195" t="str">
        <f t="shared" si="33"/>
        <v/>
      </c>
    </row>
    <row r="196" spans="13:62">
      <c r="M196" s="195">
        <v>1.93</v>
      </c>
      <c r="N196" s="195" t="str">
        <f>IFERROR(VLOOKUP(M196,'CRUCE RIESGOS'!$C$8:$D$13,2,FALSE),"")</f>
        <v/>
      </c>
      <c r="O196" s="195">
        <v>2.9300000000000201</v>
      </c>
      <c r="P196" s="195" t="str">
        <f>IFERROR(VLOOKUP(O196,'CRUCE RIESGOS'!$C$8:$D$13,2,FALSE),"")</f>
        <v/>
      </c>
      <c r="Q196" s="195">
        <v>3.9300000000000401</v>
      </c>
      <c r="R196" s="195" t="str">
        <f>IFERROR(VLOOKUP(Q196,'CRUCE RIESGOS'!$C$8:$D$13,2,FALSE),"")</f>
        <v/>
      </c>
      <c r="S196" s="195">
        <v>4.9300000000000601</v>
      </c>
      <c r="T196" s="195" t="str">
        <f>IFERROR(VLOOKUP(S196,'CRUCE RIESGOS'!$C$8:$D$13,2,FALSE),"")</f>
        <v/>
      </c>
      <c r="U196" s="195">
        <v>5.9300000000000797</v>
      </c>
      <c r="V196" s="195" t="str">
        <f>IFERROR(VLOOKUP(U196,'CRUCE RIESGOS'!$C$8:$D$13,2,FALSE),"")</f>
        <v/>
      </c>
      <c r="W196" s="195">
        <v>6.9300000000001001</v>
      </c>
      <c r="X196" s="195" t="str">
        <f>IFERROR(VLOOKUP(W196,'CRUCE RIESGOS'!$C$8:$D$13,2,FALSE),"")</f>
        <v/>
      </c>
      <c r="Y196" s="195">
        <v>7.9300000000001196</v>
      </c>
      <c r="Z196" s="195" t="str">
        <f>IFERROR(VLOOKUP(Y196,'CRUCE RIESGOS'!$C$8:$D$13,2,FALSE),"")</f>
        <v/>
      </c>
      <c r="AA196" s="195">
        <v>8.93000000000014</v>
      </c>
      <c r="AB196" s="195" t="str">
        <f>IFERROR(VLOOKUP(AA196,'CRUCE RIESGOS'!$C$8:$D$13,2,FALSE),"")</f>
        <v/>
      </c>
      <c r="AC196" s="195">
        <v>9.9300000000001596</v>
      </c>
      <c r="AD196" s="195" t="str">
        <f>IFERROR(VLOOKUP(AC196,'CRUCE RIESGOS'!$C$8:$D$13,2,FALSE),"")</f>
        <v/>
      </c>
      <c r="AE196" s="195">
        <v>10.9300000000002</v>
      </c>
      <c r="AF196" s="195" t="str">
        <f>IFERROR(VLOOKUP(AE196,'CRUCE RIESGOS'!$C$8:$D$13,2,FALSE),"")</f>
        <v/>
      </c>
      <c r="AG196" s="195">
        <v>11.9300000000002</v>
      </c>
      <c r="AH196" s="195" t="str">
        <f>IFERROR(VLOOKUP(AG196,'CRUCE RIESGOS'!$C$8:$D$13,2,FALSE),"")</f>
        <v/>
      </c>
      <c r="AI196" s="195">
        <v>12.9300000000002</v>
      </c>
      <c r="AJ196" s="195" t="str">
        <f>IFERROR(VLOOKUP(AI196,'CRUCE RIESGOS'!$C$8:$D$13,2,FALSE),"")</f>
        <v/>
      </c>
      <c r="AK196" s="195">
        <v>13.9300000000002</v>
      </c>
      <c r="AL196" s="195" t="str">
        <f>IFERROR(VLOOKUP(AK196,'CRUCE RIESGOS'!$C$8:$D$13,2,FALSE),"")</f>
        <v/>
      </c>
      <c r="AM196" s="195">
        <v>14.9300000000003</v>
      </c>
      <c r="AN196" s="195" t="str">
        <f>IFERROR(VLOOKUP(AM196,'CRUCE RIESGOS'!$C$8:$D$13,2,FALSE),"")</f>
        <v/>
      </c>
      <c r="AO196" s="195">
        <v>15.9300000000003</v>
      </c>
      <c r="AP196" s="195" t="str">
        <f>IFERROR(VLOOKUP(AO196,'CRUCE RIESGOS'!$C$8:$D$13,2,FALSE),"")</f>
        <v/>
      </c>
      <c r="AQ196" s="195">
        <v>16.930000000000302</v>
      </c>
      <c r="AR196" s="195" t="str">
        <f>IFERROR(VLOOKUP(AQ196,'CRUCE RIESGOS'!$C$8:$D$13,2,FALSE),"")</f>
        <v/>
      </c>
      <c r="AS196" s="195">
        <v>17.930000000000302</v>
      </c>
      <c r="AT196" s="195" t="str">
        <f>IFERROR(VLOOKUP(AS196,'CRUCE RIESGOS'!$C$8:$D$13,2,FALSE),"")</f>
        <v/>
      </c>
      <c r="AU196" s="195">
        <v>18.930000000000302</v>
      </c>
      <c r="AV196" s="195" t="str">
        <f>IFERROR(VLOOKUP(AU196,'CRUCE RIESGOS'!$C$8:$D$13,2,FALSE),"")</f>
        <v/>
      </c>
      <c r="AW196" s="195">
        <v>19.930000000000401</v>
      </c>
      <c r="AX196" s="195" t="str">
        <f>IFERROR(VLOOKUP(AW196,'CRUCE RIESGOS'!$C$8:$D$13,2,FALSE),"")</f>
        <v/>
      </c>
      <c r="AY196" s="195">
        <v>20.930000000000401</v>
      </c>
      <c r="AZ196" s="195" t="str">
        <f>IFERROR(VLOOKUP(AY196,'CRUCE RIESGOS'!$C$8:$D$13,2,FALSE),"")</f>
        <v/>
      </c>
      <c r="BA196" s="195">
        <v>21.930000000000401</v>
      </c>
      <c r="BB196" s="195" t="str">
        <f>IFERROR(VLOOKUP(BA196,'CRUCE RIESGOS'!$C$8:$D$13,2,FALSE),"")</f>
        <v/>
      </c>
      <c r="BC196" s="195">
        <v>22.930000000000401</v>
      </c>
      <c r="BD196" s="195" t="str">
        <f>IFERROR(VLOOKUP(BC196,'CRUCE RIESGOS'!$C$8:$D$13,2,FALSE),"")</f>
        <v/>
      </c>
      <c r="BE196" s="195">
        <v>23.930000000000401</v>
      </c>
      <c r="BF196" s="195" t="str">
        <f>IFERROR(VLOOKUP(BE196,'CRUCE RIESGOS'!$C$8:$D$13,2,FALSE),"")</f>
        <v/>
      </c>
      <c r="BG196" s="195">
        <v>24.930000000000501</v>
      </c>
      <c r="BH196" s="195" t="str">
        <f>IFERROR(VLOOKUP(BG196,'CRUCE RIESGOS'!$C$8:$D$13,2,FALSE),"")</f>
        <v/>
      </c>
      <c r="BI196" s="195">
        <v>25.930000000000501</v>
      </c>
      <c r="BJ196" s="195" t="str">
        <f>IFERROR(VLOOKUP(BI196,'CRUCE RIESGOS'!$C$8:$D$13,2,FALSE),"")</f>
        <v/>
      </c>
    </row>
    <row r="197" spans="13:62">
      <c r="N197" s="195" t="str">
        <f t="shared" si="17"/>
        <v/>
      </c>
      <c r="P197" s="195" t="str">
        <f>IF(P198&lt;&gt;""," -R","")</f>
        <v/>
      </c>
      <c r="R197" s="195" t="str">
        <f>IF(R198&lt;&gt;""," -R","")</f>
        <v/>
      </c>
      <c r="T197" s="195" t="str">
        <f>IF(T198&lt;&gt;""," -R","")</f>
        <v/>
      </c>
      <c r="V197" s="195" t="str">
        <f>IF(V198&lt;&gt;""," -R","")</f>
        <v/>
      </c>
      <c r="X197" s="195" t="str">
        <f>IF(X198&lt;&gt;""," -R","")</f>
        <v/>
      </c>
      <c r="Z197" s="195" t="str">
        <f>IF(Z198&lt;&gt;""," -R","")</f>
        <v/>
      </c>
      <c r="AB197" s="195" t="str">
        <f>IF(AB198&lt;&gt;""," -R","")</f>
        <v/>
      </c>
      <c r="AD197" s="195" t="str">
        <f>IF(AD198&lt;&gt;""," -R","")</f>
        <v/>
      </c>
      <c r="AF197" s="195" t="str">
        <f t="shared" si="18"/>
        <v/>
      </c>
      <c r="AH197" s="195" t="str">
        <f t="shared" si="19"/>
        <v/>
      </c>
      <c r="AJ197" s="195" t="str">
        <f t="shared" si="20"/>
        <v/>
      </c>
      <c r="AL197" s="195" t="str">
        <f t="shared" si="21"/>
        <v/>
      </c>
      <c r="AN197" s="195" t="str">
        <f t="shared" si="22"/>
        <v/>
      </c>
      <c r="AP197" s="195" t="str">
        <f t="shared" si="23"/>
        <v/>
      </c>
      <c r="AR197" s="195" t="str">
        <f t="shared" si="24"/>
        <v/>
      </c>
      <c r="AT197" s="195" t="str">
        <f t="shared" si="25"/>
        <v/>
      </c>
      <c r="AV197" s="195" t="str">
        <f t="shared" si="26"/>
        <v/>
      </c>
      <c r="AX197" s="195" t="str">
        <f t="shared" si="27"/>
        <v/>
      </c>
      <c r="AZ197" s="195" t="str">
        <f t="shared" si="28"/>
        <v/>
      </c>
      <c r="BB197" s="195" t="str">
        <f t="shared" si="29"/>
        <v/>
      </c>
      <c r="BD197" s="195" t="str">
        <f t="shared" si="30"/>
        <v/>
      </c>
      <c r="BF197" s="195" t="str">
        <f t="shared" si="31"/>
        <v/>
      </c>
      <c r="BH197" s="195" t="str">
        <f t="shared" si="32"/>
        <v/>
      </c>
      <c r="BJ197" s="195" t="str">
        <f t="shared" si="33"/>
        <v/>
      </c>
    </row>
    <row r="198" spans="13:62">
      <c r="M198" s="195">
        <v>1.94</v>
      </c>
      <c r="N198" s="195" t="str">
        <f>IFERROR(VLOOKUP(M198,'CRUCE RIESGOS'!$C$8:$D$13,2,FALSE),"")</f>
        <v/>
      </c>
      <c r="O198" s="195">
        <v>2.9400000000000199</v>
      </c>
      <c r="P198" s="195" t="str">
        <f>IFERROR(VLOOKUP(O198,'CRUCE RIESGOS'!$C$8:$D$13,2,FALSE),"")</f>
        <v/>
      </c>
      <c r="Q198" s="195">
        <v>3.9400000000000399</v>
      </c>
      <c r="R198" s="195" t="str">
        <f>IFERROR(VLOOKUP(Q198,'CRUCE RIESGOS'!$C$8:$D$13,2,FALSE),"")</f>
        <v/>
      </c>
      <c r="S198" s="195">
        <v>4.9400000000000599</v>
      </c>
      <c r="T198" s="195" t="str">
        <f>IFERROR(VLOOKUP(S198,'CRUCE RIESGOS'!$C$8:$D$13,2,FALSE),"")</f>
        <v/>
      </c>
      <c r="U198" s="195">
        <v>5.9400000000000803</v>
      </c>
      <c r="V198" s="195" t="str">
        <f>IFERROR(VLOOKUP(U198,'CRUCE RIESGOS'!$C$8:$D$13,2,FALSE),"")</f>
        <v/>
      </c>
      <c r="W198" s="195">
        <v>6.9400000000000999</v>
      </c>
      <c r="X198" s="195" t="str">
        <f>IFERROR(VLOOKUP(W198,'CRUCE RIESGOS'!$C$8:$D$13,2,FALSE),"")</f>
        <v/>
      </c>
      <c r="Y198" s="195">
        <v>7.9400000000001203</v>
      </c>
      <c r="Z198" s="195" t="str">
        <f>IFERROR(VLOOKUP(Y198,'CRUCE RIESGOS'!$C$8:$D$13,2,FALSE),"")</f>
        <v/>
      </c>
      <c r="AA198" s="195">
        <v>8.9400000000001398</v>
      </c>
      <c r="AB198" s="195" t="str">
        <f>IFERROR(VLOOKUP(AA198,'CRUCE RIESGOS'!$C$8:$D$13,2,FALSE),"")</f>
        <v/>
      </c>
      <c r="AC198" s="195">
        <v>9.9400000000001594</v>
      </c>
      <c r="AD198" s="195" t="str">
        <f>IFERROR(VLOOKUP(AC198,'CRUCE RIESGOS'!$C$8:$D$13,2,FALSE),"")</f>
        <v/>
      </c>
      <c r="AE198" s="195">
        <v>10.9400000000002</v>
      </c>
      <c r="AF198" s="195" t="str">
        <f>IFERROR(VLOOKUP(AE198,'CRUCE RIESGOS'!$C$8:$D$13,2,FALSE),"")</f>
        <v/>
      </c>
      <c r="AG198" s="195">
        <v>11.9400000000002</v>
      </c>
      <c r="AH198" s="195" t="str">
        <f>IFERROR(VLOOKUP(AG198,'CRUCE RIESGOS'!$C$8:$D$13,2,FALSE),"")</f>
        <v/>
      </c>
      <c r="AI198" s="195">
        <v>12.9400000000002</v>
      </c>
      <c r="AJ198" s="195" t="str">
        <f>IFERROR(VLOOKUP(AI198,'CRUCE RIESGOS'!$C$8:$D$13,2,FALSE),"")</f>
        <v/>
      </c>
      <c r="AK198" s="195">
        <v>13.9400000000002</v>
      </c>
      <c r="AL198" s="195" t="str">
        <f>IFERROR(VLOOKUP(AK198,'CRUCE RIESGOS'!$C$8:$D$13,2,FALSE),"")</f>
        <v/>
      </c>
      <c r="AM198" s="195">
        <v>14.9400000000003</v>
      </c>
      <c r="AN198" s="195" t="str">
        <f>IFERROR(VLOOKUP(AM198,'CRUCE RIESGOS'!$C$8:$D$13,2,FALSE),"")</f>
        <v/>
      </c>
      <c r="AO198" s="195">
        <v>15.9400000000003</v>
      </c>
      <c r="AP198" s="195" t="str">
        <f>IFERROR(VLOOKUP(AO198,'CRUCE RIESGOS'!$C$8:$D$13,2,FALSE),"")</f>
        <v/>
      </c>
      <c r="AQ198" s="195">
        <v>16.9400000000003</v>
      </c>
      <c r="AR198" s="195" t="str">
        <f>IFERROR(VLOOKUP(AQ198,'CRUCE RIESGOS'!$C$8:$D$13,2,FALSE),"")</f>
        <v/>
      </c>
      <c r="AS198" s="195">
        <v>17.9400000000003</v>
      </c>
      <c r="AT198" s="195" t="str">
        <f>IFERROR(VLOOKUP(AS198,'CRUCE RIESGOS'!$C$8:$D$13,2,FALSE),"")</f>
        <v/>
      </c>
      <c r="AU198" s="195">
        <v>18.9400000000003</v>
      </c>
      <c r="AV198" s="195" t="str">
        <f>IFERROR(VLOOKUP(AU198,'CRUCE RIESGOS'!$C$8:$D$13,2,FALSE),"")</f>
        <v/>
      </c>
      <c r="AW198" s="195">
        <v>19.940000000000399</v>
      </c>
      <c r="AX198" s="195" t="str">
        <f>IFERROR(VLOOKUP(AW198,'CRUCE RIESGOS'!$C$8:$D$13,2,FALSE),"")</f>
        <v/>
      </c>
      <c r="AY198" s="195">
        <v>20.940000000000399</v>
      </c>
      <c r="AZ198" s="195" t="str">
        <f>IFERROR(VLOOKUP(AY198,'CRUCE RIESGOS'!$C$8:$D$13,2,FALSE),"")</f>
        <v/>
      </c>
      <c r="BA198" s="195">
        <v>21.940000000000399</v>
      </c>
      <c r="BB198" s="195" t="str">
        <f>IFERROR(VLOOKUP(BA198,'CRUCE RIESGOS'!$C$8:$D$13,2,FALSE),"")</f>
        <v/>
      </c>
      <c r="BC198" s="195">
        <v>22.940000000000399</v>
      </c>
      <c r="BD198" s="195" t="str">
        <f>IFERROR(VLOOKUP(BC198,'CRUCE RIESGOS'!$C$8:$D$13,2,FALSE),"")</f>
        <v/>
      </c>
      <c r="BE198" s="195">
        <v>23.940000000000399</v>
      </c>
      <c r="BF198" s="195" t="str">
        <f>IFERROR(VLOOKUP(BE198,'CRUCE RIESGOS'!$C$8:$D$13,2,FALSE),"")</f>
        <v/>
      </c>
      <c r="BG198" s="195">
        <v>24.940000000000499</v>
      </c>
      <c r="BH198" s="195" t="str">
        <f>IFERROR(VLOOKUP(BG198,'CRUCE RIESGOS'!$C$8:$D$13,2,FALSE),"")</f>
        <v/>
      </c>
      <c r="BI198" s="195">
        <v>25.940000000000499</v>
      </c>
      <c r="BJ198" s="195" t="str">
        <f>IFERROR(VLOOKUP(BI198,'CRUCE RIESGOS'!$C$8:$D$13,2,FALSE),"")</f>
        <v/>
      </c>
    </row>
    <row r="199" spans="13:62">
      <c r="N199" s="195" t="str">
        <f t="shared" si="17"/>
        <v/>
      </c>
      <c r="P199" s="195" t="str">
        <f>IF(P200&lt;&gt;""," -R","")</f>
        <v/>
      </c>
      <c r="R199" s="195" t="str">
        <f>IF(R200&lt;&gt;""," -R","")</f>
        <v/>
      </c>
      <c r="T199" s="195" t="str">
        <f>IF(T200&lt;&gt;""," -R","")</f>
        <v/>
      </c>
      <c r="V199" s="195" t="str">
        <f>IF(V200&lt;&gt;""," -R","")</f>
        <v/>
      </c>
      <c r="X199" s="195" t="str">
        <f>IF(X200&lt;&gt;""," -R","")</f>
        <v/>
      </c>
      <c r="Z199" s="195" t="str">
        <f>IF(Z200&lt;&gt;""," -R","")</f>
        <v/>
      </c>
      <c r="AB199" s="195" t="str">
        <f>IF(AB200&lt;&gt;""," -R","")</f>
        <v/>
      </c>
      <c r="AD199" s="195" t="str">
        <f>IF(AD200&lt;&gt;""," -R","")</f>
        <v/>
      </c>
      <c r="AF199" s="195" t="str">
        <f t="shared" si="18"/>
        <v/>
      </c>
      <c r="AH199" s="195" t="str">
        <f t="shared" si="19"/>
        <v/>
      </c>
      <c r="AJ199" s="195" t="str">
        <f t="shared" si="20"/>
        <v/>
      </c>
      <c r="AL199" s="195" t="str">
        <f t="shared" si="21"/>
        <v/>
      </c>
      <c r="AN199" s="195" t="str">
        <f t="shared" si="22"/>
        <v/>
      </c>
      <c r="AP199" s="195" t="str">
        <f t="shared" si="23"/>
        <v/>
      </c>
      <c r="AR199" s="195" t="str">
        <f t="shared" si="24"/>
        <v/>
      </c>
      <c r="AT199" s="195" t="str">
        <f t="shared" si="25"/>
        <v/>
      </c>
      <c r="AV199" s="195" t="str">
        <f t="shared" si="26"/>
        <v/>
      </c>
      <c r="AX199" s="195" t="str">
        <f t="shared" si="27"/>
        <v/>
      </c>
      <c r="AZ199" s="195" t="str">
        <f t="shared" si="28"/>
        <v/>
      </c>
      <c r="BB199" s="195" t="str">
        <f t="shared" si="29"/>
        <v/>
      </c>
      <c r="BD199" s="195" t="str">
        <f t="shared" si="30"/>
        <v/>
      </c>
      <c r="BF199" s="195" t="str">
        <f t="shared" si="31"/>
        <v/>
      </c>
      <c r="BH199" s="195" t="str">
        <f t="shared" si="32"/>
        <v/>
      </c>
      <c r="BJ199" s="195" t="str">
        <f t="shared" si="33"/>
        <v/>
      </c>
    </row>
    <row r="200" spans="13:62">
      <c r="M200" s="195">
        <v>1.95</v>
      </c>
      <c r="N200" s="195" t="str">
        <f>IFERROR(VLOOKUP(M200,'CRUCE RIESGOS'!$C$8:$D$13,2,FALSE),"")</f>
        <v/>
      </c>
      <c r="O200" s="195">
        <v>2.9500000000000202</v>
      </c>
      <c r="P200" s="195" t="str">
        <f>IFERROR(VLOOKUP(O200,'CRUCE RIESGOS'!$C$8:$D$13,2,FALSE),"")</f>
        <v/>
      </c>
      <c r="Q200" s="195">
        <v>3.9500000000000401</v>
      </c>
      <c r="R200" s="195" t="str">
        <f>IFERROR(VLOOKUP(Q200,'CRUCE RIESGOS'!$C$8:$D$13,2,FALSE),"")</f>
        <v/>
      </c>
      <c r="S200" s="195">
        <v>4.9500000000000597</v>
      </c>
      <c r="T200" s="195" t="str">
        <f>IFERROR(VLOOKUP(S200,'CRUCE RIESGOS'!$C$8:$D$13,2,FALSE),"")</f>
        <v/>
      </c>
      <c r="U200" s="195">
        <v>5.9500000000000801</v>
      </c>
      <c r="V200" s="195" t="str">
        <f>IFERROR(VLOOKUP(U200,'CRUCE RIESGOS'!$C$8:$D$13,2,FALSE),"")</f>
        <v/>
      </c>
      <c r="W200" s="195">
        <v>6.9500000000000997</v>
      </c>
      <c r="X200" s="195" t="str">
        <f>IFERROR(VLOOKUP(W200,'CRUCE RIESGOS'!$C$8:$D$13,2,FALSE),"")</f>
        <v/>
      </c>
      <c r="Y200" s="195">
        <v>7.9500000000001201</v>
      </c>
      <c r="Z200" s="195" t="str">
        <f>IFERROR(VLOOKUP(Y200,'CRUCE RIESGOS'!$C$8:$D$13,2,FALSE),"")</f>
        <v/>
      </c>
      <c r="AA200" s="195">
        <v>8.9500000000001396</v>
      </c>
      <c r="AB200" s="195" t="str">
        <f>IFERROR(VLOOKUP(AA200,'CRUCE RIESGOS'!$C$8:$D$13,2,FALSE),"")</f>
        <v/>
      </c>
      <c r="AC200" s="195">
        <v>9.9500000000001592</v>
      </c>
      <c r="AD200" s="195" t="str">
        <f>IFERROR(VLOOKUP(AC200,'CRUCE RIESGOS'!$C$8:$D$13,2,FALSE),"")</f>
        <v/>
      </c>
      <c r="AE200" s="195">
        <v>10.9500000000002</v>
      </c>
      <c r="AF200" s="195" t="str">
        <f>IFERROR(VLOOKUP(AE200,'CRUCE RIESGOS'!$C$8:$D$13,2,FALSE),"")</f>
        <v/>
      </c>
      <c r="AG200" s="195">
        <v>11.9500000000002</v>
      </c>
      <c r="AH200" s="195" t="str">
        <f>IFERROR(VLOOKUP(AG200,'CRUCE RIESGOS'!$C$8:$D$13,2,FALSE),"")</f>
        <v/>
      </c>
      <c r="AI200" s="195">
        <v>12.9500000000002</v>
      </c>
      <c r="AJ200" s="195" t="str">
        <f>IFERROR(VLOOKUP(AI200,'CRUCE RIESGOS'!$C$8:$D$13,2,FALSE),"")</f>
        <v/>
      </c>
      <c r="AK200" s="195">
        <v>13.9500000000002</v>
      </c>
      <c r="AL200" s="195" t="str">
        <f>IFERROR(VLOOKUP(AK200,'CRUCE RIESGOS'!$C$8:$D$13,2,FALSE),"")</f>
        <v/>
      </c>
      <c r="AM200" s="195">
        <v>14.950000000000299</v>
      </c>
      <c r="AN200" s="195" t="str">
        <f>IFERROR(VLOOKUP(AM200,'CRUCE RIESGOS'!$C$8:$D$13,2,FALSE),"")</f>
        <v/>
      </c>
      <c r="AO200" s="195">
        <v>15.950000000000299</v>
      </c>
      <c r="AP200" s="195" t="str">
        <f>IFERROR(VLOOKUP(AO200,'CRUCE RIESGOS'!$C$8:$D$13,2,FALSE),"")</f>
        <v/>
      </c>
      <c r="AQ200" s="195">
        <v>16.950000000000301</v>
      </c>
      <c r="AR200" s="195" t="str">
        <f>IFERROR(VLOOKUP(AQ200,'CRUCE RIESGOS'!$C$8:$D$13,2,FALSE),"")</f>
        <v/>
      </c>
      <c r="AS200" s="195">
        <v>17.950000000000301</v>
      </c>
      <c r="AT200" s="195" t="str">
        <f>IFERROR(VLOOKUP(AS200,'CRUCE RIESGOS'!$C$8:$D$13,2,FALSE),"")</f>
        <v/>
      </c>
      <c r="AU200" s="195">
        <v>18.950000000000301</v>
      </c>
      <c r="AV200" s="195" t="str">
        <f>IFERROR(VLOOKUP(AU200,'CRUCE RIESGOS'!$C$8:$D$13,2,FALSE),"")</f>
        <v/>
      </c>
      <c r="AW200" s="195">
        <v>19.950000000000401</v>
      </c>
      <c r="AX200" s="195" t="str">
        <f>IFERROR(VLOOKUP(AW200,'CRUCE RIESGOS'!$C$8:$D$13,2,FALSE),"")</f>
        <v/>
      </c>
      <c r="AY200" s="195">
        <v>20.950000000000401</v>
      </c>
      <c r="AZ200" s="195" t="str">
        <f>IFERROR(VLOOKUP(AY200,'CRUCE RIESGOS'!$C$8:$D$13,2,FALSE),"")</f>
        <v/>
      </c>
      <c r="BA200" s="195">
        <v>21.950000000000401</v>
      </c>
      <c r="BB200" s="195" t="str">
        <f>IFERROR(VLOOKUP(BA200,'CRUCE RIESGOS'!$C$8:$D$13,2,FALSE),"")</f>
        <v/>
      </c>
      <c r="BC200" s="195">
        <v>22.950000000000401</v>
      </c>
      <c r="BD200" s="195" t="str">
        <f>IFERROR(VLOOKUP(BC200,'CRUCE RIESGOS'!$C$8:$D$13,2,FALSE),"")</f>
        <v/>
      </c>
      <c r="BE200" s="195">
        <v>23.950000000000401</v>
      </c>
      <c r="BF200" s="195" t="str">
        <f>IFERROR(VLOOKUP(BE200,'CRUCE RIESGOS'!$C$8:$D$13,2,FALSE),"")</f>
        <v/>
      </c>
      <c r="BG200" s="195">
        <v>24.9500000000005</v>
      </c>
      <c r="BH200" s="195" t="str">
        <f>IFERROR(VLOOKUP(BG200,'CRUCE RIESGOS'!$C$8:$D$13,2,FALSE),"")</f>
        <v/>
      </c>
      <c r="BI200" s="195">
        <v>25.9500000000005</v>
      </c>
      <c r="BJ200" s="195" t="str">
        <f>IFERROR(VLOOKUP(BI200,'CRUCE RIESGOS'!$C$8:$D$13,2,FALSE),"")</f>
        <v/>
      </c>
    </row>
    <row r="201" spans="13:62">
      <c r="N201" s="195" t="str">
        <f t="shared" si="17"/>
        <v/>
      </c>
      <c r="P201" s="195" t="str">
        <f>IF(P202&lt;&gt;""," -R","")</f>
        <v/>
      </c>
      <c r="R201" s="195" t="str">
        <f>IF(R202&lt;&gt;""," -R","")</f>
        <v/>
      </c>
      <c r="T201" s="195" t="str">
        <f>IF(T202&lt;&gt;""," -R","")</f>
        <v/>
      </c>
      <c r="V201" s="195" t="str">
        <f>IF(V202&lt;&gt;""," -R","")</f>
        <v/>
      </c>
      <c r="X201" s="195" t="str">
        <f>IF(X202&lt;&gt;""," -R","")</f>
        <v/>
      </c>
      <c r="Z201" s="195" t="str">
        <f>IF(Z202&lt;&gt;""," -R","")</f>
        <v/>
      </c>
      <c r="AB201" s="195" t="str">
        <f>IF(AB202&lt;&gt;""," -R","")</f>
        <v/>
      </c>
      <c r="AD201" s="195" t="str">
        <f>IF(AD202&lt;&gt;""," -R","")</f>
        <v/>
      </c>
      <c r="AF201" s="195" t="str">
        <f t="shared" si="18"/>
        <v/>
      </c>
      <c r="AH201" s="195" t="str">
        <f t="shared" si="19"/>
        <v/>
      </c>
      <c r="AJ201" s="195" t="str">
        <f t="shared" si="20"/>
        <v/>
      </c>
      <c r="AL201" s="195" t="str">
        <f t="shared" si="21"/>
        <v/>
      </c>
      <c r="AN201" s="195" t="str">
        <f t="shared" si="22"/>
        <v/>
      </c>
      <c r="AP201" s="195" t="str">
        <f t="shared" si="23"/>
        <v/>
      </c>
      <c r="AR201" s="195" t="str">
        <f t="shared" si="24"/>
        <v/>
      </c>
      <c r="AT201" s="195" t="str">
        <f t="shared" si="25"/>
        <v/>
      </c>
      <c r="AV201" s="195" t="str">
        <f t="shared" si="26"/>
        <v/>
      </c>
      <c r="AX201" s="195" t="str">
        <f t="shared" si="27"/>
        <v/>
      </c>
      <c r="AZ201" s="195" t="str">
        <f t="shared" si="28"/>
        <v/>
      </c>
      <c r="BB201" s="195" t="str">
        <f t="shared" si="29"/>
        <v/>
      </c>
      <c r="BD201" s="195" t="str">
        <f t="shared" si="30"/>
        <v/>
      </c>
      <c r="BF201" s="195" t="str">
        <f t="shared" si="31"/>
        <v/>
      </c>
      <c r="BH201" s="195" t="str">
        <f t="shared" si="32"/>
        <v/>
      </c>
      <c r="BJ201" s="195" t="str">
        <f t="shared" si="33"/>
        <v/>
      </c>
    </row>
    <row r="202" spans="13:62">
      <c r="M202" s="195">
        <v>1.96</v>
      </c>
      <c r="N202" s="195" t="str">
        <f>IFERROR(VLOOKUP(M202,'CRUCE RIESGOS'!$C$8:$D$13,2,FALSE),"")</f>
        <v/>
      </c>
      <c r="O202" s="195">
        <v>2.9600000000000199</v>
      </c>
      <c r="P202" s="195" t="str">
        <f>IFERROR(VLOOKUP(O202,'CRUCE RIESGOS'!$C$8:$D$13,2,FALSE),"")</f>
        <v/>
      </c>
      <c r="Q202" s="195">
        <v>3.9600000000000399</v>
      </c>
      <c r="R202" s="195" t="str">
        <f>IFERROR(VLOOKUP(Q202,'CRUCE RIESGOS'!$C$8:$D$13,2,FALSE),"")</f>
        <v/>
      </c>
      <c r="S202" s="195">
        <v>4.9600000000000604</v>
      </c>
      <c r="T202" s="195" t="str">
        <f>IFERROR(VLOOKUP(S202,'CRUCE RIESGOS'!$C$8:$D$13,2,FALSE),"")</f>
        <v/>
      </c>
      <c r="U202" s="195">
        <v>5.9600000000000799</v>
      </c>
      <c r="V202" s="195" t="str">
        <f>IFERROR(VLOOKUP(U202,'CRUCE RIESGOS'!$C$8:$D$13,2,FALSE),"")</f>
        <v/>
      </c>
      <c r="W202" s="195">
        <v>6.9600000000001003</v>
      </c>
      <c r="X202" s="195" t="str">
        <f>IFERROR(VLOOKUP(W202,'CRUCE RIESGOS'!$C$8:$D$13,2,FALSE),"")</f>
        <v/>
      </c>
      <c r="Y202" s="195">
        <v>7.9600000000001199</v>
      </c>
      <c r="Z202" s="195" t="str">
        <f>IFERROR(VLOOKUP(Y202,'CRUCE RIESGOS'!$C$8:$D$13,2,FALSE),"")</f>
        <v/>
      </c>
      <c r="AA202" s="195">
        <v>8.9600000000001394</v>
      </c>
      <c r="AB202" s="195" t="str">
        <f>IFERROR(VLOOKUP(AA202,'CRUCE RIESGOS'!$C$8:$D$13,2,FALSE),"")</f>
        <v/>
      </c>
      <c r="AC202" s="195">
        <v>9.9600000000001607</v>
      </c>
      <c r="AD202" s="195" t="str">
        <f>IFERROR(VLOOKUP(AC202,'CRUCE RIESGOS'!$C$8:$D$13,2,FALSE),"")</f>
        <v/>
      </c>
      <c r="AE202" s="195">
        <v>10.9600000000002</v>
      </c>
      <c r="AF202" s="195" t="str">
        <f>IFERROR(VLOOKUP(AE202,'CRUCE RIESGOS'!$C$8:$D$13,2,FALSE),"")</f>
        <v/>
      </c>
      <c r="AG202" s="195">
        <v>11.9600000000002</v>
      </c>
      <c r="AH202" s="195" t="str">
        <f>IFERROR(VLOOKUP(AG202,'CRUCE RIESGOS'!$C$8:$D$13,2,FALSE),"")</f>
        <v/>
      </c>
      <c r="AI202" s="195">
        <v>12.9600000000002</v>
      </c>
      <c r="AJ202" s="195" t="str">
        <f>IFERROR(VLOOKUP(AI202,'CRUCE RIESGOS'!$C$8:$D$13,2,FALSE),"")</f>
        <v/>
      </c>
      <c r="AK202" s="195">
        <v>13.9600000000002</v>
      </c>
      <c r="AL202" s="195" t="str">
        <f>IFERROR(VLOOKUP(AK202,'CRUCE RIESGOS'!$C$8:$D$13,2,FALSE),"")</f>
        <v/>
      </c>
      <c r="AM202" s="195">
        <v>14.960000000000299</v>
      </c>
      <c r="AN202" s="195" t="str">
        <f>IFERROR(VLOOKUP(AM202,'CRUCE RIESGOS'!$C$8:$D$13,2,FALSE),"")</f>
        <v/>
      </c>
      <c r="AO202" s="195">
        <v>15.960000000000299</v>
      </c>
      <c r="AP202" s="195" t="str">
        <f>IFERROR(VLOOKUP(AO202,'CRUCE RIESGOS'!$C$8:$D$13,2,FALSE),"")</f>
        <v/>
      </c>
      <c r="AQ202" s="195">
        <v>16.960000000000299</v>
      </c>
      <c r="AR202" s="195" t="str">
        <f>IFERROR(VLOOKUP(AQ202,'CRUCE RIESGOS'!$C$8:$D$13,2,FALSE),"")</f>
        <v/>
      </c>
      <c r="AS202" s="195">
        <v>17.960000000000299</v>
      </c>
      <c r="AT202" s="195" t="str">
        <f>IFERROR(VLOOKUP(AS202,'CRUCE RIESGOS'!$C$8:$D$13,2,FALSE),"")</f>
        <v/>
      </c>
      <c r="AU202" s="195">
        <v>18.960000000000299</v>
      </c>
      <c r="AV202" s="195" t="str">
        <f>IFERROR(VLOOKUP(AU202,'CRUCE RIESGOS'!$C$8:$D$13,2,FALSE),"")</f>
        <v/>
      </c>
      <c r="AW202" s="195">
        <v>19.960000000000399</v>
      </c>
      <c r="AX202" s="195" t="str">
        <f>IFERROR(VLOOKUP(AW202,'CRUCE RIESGOS'!$C$8:$D$13,2,FALSE),"")</f>
        <v/>
      </c>
      <c r="AY202" s="195">
        <v>20.960000000000399</v>
      </c>
      <c r="AZ202" s="195" t="str">
        <f>IFERROR(VLOOKUP(AY202,'CRUCE RIESGOS'!$C$8:$D$13,2,FALSE),"")</f>
        <v/>
      </c>
      <c r="BA202" s="195">
        <v>21.960000000000399</v>
      </c>
      <c r="BB202" s="195" t="str">
        <f>IFERROR(VLOOKUP(BA202,'CRUCE RIESGOS'!$C$8:$D$13,2,FALSE),"")</f>
        <v/>
      </c>
      <c r="BC202" s="195">
        <v>22.960000000000399</v>
      </c>
      <c r="BD202" s="195" t="str">
        <f>IFERROR(VLOOKUP(BC202,'CRUCE RIESGOS'!$C$8:$D$13,2,FALSE),"")</f>
        <v/>
      </c>
      <c r="BE202" s="195">
        <v>23.960000000000399</v>
      </c>
      <c r="BF202" s="195" t="str">
        <f>IFERROR(VLOOKUP(BE202,'CRUCE RIESGOS'!$C$8:$D$13,2,FALSE),"")</f>
        <v/>
      </c>
      <c r="BG202" s="195">
        <v>24.960000000000498</v>
      </c>
      <c r="BH202" s="195" t="str">
        <f>IFERROR(VLOOKUP(BG202,'CRUCE RIESGOS'!$C$8:$D$13,2,FALSE),"")</f>
        <v/>
      </c>
      <c r="BI202" s="195">
        <v>25.960000000000498</v>
      </c>
      <c r="BJ202" s="195" t="str">
        <f>IFERROR(VLOOKUP(BI202,'CRUCE RIESGOS'!$C$8:$D$13,2,FALSE),"")</f>
        <v/>
      </c>
    </row>
    <row r="203" spans="13:62">
      <c r="N203" s="195" t="str">
        <f>IF(N204&lt;&gt;""," -R","")</f>
        <v/>
      </c>
      <c r="P203" s="195" t="str">
        <f>IF(P204&lt;&gt;""," -R","")</f>
        <v/>
      </c>
      <c r="R203" s="195" t="str">
        <f>IF(R204&lt;&gt;""," -R","")</f>
        <v/>
      </c>
      <c r="T203" s="195" t="str">
        <f>IF(T204&lt;&gt;""," -R","")</f>
        <v/>
      </c>
      <c r="V203" s="195" t="str">
        <f>IF(V204&lt;&gt;""," -R","")</f>
        <v/>
      </c>
      <c r="X203" s="195" t="str">
        <f>IF(X204&lt;&gt;""," -R","")</f>
        <v/>
      </c>
      <c r="Z203" s="195" t="str">
        <f>IF(Z204&lt;&gt;""," -R","")</f>
        <v/>
      </c>
      <c r="AB203" s="195" t="str">
        <f>IF(AB204&lt;&gt;""," -R","")</f>
        <v/>
      </c>
      <c r="AD203" s="195" t="str">
        <f>IF(AD204&lt;&gt;""," -R","")</f>
        <v/>
      </c>
      <c r="AF203" s="195" t="str">
        <f>IF(AF204&lt;&gt;""," -R","")</f>
        <v/>
      </c>
      <c r="AH203" s="195" t="str">
        <f>IF(AH204&lt;&gt;""," -R","")</f>
        <v/>
      </c>
      <c r="AJ203" s="195" t="str">
        <f>IF(AJ204&lt;&gt;""," -R","")</f>
        <v/>
      </c>
      <c r="AL203" s="195" t="str">
        <f>IF(AL204&lt;&gt;""," -R","")</f>
        <v/>
      </c>
      <c r="AN203" s="195" t="str">
        <f>IF(AN204&lt;&gt;""," -R","")</f>
        <v/>
      </c>
      <c r="AP203" s="195" t="str">
        <f>IF(AP204&lt;&gt;""," -R","")</f>
        <v/>
      </c>
      <c r="AR203" s="195" t="str">
        <f>IF(AR204&lt;&gt;""," -R","")</f>
        <v/>
      </c>
      <c r="AT203" s="195" t="str">
        <f>IF(AT204&lt;&gt;""," -R","")</f>
        <v/>
      </c>
      <c r="AV203" s="195" t="str">
        <f>IF(AV204&lt;&gt;""," -R","")</f>
        <v/>
      </c>
      <c r="AX203" s="195" t="str">
        <f>IF(AX204&lt;&gt;""," -R","")</f>
        <v/>
      </c>
      <c r="AZ203" s="195" t="str">
        <f>IF(AZ204&lt;&gt;""," -R","")</f>
        <v/>
      </c>
      <c r="BB203" s="195" t="str">
        <f>IF(BB204&lt;&gt;""," -R","")</f>
        <v/>
      </c>
      <c r="BD203" s="195" t="str">
        <f>IF(BD204&lt;&gt;""," -R","")</f>
        <v/>
      </c>
      <c r="BF203" s="195" t="str">
        <f>IF(BF204&lt;&gt;""," -R","")</f>
        <v/>
      </c>
      <c r="BH203" s="195" t="str">
        <f>IF(BH204&lt;&gt;""," -R","")</f>
        <v/>
      </c>
      <c r="BJ203" s="195" t="str">
        <f>IF(BJ204&lt;&gt;""," -R","")</f>
        <v/>
      </c>
    </row>
    <row r="204" spans="13:62">
      <c r="M204" s="195">
        <v>1.97</v>
      </c>
      <c r="N204" s="195" t="str">
        <f>IFERROR(VLOOKUP(M204,'CRUCE RIESGOS'!$C$8:$D$13,2,FALSE),"")</f>
        <v/>
      </c>
      <c r="O204" s="195">
        <v>2.9700000000000202</v>
      </c>
      <c r="P204" s="195" t="str">
        <f>IFERROR(VLOOKUP(O204,'CRUCE RIESGOS'!$C$8:$D$13,2,FALSE),"")</f>
        <v/>
      </c>
      <c r="Q204" s="195">
        <v>3.9700000000000402</v>
      </c>
      <c r="R204" s="195" t="str">
        <f>IFERROR(VLOOKUP(Q204,'CRUCE RIESGOS'!$C$8:$D$13,2,FALSE),"")</f>
        <v/>
      </c>
      <c r="S204" s="195">
        <v>4.9700000000000601</v>
      </c>
      <c r="T204" s="195" t="str">
        <f>IFERROR(VLOOKUP(S204,'CRUCE RIESGOS'!$C$8:$D$13,2,FALSE),"")</f>
        <v/>
      </c>
      <c r="U204" s="195">
        <v>5.9700000000000797</v>
      </c>
      <c r="V204" s="195" t="str">
        <f>IFERROR(VLOOKUP(U204,'CRUCE RIESGOS'!$C$8:$D$13,2,FALSE),"")</f>
        <v/>
      </c>
      <c r="W204" s="195">
        <v>6.9700000000001001</v>
      </c>
      <c r="X204" s="195" t="str">
        <f>IFERROR(VLOOKUP(W204,'CRUCE RIESGOS'!$C$8:$D$13,2,FALSE),"")</f>
        <v/>
      </c>
      <c r="Y204" s="195">
        <v>7.9700000000001197</v>
      </c>
      <c r="Z204" s="195" t="str">
        <f>IFERROR(VLOOKUP(Y204,'CRUCE RIESGOS'!$C$8:$D$13,2,FALSE),"")</f>
        <v/>
      </c>
      <c r="AA204" s="195">
        <v>8.9700000000001392</v>
      </c>
      <c r="AB204" s="195" t="str">
        <f>IFERROR(VLOOKUP(AA204,'CRUCE RIESGOS'!$C$8:$D$13,2,FALSE),"")</f>
        <v/>
      </c>
      <c r="AC204" s="195">
        <v>9.9700000000001605</v>
      </c>
      <c r="AD204" s="195" t="str">
        <f>IFERROR(VLOOKUP(AC204,'CRUCE RIESGOS'!$C$8:$D$13,2,FALSE),"")</f>
        <v/>
      </c>
      <c r="AE204" s="195">
        <v>10.9700000000002</v>
      </c>
      <c r="AF204" s="195" t="str">
        <f>IFERROR(VLOOKUP(AE204,'CRUCE RIESGOS'!$C$8:$D$13,2,FALSE),"")</f>
        <v/>
      </c>
      <c r="AG204" s="195">
        <v>11.9700000000002</v>
      </c>
      <c r="AH204" s="195" t="str">
        <f>IFERROR(VLOOKUP(AG204,'CRUCE RIESGOS'!$C$8:$D$13,2,FALSE),"")</f>
        <v/>
      </c>
      <c r="AI204" s="195">
        <v>12.9700000000002</v>
      </c>
      <c r="AJ204" s="195" t="str">
        <f>IFERROR(VLOOKUP(AI204,'CRUCE RIESGOS'!$C$8:$D$13,2,FALSE),"")</f>
        <v/>
      </c>
      <c r="AK204" s="195">
        <v>13.9700000000002</v>
      </c>
      <c r="AL204" s="195" t="str">
        <f>IFERROR(VLOOKUP(AK204,'CRUCE RIESGOS'!$C$8:$D$13,2,FALSE),"")</f>
        <v/>
      </c>
      <c r="AM204" s="195">
        <v>14.970000000000301</v>
      </c>
      <c r="AN204" s="195" t="str">
        <f>IFERROR(VLOOKUP(AM204,'CRUCE RIESGOS'!$C$8:$D$13,2,FALSE),"")</f>
        <v/>
      </c>
      <c r="AO204" s="195">
        <v>15.970000000000301</v>
      </c>
      <c r="AP204" s="195" t="str">
        <f>IFERROR(VLOOKUP(AO204,'CRUCE RIESGOS'!$C$8:$D$13,2,FALSE),"")</f>
        <v/>
      </c>
      <c r="AQ204" s="195">
        <v>16.970000000000301</v>
      </c>
      <c r="AR204" s="195" t="str">
        <f>IFERROR(VLOOKUP(AQ204,'CRUCE RIESGOS'!$C$8:$D$13,2,FALSE),"")</f>
        <v/>
      </c>
      <c r="AS204" s="195">
        <v>17.970000000000301</v>
      </c>
      <c r="AT204" s="195" t="str">
        <f>IFERROR(VLOOKUP(AS204,'CRUCE RIESGOS'!$C$8:$D$13,2,FALSE),"")</f>
        <v/>
      </c>
      <c r="AU204" s="195">
        <v>18.970000000000301</v>
      </c>
      <c r="AV204" s="195" t="str">
        <f>IFERROR(VLOOKUP(AU204,'CRUCE RIESGOS'!$C$8:$D$13,2,FALSE),"")</f>
        <v/>
      </c>
      <c r="AW204" s="195">
        <v>19.9700000000004</v>
      </c>
      <c r="AX204" s="195" t="str">
        <f>IFERROR(VLOOKUP(AW204,'CRUCE RIESGOS'!$C$8:$D$13,2,FALSE),"")</f>
        <v/>
      </c>
      <c r="AY204" s="195">
        <v>20.9700000000004</v>
      </c>
      <c r="AZ204" s="195" t="str">
        <f>IFERROR(VLOOKUP(AY204,'CRUCE RIESGOS'!$C$8:$D$13,2,FALSE),"")</f>
        <v/>
      </c>
      <c r="BA204" s="195">
        <v>21.9700000000004</v>
      </c>
      <c r="BB204" s="195" t="str">
        <f>IFERROR(VLOOKUP(BA204,'CRUCE RIESGOS'!$C$8:$D$13,2,FALSE),"")</f>
        <v/>
      </c>
      <c r="BC204" s="195">
        <v>22.9700000000004</v>
      </c>
      <c r="BD204" s="195" t="str">
        <f>IFERROR(VLOOKUP(BC204,'CRUCE RIESGOS'!$C$8:$D$13,2,FALSE),"")</f>
        <v/>
      </c>
      <c r="BE204" s="195">
        <v>23.9700000000004</v>
      </c>
      <c r="BF204" s="195" t="str">
        <f>IFERROR(VLOOKUP(BE204,'CRUCE RIESGOS'!$C$8:$D$13,2,FALSE),"")</f>
        <v/>
      </c>
      <c r="BG204" s="195">
        <v>24.9700000000005</v>
      </c>
      <c r="BH204" s="195" t="str">
        <f>IFERROR(VLOOKUP(BG204,'CRUCE RIESGOS'!$C$8:$D$13,2,FALSE),"")</f>
        <v/>
      </c>
      <c r="BI204" s="195">
        <v>25.9700000000005</v>
      </c>
      <c r="BJ204" s="195" t="str">
        <f>IFERROR(VLOOKUP(BI204,'CRUCE RIESGOS'!$C$8:$D$13,2,FALSE),"")</f>
        <v/>
      </c>
    </row>
    <row r="205" spans="13:62">
      <c r="N205" s="195" t="str">
        <f>IF(N206&lt;&gt;""," -R","")</f>
        <v/>
      </c>
      <c r="P205" s="195" t="str">
        <f>IF(P206&lt;&gt;""," -R","")</f>
        <v/>
      </c>
      <c r="R205" s="195" t="str">
        <f>IF(R206&lt;&gt;""," -R","")</f>
        <v/>
      </c>
      <c r="T205" s="195" t="str">
        <f>IF(T206&lt;&gt;""," -R","")</f>
        <v/>
      </c>
      <c r="V205" s="195" t="str">
        <f>IF(V206&lt;&gt;""," -R","")</f>
        <v/>
      </c>
      <c r="X205" s="195" t="str">
        <f>IF(X206&lt;&gt;""," -R","")</f>
        <v/>
      </c>
      <c r="Z205" s="195" t="str">
        <f>IF(Z206&lt;&gt;""," -R","")</f>
        <v/>
      </c>
      <c r="AB205" s="195" t="str">
        <f>IF(AB206&lt;&gt;""," -R","")</f>
        <v/>
      </c>
      <c r="AD205" s="195" t="str">
        <f>IF(AD206&lt;&gt;""," -R","")</f>
        <v/>
      </c>
      <c r="AF205" s="195" t="str">
        <f>IF(AF206&lt;&gt;""," -R","")</f>
        <v/>
      </c>
      <c r="AH205" s="195" t="str">
        <f>IF(AH206&lt;&gt;""," -R","")</f>
        <v/>
      </c>
      <c r="AJ205" s="195" t="str">
        <f>IF(AJ206&lt;&gt;""," -R","")</f>
        <v/>
      </c>
      <c r="AL205" s="195" t="str">
        <f>IF(AL206&lt;&gt;""," -R","")</f>
        <v/>
      </c>
      <c r="AN205" s="195" t="str">
        <f>IF(AN206&lt;&gt;""," -R","")</f>
        <v/>
      </c>
      <c r="AP205" s="195" t="str">
        <f>IF(AP206&lt;&gt;""," -R","")</f>
        <v/>
      </c>
      <c r="AR205" s="195" t="str">
        <f>IF(AR206&lt;&gt;""," -R","")</f>
        <v/>
      </c>
      <c r="AT205" s="195" t="str">
        <f>IF(AT206&lt;&gt;""," -R","")</f>
        <v/>
      </c>
      <c r="AV205" s="195" t="str">
        <f>IF(AV206&lt;&gt;""," -R","")</f>
        <v/>
      </c>
      <c r="AX205" s="195" t="str">
        <f>IF(AX206&lt;&gt;""," -R","")</f>
        <v/>
      </c>
      <c r="AZ205" s="195" t="str">
        <f>IF(AZ206&lt;&gt;""," -R","")</f>
        <v/>
      </c>
      <c r="BB205" s="195" t="str">
        <f>IF(BB206&lt;&gt;""," -R","")</f>
        <v/>
      </c>
      <c r="BD205" s="195" t="str">
        <f>IF(BD206&lt;&gt;""," -R","")</f>
        <v/>
      </c>
      <c r="BF205" s="195" t="str">
        <f>IF(BF206&lt;&gt;""," -R","")</f>
        <v/>
      </c>
      <c r="BH205" s="195" t="str">
        <f>IF(BH206&lt;&gt;""," -R","")</f>
        <v/>
      </c>
      <c r="BJ205" s="195" t="str">
        <f>IF(BJ206&lt;&gt;""," -R","")</f>
        <v/>
      </c>
    </row>
    <row r="206" spans="13:62">
      <c r="M206" s="195">
        <v>1.98</v>
      </c>
      <c r="N206" s="195" t="str">
        <f>IFERROR(VLOOKUP(M206,'CRUCE RIESGOS'!$C$8:$D$13,2,FALSE),"")</f>
        <v/>
      </c>
      <c r="O206" s="195">
        <v>2.98000000000002</v>
      </c>
      <c r="P206" s="195" t="str">
        <f>IFERROR(VLOOKUP(O206,'CRUCE RIESGOS'!$C$8:$D$13,2,FALSE),"")</f>
        <v/>
      </c>
      <c r="Q206" s="195">
        <v>3.98000000000004</v>
      </c>
      <c r="R206" s="195" t="str">
        <f>IFERROR(VLOOKUP(Q206,'CRUCE RIESGOS'!$C$8:$D$13,2,FALSE),"")</f>
        <v/>
      </c>
      <c r="S206" s="195">
        <v>4.9800000000000599</v>
      </c>
      <c r="T206" s="195" t="str">
        <f>IFERROR(VLOOKUP(S206,'CRUCE RIESGOS'!$C$8:$D$13,2,FALSE),"")</f>
        <v/>
      </c>
      <c r="U206" s="195">
        <v>5.9800000000000804</v>
      </c>
      <c r="V206" s="195" t="str">
        <f>IFERROR(VLOOKUP(U206,'CRUCE RIESGOS'!$C$8:$D$13,2,FALSE),"")</f>
        <v/>
      </c>
      <c r="W206" s="195">
        <v>6.9800000000000999</v>
      </c>
      <c r="X206" s="195" t="str">
        <f>IFERROR(VLOOKUP(W206,'CRUCE RIESGOS'!$C$8:$D$13,2,FALSE),"")</f>
        <v/>
      </c>
      <c r="Y206" s="195">
        <v>7.9800000000001203</v>
      </c>
      <c r="Z206" s="195" t="str">
        <f>IFERROR(VLOOKUP(Y206,'CRUCE RIESGOS'!$C$8:$D$13,2,FALSE),"")</f>
        <v/>
      </c>
      <c r="AA206" s="195">
        <v>8.9800000000001408</v>
      </c>
      <c r="AB206" s="195" t="str">
        <f>IFERROR(VLOOKUP(AA206,'CRUCE RIESGOS'!$C$8:$D$13,2,FALSE),"")</f>
        <v/>
      </c>
      <c r="AC206" s="195">
        <v>9.9800000000001603</v>
      </c>
      <c r="AD206" s="195" t="str">
        <f>IFERROR(VLOOKUP(AC206,'CRUCE RIESGOS'!$C$8:$D$13,2,FALSE),"")</f>
        <v/>
      </c>
      <c r="AE206" s="195">
        <v>10.980000000000199</v>
      </c>
      <c r="AF206" s="195" t="str">
        <f>IFERROR(VLOOKUP(AE206,'CRUCE RIESGOS'!$C$8:$D$13,2,FALSE),"")</f>
        <v/>
      </c>
      <c r="AG206" s="195">
        <v>11.980000000000199</v>
      </c>
      <c r="AH206" s="195" t="str">
        <f>IFERROR(VLOOKUP(AG206,'CRUCE RIESGOS'!$C$8:$D$13,2,FALSE),"")</f>
        <v/>
      </c>
      <c r="AI206" s="195">
        <v>12.980000000000199</v>
      </c>
      <c r="AJ206" s="195" t="str">
        <f>IFERROR(VLOOKUP(AI206,'CRUCE RIESGOS'!$C$8:$D$13,2,FALSE),"")</f>
        <v/>
      </c>
      <c r="AK206" s="195">
        <v>13.980000000000199</v>
      </c>
      <c r="AL206" s="195" t="str">
        <f>IFERROR(VLOOKUP(AK206,'CRUCE RIESGOS'!$C$8:$D$13,2,FALSE),"")</f>
        <v/>
      </c>
      <c r="AM206" s="195">
        <v>14.980000000000301</v>
      </c>
      <c r="AN206" s="195" t="str">
        <f>IFERROR(VLOOKUP(AM206,'CRUCE RIESGOS'!$C$8:$D$13,2,FALSE),"")</f>
        <v/>
      </c>
      <c r="AO206" s="195">
        <v>15.980000000000301</v>
      </c>
      <c r="AP206" s="195" t="str">
        <f>IFERROR(VLOOKUP(AO206,'CRUCE RIESGOS'!$C$8:$D$13,2,FALSE),"")</f>
        <v/>
      </c>
      <c r="AQ206" s="195">
        <v>16.980000000000299</v>
      </c>
      <c r="AR206" s="195" t="str">
        <f>IFERROR(VLOOKUP(AQ206,'CRUCE RIESGOS'!$C$8:$D$13,2,FALSE),"")</f>
        <v/>
      </c>
      <c r="AS206" s="195">
        <v>17.980000000000299</v>
      </c>
      <c r="AT206" s="195" t="str">
        <f>IFERROR(VLOOKUP(AS206,'CRUCE RIESGOS'!$C$8:$D$13,2,FALSE),"")</f>
        <v/>
      </c>
      <c r="AU206" s="195">
        <v>18.980000000000299</v>
      </c>
      <c r="AV206" s="195" t="str">
        <f>IFERROR(VLOOKUP(AU206,'CRUCE RIESGOS'!$C$8:$D$13,2,FALSE),"")</f>
        <v/>
      </c>
      <c r="AW206" s="195">
        <v>19.980000000000398</v>
      </c>
      <c r="AX206" s="195" t="str">
        <f>IFERROR(VLOOKUP(AW206,'CRUCE RIESGOS'!$C$8:$D$13,2,FALSE),"")</f>
        <v/>
      </c>
      <c r="AY206" s="195">
        <v>20.980000000000398</v>
      </c>
      <c r="AZ206" s="195" t="str">
        <f>IFERROR(VLOOKUP(AY206,'CRUCE RIESGOS'!$C$8:$D$13,2,FALSE),"")</f>
        <v/>
      </c>
      <c r="BA206" s="195">
        <v>21.980000000000398</v>
      </c>
      <c r="BB206" s="195" t="str">
        <f>IFERROR(VLOOKUP(BA206,'CRUCE RIESGOS'!$C$8:$D$13,2,FALSE),"")</f>
        <v/>
      </c>
      <c r="BC206" s="195">
        <v>22.980000000000398</v>
      </c>
      <c r="BD206" s="195" t="str">
        <f>IFERROR(VLOOKUP(BC206,'CRUCE RIESGOS'!$C$8:$D$13,2,FALSE),"")</f>
        <v/>
      </c>
      <c r="BE206" s="195">
        <v>23.980000000000398</v>
      </c>
      <c r="BF206" s="195" t="str">
        <f>IFERROR(VLOOKUP(BE206,'CRUCE RIESGOS'!$C$8:$D$13,2,FALSE),"")</f>
        <v/>
      </c>
      <c r="BG206" s="195">
        <v>24.980000000000501</v>
      </c>
      <c r="BH206" s="195" t="str">
        <f>IFERROR(VLOOKUP(BG206,'CRUCE RIESGOS'!$C$8:$D$13,2,FALSE),"")</f>
        <v/>
      </c>
      <c r="BI206" s="195">
        <v>25.980000000000501</v>
      </c>
      <c r="BJ206" s="195" t="str">
        <f>IFERROR(VLOOKUP(BI206,'CRUCE RIESGOS'!$C$8:$D$13,2,FALSE),"")</f>
        <v/>
      </c>
    </row>
    <row r="207" spans="13:62">
      <c r="N207" s="195" t="str">
        <f>IF(N208&lt;&gt;""," -R","")</f>
        <v/>
      </c>
      <c r="P207" s="195" t="str">
        <f>IF(P208&lt;&gt;""," -R","")</f>
        <v/>
      </c>
      <c r="R207" s="195" t="str">
        <f>IF(R208&lt;&gt;""," -R","")</f>
        <v/>
      </c>
      <c r="T207" s="195" t="str">
        <f>IF(T208&lt;&gt;""," -R","")</f>
        <v/>
      </c>
      <c r="V207" s="195" t="str">
        <f>IF(V208&lt;&gt;""," -R","")</f>
        <v/>
      </c>
      <c r="X207" s="195" t="str">
        <f>IF(X208&lt;&gt;""," -R","")</f>
        <v/>
      </c>
      <c r="Z207" s="195" t="str">
        <f>IF(Z208&lt;&gt;""," -R","")</f>
        <v/>
      </c>
      <c r="AB207" s="195" t="str">
        <f>IF(AB208&lt;&gt;""," -R","")</f>
        <v/>
      </c>
      <c r="AD207" s="195" t="str">
        <f>IF(AD208&lt;&gt;""," -R","")</f>
        <v/>
      </c>
      <c r="AF207" s="195" t="str">
        <f>IF(AF208&lt;&gt;""," -R","")</f>
        <v/>
      </c>
      <c r="AH207" s="195" t="str">
        <f>IF(AH208&lt;&gt;""," -R","")</f>
        <v/>
      </c>
      <c r="AJ207" s="195" t="str">
        <f>IF(AJ208&lt;&gt;""," -R","")</f>
        <v/>
      </c>
      <c r="AL207" s="195" t="str">
        <f>IF(AL208&lt;&gt;""," -R","")</f>
        <v/>
      </c>
      <c r="AN207" s="195" t="str">
        <f>IF(AN208&lt;&gt;""," -R","")</f>
        <v/>
      </c>
      <c r="AP207" s="195" t="str">
        <f>IF(AP208&lt;&gt;""," -R","")</f>
        <v/>
      </c>
      <c r="AR207" s="195" t="str">
        <f>IF(AR208&lt;&gt;""," -R","")</f>
        <v/>
      </c>
      <c r="AT207" s="195" t="str">
        <f>IF(AT208&lt;&gt;""," -R","")</f>
        <v/>
      </c>
      <c r="AV207" s="195" t="str">
        <f>IF(AV208&lt;&gt;""," -R","")</f>
        <v/>
      </c>
      <c r="AX207" s="195" t="str">
        <f>IF(AX208&lt;&gt;""," -R","")</f>
        <v/>
      </c>
      <c r="AZ207" s="195" t="str">
        <f>IF(AZ208&lt;&gt;""," -R","")</f>
        <v/>
      </c>
      <c r="BB207" s="195" t="str">
        <f>IF(BB208&lt;&gt;""," -R","")</f>
        <v/>
      </c>
      <c r="BD207" s="195" t="str">
        <f>IF(BD208&lt;&gt;""," -R","")</f>
        <v/>
      </c>
      <c r="BF207" s="195" t="str">
        <f>IF(BF208&lt;&gt;""," -R","")</f>
        <v/>
      </c>
      <c r="BH207" s="195" t="str">
        <f>IF(BH208&lt;&gt;""," -R","")</f>
        <v/>
      </c>
      <c r="BJ207" s="195" t="str">
        <f>IF(BJ208&lt;&gt;""," -R","")</f>
        <v/>
      </c>
    </row>
    <row r="208" spans="13:62">
      <c r="M208" s="195">
        <v>1.99</v>
      </c>
      <c r="N208" s="195" t="str">
        <f>IFERROR(VLOOKUP(M208,'CRUCE RIESGOS'!$C$8:$D$13,2,FALSE),"")</f>
        <v/>
      </c>
      <c r="O208" s="195">
        <v>2.9900000000000202</v>
      </c>
      <c r="P208" s="195" t="str">
        <f>IFERROR(VLOOKUP(O208,'CRUCE RIESGOS'!$C$8:$D$13,2,FALSE),"")</f>
        <v/>
      </c>
      <c r="Q208" s="195">
        <v>3.9900000000000402</v>
      </c>
      <c r="R208" s="195" t="str">
        <f>IFERROR(VLOOKUP(Q208,'CRUCE RIESGOS'!$C$8:$D$13,2,FALSE),"")</f>
        <v/>
      </c>
      <c r="S208" s="195">
        <v>4.9900000000000597</v>
      </c>
      <c r="T208" s="195" t="str">
        <f>IFERROR(VLOOKUP(S208,'CRUCE RIESGOS'!$C$8:$D$13,2,FALSE),"")</f>
        <v/>
      </c>
      <c r="U208" s="195">
        <v>5.9900000000000801</v>
      </c>
      <c r="V208" s="195" t="str">
        <f>IFERROR(VLOOKUP(U208,'CRUCE RIESGOS'!$C$8:$D$13,2,FALSE),"")</f>
        <v/>
      </c>
      <c r="W208" s="195">
        <v>6.9900000000000997</v>
      </c>
      <c r="X208" s="195" t="str">
        <f>IFERROR(VLOOKUP(W208,'CRUCE RIESGOS'!$C$8:$D$13,2,FALSE),"")</f>
        <v/>
      </c>
      <c r="Y208" s="195">
        <v>7.9900000000001201</v>
      </c>
      <c r="Z208" s="195" t="str">
        <f>IFERROR(VLOOKUP(Y208,'CRUCE RIESGOS'!$C$8:$D$13,2,FALSE),"")</f>
        <v/>
      </c>
      <c r="AA208" s="195">
        <v>8.9900000000001405</v>
      </c>
      <c r="AB208" s="195" t="str">
        <f>IFERROR(VLOOKUP(AA208,'CRUCE RIESGOS'!$C$8:$D$13,2,FALSE),"")</f>
        <v/>
      </c>
      <c r="AC208" s="195">
        <v>9.9900000000001601</v>
      </c>
      <c r="AD208" s="195" t="str">
        <f>IFERROR(VLOOKUP(AC208,'CRUCE RIESGOS'!$C$8:$D$13,2,FALSE),"")</f>
        <v/>
      </c>
      <c r="AE208" s="195">
        <v>10.990000000000199</v>
      </c>
      <c r="AF208" s="195" t="str">
        <f>IFERROR(VLOOKUP(AE208,'CRUCE RIESGOS'!$C$8:$D$13,2,FALSE),"")</f>
        <v/>
      </c>
      <c r="AG208" s="195">
        <v>11.990000000000199</v>
      </c>
      <c r="AH208" s="195" t="str">
        <f>IFERROR(VLOOKUP(AG208,'CRUCE RIESGOS'!$C$8:$D$13,2,FALSE),"")</f>
        <v/>
      </c>
      <c r="AI208" s="195">
        <v>12.990000000000199</v>
      </c>
      <c r="AJ208" s="195" t="str">
        <f>IFERROR(VLOOKUP(AI208,'CRUCE RIESGOS'!$C$8:$D$13,2,FALSE),"")</f>
        <v/>
      </c>
      <c r="AK208" s="195">
        <v>13.990000000000199</v>
      </c>
      <c r="AL208" s="195" t="str">
        <f>IFERROR(VLOOKUP(AK208,'CRUCE RIESGOS'!$C$8:$D$13,2,FALSE),"")</f>
        <v/>
      </c>
      <c r="AM208" s="195">
        <v>14.9900000000003</v>
      </c>
      <c r="AN208" s="195" t="str">
        <f>IFERROR(VLOOKUP(AM208,'CRUCE RIESGOS'!$C$8:$D$13,2,FALSE),"")</f>
        <v/>
      </c>
      <c r="AO208" s="195">
        <v>15.9900000000003</v>
      </c>
      <c r="AP208" s="195" t="str">
        <f>IFERROR(VLOOKUP(AO208,'CRUCE RIESGOS'!$C$8:$D$13,2,FALSE),"")</f>
        <v/>
      </c>
      <c r="AQ208" s="195">
        <v>16.9900000000003</v>
      </c>
      <c r="AR208" s="195" t="str">
        <f>IFERROR(VLOOKUP(AQ208,'CRUCE RIESGOS'!$C$8:$D$13,2,FALSE),"")</f>
        <v/>
      </c>
      <c r="AS208" s="195">
        <v>17.9900000000003</v>
      </c>
      <c r="AT208" s="195" t="str">
        <f>IFERROR(VLOOKUP(AS208,'CRUCE RIESGOS'!$C$8:$D$13,2,FALSE),"")</f>
        <v/>
      </c>
      <c r="AU208" s="195">
        <v>18.9900000000003</v>
      </c>
      <c r="AV208" s="195" t="str">
        <f>IFERROR(VLOOKUP(AU208,'CRUCE RIESGOS'!$C$8:$D$13,2,FALSE),"")</f>
        <v/>
      </c>
      <c r="AW208" s="195">
        <v>19.9900000000004</v>
      </c>
      <c r="AX208" s="195" t="str">
        <f>IFERROR(VLOOKUP(AW208,'CRUCE RIESGOS'!$C$8:$D$13,2,FALSE),"")</f>
        <v/>
      </c>
      <c r="AY208" s="195">
        <v>20.9900000000004</v>
      </c>
      <c r="AZ208" s="195" t="str">
        <f>IFERROR(VLOOKUP(AY208,'CRUCE RIESGOS'!$C$8:$D$13,2,FALSE),"")</f>
        <v/>
      </c>
      <c r="BA208" s="195">
        <v>21.9900000000004</v>
      </c>
      <c r="BB208" s="195" t="str">
        <f>IFERROR(VLOOKUP(BA208,'CRUCE RIESGOS'!$C$8:$D$13,2,FALSE),"")</f>
        <v/>
      </c>
      <c r="BC208" s="195">
        <v>22.9900000000004</v>
      </c>
      <c r="BD208" s="195" t="str">
        <f>IFERROR(VLOOKUP(BC208,'CRUCE RIESGOS'!$C$8:$D$13,2,FALSE),"")</f>
        <v/>
      </c>
      <c r="BE208" s="195">
        <v>23.9900000000004</v>
      </c>
      <c r="BF208" s="195" t="str">
        <f>IFERROR(VLOOKUP(BE208,'CRUCE RIESGOS'!$C$8:$D$13,2,FALSE),"")</f>
        <v/>
      </c>
      <c r="BG208" s="195">
        <v>24.990000000000499</v>
      </c>
      <c r="BH208" s="195" t="str">
        <f>IFERROR(VLOOKUP(BG208,'CRUCE RIESGOS'!$C$8:$D$13,2,FALSE),"")</f>
        <v/>
      </c>
      <c r="BI208" s="195">
        <v>25.990000000000499</v>
      </c>
      <c r="BJ208" s="195" t="str">
        <f>IFERROR(VLOOKUP(BI208,'CRUCE RIESGOS'!$C$8:$D$13,2,FALSE),"")</f>
        <v/>
      </c>
    </row>
  </sheetData>
  <sheetProtection algorithmName="SHA-512" hashValue="3Jk0inayUcAQyI58uhQqmFrpHXRioGKj6L76DTRM6UlKOjvT0P6KGRQ8+xrQ2o3GEbxQiBQtLYaZOeZdJxn6qg==" saltValue="fGNpEktKfa3yPpqR+pTuXg==" spinCount="100000" sheet="1" objects="1" scenarios="1" selectLockedCells="1"/>
  <mergeCells count="46">
    <mergeCell ref="G9:H10"/>
    <mergeCell ref="C16:E16"/>
    <mergeCell ref="G15:H15"/>
    <mergeCell ref="G16:J16"/>
    <mergeCell ref="B7:J8"/>
    <mergeCell ref="B12:C12"/>
    <mergeCell ref="B9:C9"/>
    <mergeCell ref="B10:C10"/>
    <mergeCell ref="I11:J11"/>
    <mergeCell ref="B11:C11"/>
    <mergeCell ref="D9:D10"/>
    <mergeCell ref="E9:E10"/>
    <mergeCell ref="G12:H12"/>
    <mergeCell ref="I9:J10"/>
    <mergeCell ref="I12:J12"/>
    <mergeCell ref="F9:F10"/>
    <mergeCell ref="G11:H11"/>
    <mergeCell ref="I17:J17"/>
    <mergeCell ref="I18:J20"/>
    <mergeCell ref="I15:J15"/>
    <mergeCell ref="I14:J14"/>
    <mergeCell ref="I13:J13"/>
    <mergeCell ref="G18:G20"/>
    <mergeCell ref="C18:E18"/>
    <mergeCell ref="C19:E19"/>
    <mergeCell ref="C20:E20"/>
    <mergeCell ref="G13:H13"/>
    <mergeCell ref="C17:E17"/>
    <mergeCell ref="B14:C14"/>
    <mergeCell ref="B15:C15"/>
    <mergeCell ref="B26:J26"/>
    <mergeCell ref="B28:J28"/>
    <mergeCell ref="B2:C5"/>
    <mergeCell ref="D2:H2"/>
    <mergeCell ref="D3:H3"/>
    <mergeCell ref="D4:H5"/>
    <mergeCell ref="B23:L23"/>
    <mergeCell ref="B24:L24"/>
    <mergeCell ref="B25:J25"/>
    <mergeCell ref="I2:J2"/>
    <mergeCell ref="I3:J3"/>
    <mergeCell ref="I4:J4"/>
    <mergeCell ref="I5:J5"/>
    <mergeCell ref="B13:C13"/>
    <mergeCell ref="G14:H14"/>
    <mergeCell ref="H18:H20"/>
  </mergeCells>
  <conditionalFormatting sqref="I17">
    <cfRule type="cellIs" dxfId="45" priority="5" operator="equal">
      <formula>"ALTO"</formula>
    </cfRule>
    <cfRule type="cellIs" dxfId="44" priority="6" operator="equal">
      <formula>"EXTREMO"</formula>
    </cfRule>
    <cfRule type="cellIs" dxfId="43" priority="7" operator="equal">
      <formula>"MODERADO"</formula>
    </cfRule>
    <cfRule type="cellIs" dxfId="42" priority="8" operator="equal">
      <formula>"BAJO"</formula>
    </cfRule>
  </conditionalFormatting>
  <conditionalFormatting sqref="I18:J20">
    <cfRule type="cellIs" dxfId="41" priority="1" operator="equal">
      <formula>"EXTREMO"</formula>
    </cfRule>
    <cfRule type="cellIs" dxfId="40" priority="2" operator="equal">
      <formula>"ALTO"</formula>
    </cfRule>
    <cfRule type="cellIs" dxfId="39" priority="3" operator="equal">
      <formula>"MODERADO"</formula>
    </cfRule>
    <cfRule type="cellIs" dxfId="38" priority="4" operator="equal">
      <formula>"BAJO"</formula>
    </cfRule>
  </conditionalFormatting>
  <hyperlinks>
    <hyperlink ref="A7" location="'IDENTIFICACIÓN DOFA'!A1" display="REGRESAR" xr:uid="{00000000-0004-0000-0A00-000000000000}"/>
  </hyperlinks>
  <pageMargins left="0.7" right="0.7" top="0.75" bottom="0.75" header="0.3" footer="0.3"/>
  <pageSetup scale="45" orientation="portrait" r:id="rId1"/>
  <ignoredErrors>
    <ignoredError sqref="M9:BJ9 M20:BJ21 M12:N12 R12 T12 V12 X12 Z12 AB12 AF12 AH12 AJ12 AL12 AN12 AP12 AR12 AT12 AV12 AX12 AZ12 BB12 BD12 BF12 BH12 BJ12 M10:O10 BE10:BJ11 M13:BJ13 M18:BJ18 M11 O11:BC11 U10:AC10 M26:BJ208 AE10:BC10 Q10:S10 M15:BJ15 M14:O14 Q14:BJ14 M17:O17 Q17:BJ17" formula="1"/>
  </ignoredErrors>
  <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5">
    <tabColor rgb="FFEDE395"/>
  </sheetPr>
  <dimension ref="A1:BP106"/>
  <sheetViews>
    <sheetView view="pageBreakPreview" topLeftCell="D1" zoomScale="60" zoomScaleNormal="100" workbookViewId="0">
      <selection sqref="A1:E4"/>
    </sheetView>
  </sheetViews>
  <sheetFormatPr baseColWidth="10" defaultColWidth="11.42578125" defaultRowHeight="15"/>
  <cols>
    <col min="1" max="3" width="0" style="346" hidden="1" customWidth="1"/>
    <col min="4" max="4" width="5.28515625" style="391" customWidth="1"/>
    <col min="5" max="5" width="61.140625" style="392" customWidth="1"/>
    <col min="6" max="6" width="73" style="392" customWidth="1"/>
    <col min="7" max="8" width="31.7109375" style="392" customWidth="1"/>
    <col min="9" max="9" width="27.42578125" style="392" customWidth="1"/>
    <col min="10" max="10" width="23.42578125" style="392" bestFit="1" customWidth="1"/>
    <col min="11" max="11" width="40.42578125" style="392" customWidth="1"/>
    <col min="12" max="12" width="81" style="392" bestFit="1" customWidth="1"/>
    <col min="13" max="13" width="45.7109375" style="392" customWidth="1"/>
    <col min="14" max="14" width="25.7109375" style="392" customWidth="1"/>
    <col min="15" max="15" width="30.5703125" style="392" customWidth="1"/>
    <col min="16" max="16" width="27.42578125" style="392" customWidth="1"/>
    <col min="17" max="17" width="28.140625" style="393" customWidth="1"/>
    <col min="18" max="18" width="25" style="346" customWidth="1"/>
    <col min="19" max="19" width="23.42578125" style="346" customWidth="1"/>
    <col min="20" max="20" width="21.140625" style="346" customWidth="1"/>
    <col min="21" max="21" width="21.140625" style="346" hidden="1" customWidth="1"/>
    <col min="22" max="22" width="41.7109375" style="346" hidden="1" customWidth="1"/>
    <col min="23" max="23" width="21.140625" style="346" hidden="1" customWidth="1"/>
    <col min="24" max="24" width="41.7109375" style="346" hidden="1" customWidth="1"/>
    <col min="25" max="30" width="41.7109375" style="346" customWidth="1"/>
    <col min="31" max="31" width="21.7109375" style="346" customWidth="1"/>
    <col min="32" max="32" width="17.85546875" style="346" customWidth="1"/>
    <col min="33" max="33" width="22" style="346" customWidth="1"/>
    <col min="34" max="34" width="17.5703125" style="346" customWidth="1"/>
    <col min="35" max="35" width="22.140625" style="394" hidden="1" customWidth="1"/>
    <col min="36" max="36" width="34.85546875" style="390" hidden="1" customWidth="1"/>
    <col min="37" max="37" width="21.85546875" style="394" hidden="1" customWidth="1"/>
    <col min="38" max="38" width="34.85546875" style="390" hidden="1" customWidth="1"/>
    <col min="39" max="39" width="22.85546875" style="394" customWidth="1"/>
    <col min="40" max="40" width="34.85546875" style="390" customWidth="1"/>
    <col min="41" max="41" width="17.7109375" style="394" customWidth="1"/>
    <col min="42" max="42" width="34.85546875" style="390" customWidth="1"/>
    <col min="43" max="43" width="21" style="394" customWidth="1"/>
    <col min="44" max="44" width="34.85546875" style="390" customWidth="1"/>
    <col min="45" max="45" width="21.7109375" style="390" customWidth="1"/>
    <col min="46" max="46" width="34.85546875" style="390" customWidth="1"/>
    <col min="47" max="47" width="20.5703125" style="394" customWidth="1"/>
    <col min="48" max="48" width="34.85546875" style="390" customWidth="1"/>
    <col min="49" max="16384" width="11.42578125" style="346"/>
  </cols>
  <sheetData>
    <row r="1" spans="1:68" ht="21.75" customHeight="1">
      <c r="A1" s="685"/>
      <c r="B1" s="685"/>
      <c r="C1" s="685"/>
      <c r="D1" s="685"/>
      <c r="E1" s="685"/>
      <c r="F1" s="625" t="s">
        <v>24</v>
      </c>
      <c r="G1" s="626"/>
      <c r="H1" s="626"/>
      <c r="I1" s="626"/>
      <c r="J1" s="626"/>
      <c r="K1" s="626"/>
      <c r="L1" s="626"/>
      <c r="M1" s="626"/>
      <c r="N1" s="626"/>
      <c r="O1" s="626"/>
      <c r="P1" s="626"/>
      <c r="Q1" s="626"/>
      <c r="R1" s="626"/>
      <c r="S1" s="626"/>
      <c r="T1" s="626"/>
      <c r="U1" s="626"/>
      <c r="V1" s="626"/>
      <c r="W1" s="626"/>
      <c r="X1" s="626"/>
      <c r="Y1" s="626"/>
      <c r="Z1" s="626"/>
      <c r="AA1" s="626"/>
      <c r="AB1" s="626"/>
      <c r="AC1" s="626"/>
      <c r="AD1" s="626"/>
      <c r="AE1" s="626"/>
      <c r="AF1" s="626"/>
      <c r="AG1" s="626"/>
      <c r="AH1" s="626"/>
      <c r="AI1" s="626"/>
      <c r="AJ1" s="626"/>
      <c r="AK1" s="626"/>
      <c r="AL1" s="626"/>
      <c r="AM1" s="626"/>
      <c r="AN1" s="626"/>
      <c r="AO1" s="626"/>
      <c r="AP1" s="626"/>
      <c r="AQ1" s="626"/>
      <c r="AR1" s="626"/>
      <c r="AS1" s="626"/>
      <c r="AT1" s="627"/>
      <c r="AU1" s="636" t="s">
        <v>25</v>
      </c>
      <c r="AV1" s="636"/>
      <c r="AW1" s="345"/>
    </row>
    <row r="2" spans="1:68" ht="21.75" customHeight="1">
      <c r="A2" s="685"/>
      <c r="B2" s="685"/>
      <c r="C2" s="685"/>
      <c r="D2" s="685"/>
      <c r="E2" s="685"/>
      <c r="F2" s="625" t="s">
        <v>40</v>
      </c>
      <c r="G2" s="626"/>
      <c r="H2" s="626"/>
      <c r="I2" s="626"/>
      <c r="J2" s="626"/>
      <c r="K2" s="626"/>
      <c r="L2" s="626"/>
      <c r="M2" s="626"/>
      <c r="N2" s="626"/>
      <c r="O2" s="626"/>
      <c r="P2" s="626"/>
      <c r="Q2" s="626"/>
      <c r="R2" s="626"/>
      <c r="S2" s="626"/>
      <c r="T2" s="626"/>
      <c r="U2" s="626"/>
      <c r="V2" s="626"/>
      <c r="W2" s="626"/>
      <c r="X2" s="626"/>
      <c r="Y2" s="626"/>
      <c r="Z2" s="626"/>
      <c r="AA2" s="626"/>
      <c r="AB2" s="626"/>
      <c r="AC2" s="626"/>
      <c r="AD2" s="626"/>
      <c r="AE2" s="626"/>
      <c r="AF2" s="626"/>
      <c r="AG2" s="626"/>
      <c r="AH2" s="626"/>
      <c r="AI2" s="626"/>
      <c r="AJ2" s="626"/>
      <c r="AK2" s="626"/>
      <c r="AL2" s="626"/>
      <c r="AM2" s="626"/>
      <c r="AN2" s="626"/>
      <c r="AO2" s="626"/>
      <c r="AP2" s="626"/>
      <c r="AQ2" s="626"/>
      <c r="AR2" s="626"/>
      <c r="AS2" s="626"/>
      <c r="AT2" s="627"/>
      <c r="AU2" s="448" t="s">
        <v>27</v>
      </c>
      <c r="AV2" s="448"/>
      <c r="AW2" s="345"/>
    </row>
    <row r="3" spans="1:68" ht="15" customHeight="1">
      <c r="A3" s="685"/>
      <c r="B3" s="685"/>
      <c r="C3" s="685"/>
      <c r="D3" s="685"/>
      <c r="E3" s="685"/>
      <c r="F3" s="628" t="s">
        <v>28</v>
      </c>
      <c r="G3" s="629"/>
      <c r="H3" s="629"/>
      <c r="I3" s="629"/>
      <c r="J3" s="629"/>
      <c r="K3" s="629"/>
      <c r="L3" s="629"/>
      <c r="M3" s="629"/>
      <c r="N3" s="629"/>
      <c r="O3" s="629"/>
      <c r="P3" s="629"/>
      <c r="Q3" s="629"/>
      <c r="R3" s="629"/>
      <c r="S3" s="629"/>
      <c r="T3" s="629"/>
      <c r="U3" s="629"/>
      <c r="V3" s="629"/>
      <c r="W3" s="629"/>
      <c r="X3" s="629"/>
      <c r="Y3" s="629"/>
      <c r="Z3" s="629"/>
      <c r="AA3" s="629"/>
      <c r="AB3" s="629"/>
      <c r="AC3" s="629"/>
      <c r="AD3" s="629"/>
      <c r="AE3" s="629"/>
      <c r="AF3" s="629"/>
      <c r="AG3" s="629"/>
      <c r="AH3" s="629"/>
      <c r="AI3" s="629"/>
      <c r="AJ3" s="629"/>
      <c r="AK3" s="629"/>
      <c r="AL3" s="629"/>
      <c r="AM3" s="629"/>
      <c r="AN3" s="629"/>
      <c r="AO3" s="629"/>
      <c r="AP3" s="629"/>
      <c r="AQ3" s="629"/>
      <c r="AR3" s="629"/>
      <c r="AS3" s="629"/>
      <c r="AT3" s="630"/>
      <c r="AU3" s="448" t="s">
        <v>29</v>
      </c>
      <c r="AV3" s="448"/>
      <c r="AW3" s="345"/>
    </row>
    <row r="4" spans="1:68">
      <c r="A4" s="685"/>
      <c r="B4" s="685"/>
      <c r="C4" s="685"/>
      <c r="D4" s="685"/>
      <c r="E4" s="685"/>
      <c r="F4" s="631"/>
      <c r="G4" s="632"/>
      <c r="H4" s="632"/>
      <c r="I4" s="632"/>
      <c r="J4" s="632"/>
      <c r="K4" s="632"/>
      <c r="L4" s="632"/>
      <c r="M4" s="632"/>
      <c r="N4" s="632"/>
      <c r="O4" s="632"/>
      <c r="P4" s="632"/>
      <c r="Q4" s="632"/>
      <c r="R4" s="632"/>
      <c r="S4" s="632"/>
      <c r="T4" s="632"/>
      <c r="U4" s="632"/>
      <c r="V4" s="632"/>
      <c r="W4" s="632"/>
      <c r="X4" s="632"/>
      <c r="Y4" s="632"/>
      <c r="Z4" s="632"/>
      <c r="AA4" s="632"/>
      <c r="AB4" s="632"/>
      <c r="AC4" s="632"/>
      <c r="AD4" s="632"/>
      <c r="AE4" s="632"/>
      <c r="AF4" s="632"/>
      <c r="AG4" s="632"/>
      <c r="AH4" s="632"/>
      <c r="AI4" s="632"/>
      <c r="AJ4" s="632"/>
      <c r="AK4" s="632"/>
      <c r="AL4" s="632"/>
      <c r="AM4" s="632"/>
      <c r="AN4" s="632"/>
      <c r="AO4" s="632"/>
      <c r="AP4" s="632"/>
      <c r="AQ4" s="632"/>
      <c r="AR4" s="632"/>
      <c r="AS4" s="632"/>
      <c r="AT4" s="633"/>
      <c r="AU4" s="636" t="s">
        <v>760</v>
      </c>
      <c r="AV4" s="636"/>
      <c r="AW4" s="345"/>
    </row>
    <row r="5" spans="1:68">
      <c r="D5" s="28"/>
      <c r="E5" s="347" t="s">
        <v>42</v>
      </c>
      <c r="F5" s="26"/>
      <c r="G5" s="26"/>
      <c r="H5" s="26"/>
      <c r="I5" s="26"/>
      <c r="J5" s="26"/>
      <c r="K5" s="26"/>
      <c r="L5" s="26"/>
      <c r="M5" s="26"/>
      <c r="N5" s="26"/>
      <c r="O5" s="26"/>
      <c r="P5" s="26"/>
      <c r="Q5" s="12"/>
      <c r="R5" s="345"/>
      <c r="S5" s="345"/>
      <c r="T5" s="345"/>
      <c r="U5" s="345"/>
      <c r="V5" s="345"/>
      <c r="W5" s="345"/>
      <c r="X5" s="345"/>
      <c r="Y5" s="345"/>
      <c r="Z5" s="345"/>
      <c r="AA5" s="345"/>
      <c r="AB5" s="345"/>
      <c r="AC5" s="345"/>
      <c r="AD5" s="345"/>
      <c r="AE5" s="345"/>
      <c r="AF5" s="345"/>
      <c r="AG5" s="345"/>
      <c r="AH5" s="345"/>
      <c r="AI5" s="348"/>
      <c r="AJ5" s="349"/>
      <c r="AK5" s="348"/>
      <c r="AL5" s="349"/>
      <c r="AM5" s="348"/>
      <c r="AN5" s="349"/>
      <c r="AO5" s="348"/>
      <c r="AP5" s="349"/>
      <c r="AQ5" s="348"/>
      <c r="AR5" s="349"/>
      <c r="AS5" s="349"/>
      <c r="AT5" s="349"/>
      <c r="AU5" s="348"/>
      <c r="AV5" s="349"/>
      <c r="AW5" s="345"/>
    </row>
    <row r="6" spans="1:68">
      <c r="D6" s="28"/>
      <c r="E6" s="26"/>
      <c r="F6" s="26"/>
      <c r="G6" s="26"/>
      <c r="H6" s="26"/>
      <c r="I6" s="26"/>
      <c r="J6" s="26"/>
      <c r="K6" s="26"/>
      <c r="L6" s="26"/>
      <c r="M6" s="26"/>
      <c r="N6" s="26"/>
      <c r="O6" s="26"/>
      <c r="P6" s="26"/>
      <c r="Q6" s="12"/>
      <c r="R6" s="345"/>
      <c r="S6" s="345"/>
      <c r="T6" s="345"/>
      <c r="U6" s="345"/>
      <c r="V6" s="345"/>
      <c r="W6" s="345"/>
      <c r="X6" s="345"/>
      <c r="Y6" s="345"/>
      <c r="Z6" s="345"/>
      <c r="AA6" s="345"/>
      <c r="AB6" s="345"/>
      <c r="AC6" s="345"/>
      <c r="AD6" s="345"/>
      <c r="AE6" s="345"/>
      <c r="AF6" s="345"/>
      <c r="AG6" s="345"/>
      <c r="AH6" s="345"/>
      <c r="AI6" s="348"/>
      <c r="AJ6" s="349"/>
      <c r="AK6" s="348"/>
      <c r="AL6" s="349"/>
      <c r="AM6" s="348"/>
      <c r="AN6" s="349"/>
      <c r="AO6" s="348"/>
      <c r="AP6" s="349"/>
      <c r="AQ6" s="348"/>
      <c r="AR6" s="349"/>
      <c r="AS6" s="349"/>
      <c r="AT6" s="349"/>
      <c r="AU6" s="348"/>
      <c r="AV6" s="349"/>
      <c r="AW6" s="345"/>
    </row>
    <row r="7" spans="1:68">
      <c r="D7" s="28"/>
      <c r="E7" s="26"/>
      <c r="F7" s="26"/>
      <c r="G7" s="26"/>
      <c r="H7" s="26"/>
      <c r="I7" s="26"/>
      <c r="J7" s="26"/>
      <c r="K7" s="26"/>
      <c r="L7" s="26"/>
      <c r="M7" s="26"/>
      <c r="N7" s="26"/>
      <c r="O7" s="26"/>
      <c r="P7" s="26"/>
      <c r="Q7" s="12"/>
      <c r="R7" s="345"/>
      <c r="S7" s="345"/>
      <c r="T7" s="345"/>
      <c r="U7" s="345"/>
      <c r="V7" s="345"/>
      <c r="W7" s="345"/>
      <c r="X7" s="345"/>
      <c r="Y7" s="345"/>
      <c r="Z7" s="345"/>
      <c r="AA7" s="345"/>
      <c r="AB7" s="345"/>
      <c r="AC7" s="345"/>
      <c r="AD7" s="345"/>
      <c r="AE7" s="345"/>
      <c r="AF7" s="345"/>
      <c r="AG7" s="345"/>
      <c r="AH7" s="345"/>
      <c r="AI7" s="348"/>
      <c r="AJ7" s="349"/>
      <c r="AK7" s="348"/>
      <c r="AL7" s="349"/>
      <c r="AM7" s="348"/>
      <c r="AN7" s="349"/>
      <c r="AO7" s="348"/>
      <c r="AP7" s="349"/>
      <c r="AQ7" s="348"/>
      <c r="AR7" s="349"/>
      <c r="AS7" s="349"/>
      <c r="AT7" s="349"/>
      <c r="AU7" s="348"/>
      <c r="AV7" s="349"/>
      <c r="AW7" s="345"/>
    </row>
    <row r="8" spans="1:68" ht="32.25" customHeight="1">
      <c r="A8" s="350"/>
      <c r="B8" s="350"/>
      <c r="C8" s="350"/>
      <c r="D8" s="583" t="s">
        <v>761</v>
      </c>
      <c r="E8" s="583"/>
      <c r="F8" s="583"/>
      <c r="G8" s="583"/>
      <c r="H8" s="583" t="s">
        <v>762</v>
      </c>
      <c r="I8" s="583"/>
      <c r="J8" s="583"/>
      <c r="K8" s="583"/>
      <c r="L8" s="583"/>
      <c r="M8" s="583"/>
      <c r="N8" s="591" t="s">
        <v>629</v>
      </c>
      <c r="O8" s="586"/>
      <c r="P8" s="586"/>
      <c r="Q8" s="586"/>
      <c r="R8" s="586"/>
      <c r="S8" s="586"/>
      <c r="T8" s="586"/>
      <c r="U8" s="586"/>
      <c r="V8" s="586"/>
      <c r="W8" s="586"/>
      <c r="X8" s="586"/>
      <c r="Y8" s="586"/>
      <c r="Z8" s="687"/>
      <c r="AA8" s="351"/>
      <c r="AB8" s="351"/>
      <c r="AC8" s="351"/>
      <c r="AD8" s="351"/>
      <c r="AE8" s="686" t="s">
        <v>763</v>
      </c>
      <c r="AF8" s="686"/>
      <c r="AG8" s="686"/>
      <c r="AH8" s="686"/>
      <c r="AI8" s="684" t="s">
        <v>631</v>
      </c>
      <c r="AJ8" s="684"/>
      <c r="AK8" s="684"/>
      <c r="AL8" s="684"/>
      <c r="AM8" s="684"/>
      <c r="AN8" s="684"/>
      <c r="AO8" s="684"/>
      <c r="AP8" s="684"/>
      <c r="AQ8" s="684"/>
      <c r="AR8" s="684"/>
      <c r="AS8" s="684"/>
      <c r="AT8" s="684"/>
      <c r="AU8" s="684"/>
      <c r="AV8" s="684"/>
      <c r="AW8" s="345"/>
    </row>
    <row r="9" spans="1:68" s="355" customFormat="1" ht="48" customHeight="1">
      <c r="A9" s="352" t="s">
        <v>632</v>
      </c>
      <c r="B9" s="352" t="s">
        <v>633</v>
      </c>
      <c r="C9" s="352" t="s">
        <v>634</v>
      </c>
      <c r="D9" s="57" t="s">
        <v>45</v>
      </c>
      <c r="E9" s="57" t="s">
        <v>635</v>
      </c>
      <c r="F9" s="57" t="s">
        <v>764</v>
      </c>
      <c r="G9" s="57" t="s">
        <v>62</v>
      </c>
      <c r="H9" s="57" t="s">
        <v>658</v>
      </c>
      <c r="I9" s="57" t="s">
        <v>640</v>
      </c>
      <c r="J9" s="57" t="s">
        <v>765</v>
      </c>
      <c r="K9" s="57" t="s">
        <v>49</v>
      </c>
      <c r="L9" s="57" t="s">
        <v>643</v>
      </c>
      <c r="M9" s="57" t="s">
        <v>766</v>
      </c>
      <c r="N9" s="300" t="s">
        <v>649</v>
      </c>
      <c r="O9" s="300" t="s">
        <v>767</v>
      </c>
      <c r="P9" s="300" t="s">
        <v>768</v>
      </c>
      <c r="Q9" s="300" t="s">
        <v>769</v>
      </c>
      <c r="R9" s="300" t="s">
        <v>770</v>
      </c>
      <c r="S9" s="300" t="s">
        <v>771</v>
      </c>
      <c r="T9" s="300" t="s">
        <v>772</v>
      </c>
      <c r="U9" s="300" t="s">
        <v>773</v>
      </c>
      <c r="V9" s="300" t="s">
        <v>774</v>
      </c>
      <c r="W9" s="300" t="s">
        <v>773</v>
      </c>
      <c r="X9" s="300" t="s">
        <v>774</v>
      </c>
      <c r="Y9" s="300" t="s">
        <v>773</v>
      </c>
      <c r="Z9" s="300" t="s">
        <v>774</v>
      </c>
      <c r="AA9" s="300" t="s">
        <v>773</v>
      </c>
      <c r="AB9" s="300" t="s">
        <v>774</v>
      </c>
      <c r="AC9" s="300" t="s">
        <v>773</v>
      </c>
      <c r="AD9" s="300" t="s">
        <v>774</v>
      </c>
      <c r="AE9" s="300" t="s">
        <v>658</v>
      </c>
      <c r="AF9" s="300" t="s">
        <v>640</v>
      </c>
      <c r="AG9" s="300" t="s">
        <v>765</v>
      </c>
      <c r="AH9" s="300" t="s">
        <v>49</v>
      </c>
      <c r="AI9" s="353" t="s">
        <v>656</v>
      </c>
      <c r="AJ9" s="353" t="s">
        <v>659</v>
      </c>
      <c r="AK9" s="353" t="s">
        <v>656</v>
      </c>
      <c r="AL9" s="353" t="s">
        <v>659</v>
      </c>
      <c r="AM9" s="353" t="s">
        <v>656</v>
      </c>
      <c r="AN9" s="353" t="s">
        <v>659</v>
      </c>
      <c r="AO9" s="353" t="s">
        <v>656</v>
      </c>
      <c r="AP9" s="353" t="s">
        <v>659</v>
      </c>
      <c r="AQ9" s="353" t="s">
        <v>656</v>
      </c>
      <c r="AR9" s="353" t="s">
        <v>659</v>
      </c>
      <c r="AS9" s="353" t="s">
        <v>656</v>
      </c>
      <c r="AT9" s="353" t="s">
        <v>659</v>
      </c>
      <c r="AU9" s="353" t="s">
        <v>656</v>
      </c>
      <c r="AV9" s="353" t="s">
        <v>659</v>
      </c>
      <c r="AW9" s="354"/>
    </row>
    <row r="10" spans="1:68" ht="409.5">
      <c r="A10" s="356">
        <f>IF(AND(AE10=1,AF10=1),1,IF(AND(AE10=1,AF10=2),2,IF(AND(AE10=1,AF10=3),3,IF(AND(AE10=1,AF10=4),4,IF(AND(AE10=1,AF10=5),5,IF(AND(AE10=2,AF10=1),6,IF(AND(AE10=2,AF10=2),7,IF(AND(AE10=2,AF10=3),8,IF(AND(AE10=2,AF10=4),9,IF(AND(AE10=2,AF10=5),10,IF(AND(AE10=3,AF10=1),11,IF(AND(AE10=3,AF10=2),12,IF(AND(AE10=3,AF10=3),13,IF(AND(AE10=3,AF10=4),14,IF(AND(AE10=3,AF10=5),15,IF(AND(AE10=4,AF10=1),16,IF(AND(AE10=4,AF10=2),17,IF(AND(AE10=4,AF10=3),18,IF(AND(AE10=4,AF10=4),19,IF(AND(AE10=4,AF10=5),20,IF(AND(AE10=5,AF10=1),21,IF(AND(AE10=5,AF10=2),22,IF(AND(AE10=5,AF10=3),23,IF(AND(AE10=5,AF10=4),24,IF(AND(AE10=5,AF10=5),25,"")))))))))))))))))))))))))</f>
        <v>25</v>
      </c>
      <c r="B10" s="356">
        <f>IF(A10="","",1/100)</f>
        <v>0.01</v>
      </c>
      <c r="C10" s="356">
        <f t="shared" ref="C10:C23" si="0">IFERROR(A10+B10,"")</f>
        <v>25.01</v>
      </c>
      <c r="D10" s="357">
        <v>1</v>
      </c>
      <c r="E10" s="309" t="s">
        <v>775</v>
      </c>
      <c r="F10" s="309" t="s">
        <v>776</v>
      </c>
      <c r="G10" s="309" t="s">
        <v>777</v>
      </c>
      <c r="H10" s="310">
        <v>5</v>
      </c>
      <c r="I10" s="310">
        <v>5</v>
      </c>
      <c r="J10" s="310">
        <f t="shared" ref="J10:J38" si="1">IF(OR(H10="",I10=""),"",H10*I10)</f>
        <v>25</v>
      </c>
      <c r="K10" s="358" t="str">
        <f>IF(J10="","",IF(AND(H10=1,I10=1),"BAJO",IF(AND(H10=1,I10=2),"BAJO",IF(AND(H10=1,I10=3),"MODERADO",IF(AND(H10=1,I10=4),"FAVORABLE",IF(AND(H10=1,I10=5),"FAVORABLE",IF(AND(H10=2,I10=1),"BAJO",IF(AND(H10=2,I10=2),"BAJO",IF(AND(H10=2,I10=3),"MODERADO",IF(AND(H10=2,I10=4),"FAVORABLE",IF(AND(H10=2,I10=5),"ALTO",IF(AND(H10=3,I10=1),"BAJO",IF(AND(H10=3,I10=2),"MODERADO",IF(AND(H10=3,I10=3),"FAVORABLE",IF(AND(H10=3,I10=4),"ALTO",IF(AND(H10=3,I10=5),"ALTO",IF(AND(H10=4,I10=1),"MODERADO",IF(AND(H10=4,I10=2),"FAVORABLE",IF(AND(H10=4,I10=3),"FAVORABLE",IF(AND(H10=4,I10=4),"ALTO",IF(AND(H10=4,I10=5),"ALTO",IF(AND(H10=5,I10=1),"FAVORABLE",IF(AND(H10=5,I10=2),"FAVORABLE",IF(AND(H10=5,I10=3),"ALTO",IF(AND(H10=5,I10=4),"ALTO",IF(AND(H10=5,I10=5),"ALTO",""))))))))))))))))))))))))))</f>
        <v>ALTO</v>
      </c>
      <c r="L10" s="309" t="s">
        <v>778</v>
      </c>
      <c r="M10" s="309" t="s">
        <v>779</v>
      </c>
      <c r="N10" s="309" t="s">
        <v>12</v>
      </c>
      <c r="O10" s="309">
        <v>15</v>
      </c>
      <c r="P10" s="309">
        <v>15</v>
      </c>
      <c r="Q10" s="309">
        <v>30</v>
      </c>
      <c r="R10" s="309">
        <v>15</v>
      </c>
      <c r="S10" s="310">
        <v>0</v>
      </c>
      <c r="T10" s="310">
        <f>IFERROR(SUM(O10:S10),"")</f>
        <v>75</v>
      </c>
      <c r="U10" s="359">
        <v>44145</v>
      </c>
      <c r="V10" s="309" t="s">
        <v>780</v>
      </c>
      <c r="W10" s="359" t="s">
        <v>781</v>
      </c>
      <c r="X10" s="309" t="s">
        <v>782</v>
      </c>
      <c r="Y10" s="360">
        <v>45134</v>
      </c>
      <c r="Z10" s="361" t="s">
        <v>783</v>
      </c>
      <c r="AA10" s="362">
        <v>45455</v>
      </c>
      <c r="AB10" s="361" t="s">
        <v>784</v>
      </c>
      <c r="AC10" s="362">
        <v>45727</v>
      </c>
      <c r="AD10" s="361" t="s">
        <v>785</v>
      </c>
      <c r="AE10" s="310">
        <f>IF(J10="","",IF(OR(N10="",N10="IMPACTO"),H10,IF(T10&lt;=50,H10,IF(AND(T10&lt;=75,H10&lt;5),H10+1,IF(AND(T10&lt;=75,H10=5),H10,IF(AND(T10&lt;=100,H10&lt;4),H10+2,IF(AND(T10&lt;=100,H10=4),H10+1,IF(AND(T10&lt;=100,H10=5),H10,""))))))))</f>
        <v>5</v>
      </c>
      <c r="AF10" s="310">
        <f>IF(J10="","",IF(OR(N10="",N10="PROBABILIDAD"),I10,IF(T10&lt;=50,I10,IF(AND(T10&lt;=75,I10&lt;5),I10+1,IF(AND(T10&lt;=75,I10=5),I10,IF(AND(T10&lt;=100,I10&lt;4),I10+2,IF(AND(T10&lt;=100,I10=4),I10+1,IF(AND(T10&lt;=100,I10=5),I10,""))))))))</f>
        <v>5</v>
      </c>
      <c r="AG10" s="310">
        <f>IF(OR(AE10="",AF10=""),"",AE10*AF10)</f>
        <v>25</v>
      </c>
      <c r="AH10" s="358" t="str">
        <f>IF(AG10="","",IF(AND(AE10=1,AF10=1),"BAJO",IF(AND(AE10=1,AF10=2),"MODERADO",IF(AND(AE10=1,AF10=3),"MODERADO",IF(AND(AE10=1,AF10=4),"MODERADO",IF(AND(AE10=1,AF10=5),"MODERADO",IF(AND(AE10=2,AF10=1),"BAJO",IF(AND(AE10=2,AF10=2),"MODERADO",IF(AND(AE10=2,AF10=3),"MODERADO",IF(AND(AE10=2,AF10=4),"FAVORABLE",IF(AND(AE10=2,AF10=5),"FAVORABLE",IF(AND(AE10=3,AF10=1),"BAJO",IF(AND(AE10=3,AF10=2),"MODERADO",IF(AND(AE10=3,AF10=3),"FAVORABLE",IF(AND(AE10=3,AF10=4),"FAVORABLE",IF(AND(AE10=3,AF10=5),"FAVORABLE",IF(AND(AE10=4,AF10=1),"BAJO",IF(AND(AE10=4,AF10=2),"MODERADO",IF(AND(AE10=4,AF10=3),"FAVORABLE",IF(AND(AE10=4,AF10=4),"FAVORABLE",IF(AND(AE10=4,AF10=5),"ALTO",IF(AND(AE10=5,AF10=1),"BAJO",IF(AND(AE10=5,AF10=2),"MODERADO",IF(AND(AE10=5,AF10=3),"FAVORABLE",IF(AND(AE10=5,AF10=4),"ALTO",IF(AND(AE10=5,AF10=5),"ALTO",""))))))))))))))))))))))))))</f>
        <v>ALTO</v>
      </c>
      <c r="AI10" s="363">
        <v>44084</v>
      </c>
      <c r="AJ10" s="309" t="s">
        <v>786</v>
      </c>
      <c r="AK10" s="364">
        <v>44796</v>
      </c>
      <c r="AL10" s="365" t="s">
        <v>787</v>
      </c>
      <c r="AM10" s="364">
        <v>45138</v>
      </c>
      <c r="AN10" s="365" t="s">
        <v>788</v>
      </c>
      <c r="AO10" s="364">
        <v>45541</v>
      </c>
      <c r="AP10" s="365" t="s">
        <v>789</v>
      </c>
      <c r="AQ10" s="364">
        <v>45758</v>
      </c>
      <c r="AR10" s="365" t="s">
        <v>790</v>
      </c>
      <c r="AS10" s="364">
        <v>45912</v>
      </c>
      <c r="AT10" s="365" t="s">
        <v>791</v>
      </c>
      <c r="AU10" s="6"/>
      <c r="AV10" s="7"/>
      <c r="AW10" s="345"/>
    </row>
    <row r="11" spans="1:68" ht="360">
      <c r="A11" s="356">
        <f>IF(AND(AE11=1,AF11=1),1,IF(AND(AE11=1,AF11=2),2,IF(AND(AE11=1,AF11=3),3,IF(AND(AE11=1,AF11=4),4,IF(AND(AE11=1,AF11=5),5,IF(AND(AE11=2,AF11=1),6,IF(AND(AE11=2,AF11=2),7,IF(AND(AE11=2,AF11=3),8,IF(AND(AE11=2,AF11=4),9,IF(AND(AE11=2,AF11=5),10,IF(AND(AE11=3,AF11=1),11,IF(AND(AE11=3,AF11=2),12,IF(AND(AE11=3,AF11=3),13,IF(AND(AE11=3,AF11=4),14,IF(AND(AE11=3,AF11=5),15,IF(AND(AE11=4,AF11=1),16,IF(AND(AE11=4,AF11=2),17,IF(AND(AE11=4,AF11=3),18,IF(AND(AE11=4,AF11=4),19,IF(AND(AE11=4,AF11=5),20,IF(AND(AE11=5,AF11=1),21,IF(AND(AE11=5,AF11=2),22,IF(AND(AE11=5,AF11=3),23,IF(AND(AE11=5,AF11=4),24,IF(AND(AE11=5,AF11=5),25,"")))))))))))))))))))))))))</f>
        <v>25</v>
      </c>
      <c r="B11" s="356">
        <f>IF(A11="","",(COUNTIF($A$10:A11,A11))/100)</f>
        <v>0.02</v>
      </c>
      <c r="C11" s="356">
        <f t="shared" si="0"/>
        <v>25.02</v>
      </c>
      <c r="D11" s="366">
        <v>3</v>
      </c>
      <c r="E11" s="367" t="s">
        <v>792</v>
      </c>
      <c r="F11" s="316" t="s">
        <v>793</v>
      </c>
      <c r="G11" s="316" t="s">
        <v>794</v>
      </c>
      <c r="H11" s="311">
        <v>5</v>
      </c>
      <c r="I11" s="311">
        <v>5</v>
      </c>
      <c r="J11" s="311">
        <f t="shared" si="1"/>
        <v>25</v>
      </c>
      <c r="K11" s="368" t="str">
        <f t="shared" ref="K11:K71" si="2">IF(J11="","",IF(AND(H11=1,I11=1),"BAJO",IF(AND(H11=1,I11=2),"BAJO",IF(AND(H11=1,I11=3),"MODERADO",IF(AND(H11=1,I11=4),"FAVORABLE",IF(AND(H11=1,I11=5),"FAVORABLE",IF(AND(H11=2,I11=1),"BAJO",IF(AND(H11=2,I11=2),"BAJO",IF(AND(H11=2,I11=3),"MODERADO",IF(AND(H11=2,I11=4),"FAVORABLE",IF(AND(H11=2,I11=5),"ALTO",IF(AND(H11=3,I11=1),"BAJO",IF(AND(H11=3,I11=2),"MODERADO",IF(AND(H11=3,I11=3),"FAVORABLE",IF(AND(H11=3,I11=4),"ALTO",IF(AND(H11=3,I11=5),"ALTO",IF(AND(H11=4,I11=1),"MODERADO",IF(AND(H11=4,I11=2),"FAVORABLE",IF(AND(H11=4,I11=3),"FAVORABLE",IF(AND(H11=4,I11=4),"ALTO",IF(AND(H11=4,I11=5),"ALTO",IF(AND(H11=5,I11=1),"FAVORABLE",IF(AND(H11=5,I11=2),"FAVORABLE",IF(AND(H11=5,I11=3),"ALTO",IF(AND(H11=5,I11=4),"ALTO",IF(AND(H11=5,I11=5),"ALTO",""))))))))))))))))))))))))))</f>
        <v>ALTO</v>
      </c>
      <c r="L11" s="369" t="s">
        <v>795</v>
      </c>
      <c r="M11" s="316" t="s">
        <v>796</v>
      </c>
      <c r="N11" s="316" t="s">
        <v>12</v>
      </c>
      <c r="O11" s="316">
        <v>15</v>
      </c>
      <c r="P11" s="316">
        <v>15</v>
      </c>
      <c r="Q11" s="316">
        <v>30</v>
      </c>
      <c r="R11" s="316">
        <v>15</v>
      </c>
      <c r="S11" s="316">
        <v>25</v>
      </c>
      <c r="T11" s="316">
        <f t="shared" ref="T11:T71" si="3">IFERROR(SUM(O11:S11),"")</f>
        <v>100</v>
      </c>
      <c r="U11" s="370">
        <v>44145</v>
      </c>
      <c r="V11" s="316" t="s">
        <v>797</v>
      </c>
      <c r="W11" s="370" t="s">
        <v>798</v>
      </c>
      <c r="X11" s="316" t="s">
        <v>799</v>
      </c>
      <c r="Y11" s="371">
        <v>45134</v>
      </c>
      <c r="Z11" s="316" t="s">
        <v>800</v>
      </c>
      <c r="AA11" s="371">
        <v>45455</v>
      </c>
      <c r="AB11" s="316" t="s">
        <v>801</v>
      </c>
      <c r="AC11" s="360">
        <v>45727</v>
      </c>
      <c r="AD11" s="309" t="s">
        <v>802</v>
      </c>
      <c r="AE11" s="311">
        <f>IF(J11="","",IF(OR(N11="",N11="IMPACTO"),H11,IF(T11&lt;=50,H11,IF(AND(T11&lt;=75,H11&lt;5),H11+1,IF(AND(T11&lt;=75,H11=5),H11,IF(AND(T11&lt;=100,H11&lt;4),H11+2,IF(AND(T11&lt;=100,H11=4),H11+1,IF(AND(T11&lt;=100,H11=5),H11,""))))))))</f>
        <v>5</v>
      </c>
      <c r="AF11" s="311">
        <f>IF(J11="","",IF(OR(N11="",N11="PROBABILIDAD"),I11,IF(T11&lt;=50,I11,IF(AND(T11&lt;=75,I11&lt;5),I11+1,IF(AND(T11&lt;=75,I11=5),I11,IF(AND(T11&lt;=100,I11&lt;4),I11+2,IF(AND(T11&lt;=100,I11=4),I11+1,IF(AND(T11&lt;=100,I11=5),I11,""))))))))</f>
        <v>5</v>
      </c>
      <c r="AG11" s="311">
        <f t="shared" ref="AG11:AG13" si="4">IF(OR(AE11="",AF11=""),"",AE11*AF11)</f>
        <v>25</v>
      </c>
      <c r="AH11" s="368" t="str">
        <f t="shared" ref="AH11:AH71" si="5">IF(AG11="","",IF(AND(AE11=1,AF11=1),"BAJO",IF(AND(AE11=1,AF11=2),"MODERADO",IF(AND(AE11=1,AF11=3),"MODERADO",IF(AND(AE11=1,AF11=4),"MODERADO",IF(AND(AE11=1,AF11=5),"MODERADO",IF(AND(AE11=2,AF11=1),"BAJO",IF(AND(AE11=2,AF11=2),"MODERADO",IF(AND(AE11=2,AF11=3),"MODERADO",IF(AND(AE11=2,AF11=4),"FAVORABLE",IF(AND(AE11=2,AF11=5),"FAVORABLE",IF(AND(AE11=3,AF11=1),"BAJO",IF(AND(AE11=3,AF11=2),"MODERADO",IF(AND(AE11=3,AF11=3),"FAVORABLE",IF(AND(AE11=3,AF11=4),"FAVORABLE",IF(AND(AE11=3,AF11=5),"FAVORABLE",IF(AND(AE11=4,AF11=1),"BAJO",IF(AND(AE11=4,AF11=2),"MODERADO",IF(AND(AE11=4,AF11=3),"FAVORABLE",IF(AND(AE11=4,AF11=4),"FAVORABLE",IF(AND(AE11=4,AF11=5),"ALTO",IF(AND(AE11=5,AF11=1),"BAJO",IF(AND(AE11=5,AF11=2),"MODERADO",IF(AND(AE11=5,AF11=3),"FAVORABLE",IF(AND(AE11=5,AF11=4),"ALTO",IF(AND(AE11=5,AF11=5),"ALTO",""))))))))))))))))))))))))))</f>
        <v>ALTO</v>
      </c>
      <c r="AI11" s="363">
        <v>44084</v>
      </c>
      <c r="AJ11" s="316" t="s">
        <v>803</v>
      </c>
      <c r="AK11" s="372">
        <v>44796</v>
      </c>
      <c r="AL11" s="373" t="s">
        <v>804</v>
      </c>
      <c r="AM11" s="372">
        <v>45138</v>
      </c>
      <c r="AN11" s="373" t="s">
        <v>805</v>
      </c>
      <c r="AO11" s="372">
        <v>45541</v>
      </c>
      <c r="AP11" s="373" t="s">
        <v>806</v>
      </c>
      <c r="AQ11" s="364">
        <v>45758</v>
      </c>
      <c r="AR11" s="373" t="s">
        <v>807</v>
      </c>
      <c r="AS11" s="374">
        <v>45912</v>
      </c>
      <c r="AT11" s="375" t="s">
        <v>808</v>
      </c>
      <c r="AU11" s="172"/>
      <c r="AV11" s="269"/>
      <c r="AW11" s="345"/>
    </row>
    <row r="12" spans="1:68" ht="240">
      <c r="A12" s="356">
        <f>IF(AND(AE12=1,AF12=1),1,IF(AND(AE12=1,AF12=2),2,IF(AND(AE12=1,AF12=3),3,IF(AND(AE12=1,AF12=4),4,IF(AND(AE12=1,AF12=5),5,IF(AND(AE12=2,AF12=1),6,IF(AND(AE12=2,AF12=2),7,IF(AND(AE12=2,AF12=3),8,IF(AND(AE12=2,AF12=4),9,IF(AND(AE12=2,AF12=5),10,IF(AND(AE12=3,AF12=1),11,IF(AND(AE12=3,AF12=2),12,IF(AND(AE12=3,AF12=3),13,IF(AND(AE12=3,AF12=4),14,IF(AND(AE12=3,AF12=5),15,IF(AND(AE12=4,AF12=1),16,IF(AND(AE12=4,AF12=2),17,IF(AND(AE12=4,AF12=3),18,IF(AND(AE12=4,AF12=4),19,IF(AND(AE12=4,AF12=5),20,IF(AND(AE12=5,AF12=1),21,IF(AND(AE12=5,AF12=2),22,IF(AND(AE12=5,AF12=3),23,IF(AND(AE12=5,AF12=4),24,IF(AND(AE12=5,AF12=5),25,"")))))))))))))))))))))))))</f>
        <v>25</v>
      </c>
      <c r="B12" s="356">
        <f>IF(A12="","",(COUNTIF($A$10:A12,A12))/100)</f>
        <v>0.03</v>
      </c>
      <c r="C12" s="356">
        <f t="shared" si="0"/>
        <v>25.03</v>
      </c>
      <c r="D12" s="376">
        <v>4</v>
      </c>
      <c r="E12" s="11" t="s">
        <v>809</v>
      </c>
      <c r="F12" s="11" t="s">
        <v>810</v>
      </c>
      <c r="G12" s="11" t="s">
        <v>811</v>
      </c>
      <c r="H12" s="22">
        <v>5</v>
      </c>
      <c r="I12" s="22">
        <v>5</v>
      </c>
      <c r="J12" s="22">
        <f t="shared" si="1"/>
        <v>25</v>
      </c>
      <c r="K12" s="377" t="str">
        <f t="shared" si="2"/>
        <v>ALTO</v>
      </c>
      <c r="L12" s="169" t="s">
        <v>812</v>
      </c>
      <c r="M12" s="11" t="s">
        <v>813</v>
      </c>
      <c r="N12" s="11" t="s">
        <v>5</v>
      </c>
      <c r="O12" s="11">
        <v>15</v>
      </c>
      <c r="P12" s="11">
        <v>15</v>
      </c>
      <c r="Q12" s="11">
        <v>0</v>
      </c>
      <c r="R12" s="11">
        <v>15</v>
      </c>
      <c r="S12" s="11">
        <v>0</v>
      </c>
      <c r="T12" s="11">
        <f t="shared" si="3"/>
        <v>45</v>
      </c>
      <c r="U12" s="378">
        <v>44145</v>
      </c>
      <c r="V12" s="11" t="s">
        <v>814</v>
      </c>
      <c r="W12" s="378" t="s">
        <v>798</v>
      </c>
      <c r="X12" s="11" t="s">
        <v>815</v>
      </c>
      <c r="Y12" s="313">
        <v>45134</v>
      </c>
      <c r="Z12" s="11" t="s">
        <v>816</v>
      </c>
      <c r="AA12" s="313">
        <v>45455</v>
      </c>
      <c r="AB12" s="11" t="s">
        <v>816</v>
      </c>
      <c r="AC12" s="313">
        <v>45727</v>
      </c>
      <c r="AD12" s="11" t="s">
        <v>817</v>
      </c>
      <c r="AE12" s="22">
        <f>IF(J12="",0,IF(OR(N12="",N12="IMPACTO"),H12,IF(T12&lt;=50,H12,IF(AND(T12&lt;=75,H12&lt;5),H12+1,IF(AND(T12&lt;=75,H12=5),H12,IF(AND(T12&lt;=100,H12&lt;4),H12+2,IF(AND(T12&lt;=100,H12=4),H12+1,IF(AND(T12&lt;=100,H12=5),H12,""))))))))</f>
        <v>5</v>
      </c>
      <c r="AF12" s="22">
        <f>IF(J12="",0,IF(OR(N12="",N12="PROBABILIDAD"),I12,IF(T12&lt;=50,I12,IF(AND(T12&lt;=75,I12&lt;5),I12+1,IF(AND(T12&lt;=75,I12=5),I12,IF(AND(T12&lt;=100,I12&lt;4),I12+2,IF(AND(T12&lt;=100,I12=4),I12+1,IF(AND(T12&lt;=100,I12=5),I12,""))))))))</f>
        <v>5</v>
      </c>
      <c r="AG12" s="22">
        <f t="shared" si="4"/>
        <v>25</v>
      </c>
      <c r="AH12" s="377" t="str">
        <f t="shared" si="5"/>
        <v>ALTO</v>
      </c>
      <c r="AI12" s="379">
        <v>44084</v>
      </c>
      <c r="AJ12" s="11" t="s">
        <v>818</v>
      </c>
      <c r="AK12" s="380">
        <v>44796</v>
      </c>
      <c r="AL12" s="381" t="s">
        <v>819</v>
      </c>
      <c r="AM12" s="380">
        <v>45138</v>
      </c>
      <c r="AN12" s="381" t="s">
        <v>820</v>
      </c>
      <c r="AO12" s="380">
        <v>45541</v>
      </c>
      <c r="AP12" s="381" t="s">
        <v>821</v>
      </c>
      <c r="AQ12" s="364">
        <v>45758</v>
      </c>
      <c r="AR12" s="381" t="s">
        <v>822</v>
      </c>
      <c r="AS12" s="380">
        <v>45912</v>
      </c>
      <c r="AT12" s="381" t="s">
        <v>823</v>
      </c>
      <c r="AU12" s="170"/>
      <c r="AV12" s="171"/>
      <c r="AW12" s="345"/>
    </row>
    <row r="13" spans="1:68">
      <c r="A13" s="350" t="str">
        <f>IF(AND(AE13=1,AF13=1),1,IF(AND(AE13=1,AF13=2),2,IF(AND(AE13=1,AF13=3),3,IF(AND(AE13=1,AF13=4),4,IF(AND(AE13=1,AF13=5),5,IF(AND(AE13=2,AF13=1),6,IF(AND(AE13=2,AF13=2),7,IF(AND(AE13=2,AF13=3),8,IF(AND(AE13=2,AF13=4),9,IF(AND(AE13=2,AF13=5),10,IF(AND(AE13=3,AF13=1),11,IF(AND(AE13=3,AF13=2),12,IF(AND(AE13=3,AF13=3),13,IF(AND(AE13=3,AF13=4),14,IF(AND(AE13=3,AF13=5),15,IF(AND(AE13=4,AF13=1),16,IF(AND(AE13=4,AF13=2),17,IF(AND(AE13=4,AF13=3),18,IF(AND(AE13=4,AF13=4),19,IF(AND(AE13=4,AF13=5),20,IF(AND(AE13=5,AF13=1),21,IF(AND(AE13=5,AF13=2),22,IF(AND(AE13=5,AF13=3),23,IF(AND(AE13=5,AF13=4),24,IF(AND(AE13=5,AF13=5),25,"")))))))))))))))))))))))))</f>
        <v/>
      </c>
      <c r="B13" s="350" t="str">
        <f>IF(A13="","",(COUNTIF($A$10:A13,A13))/100)</f>
        <v/>
      </c>
      <c r="C13" s="350" t="str">
        <f t="shared" si="0"/>
        <v/>
      </c>
      <c r="D13" s="112"/>
      <c r="E13" s="285"/>
      <c r="F13" s="285"/>
      <c r="G13" s="285"/>
      <c r="H13" s="112"/>
      <c r="I13" s="112"/>
      <c r="J13" s="112" t="str">
        <f t="shared" si="1"/>
        <v/>
      </c>
      <c r="K13" s="382" t="str">
        <f t="shared" si="2"/>
        <v/>
      </c>
      <c r="L13" s="285"/>
      <c r="M13" s="285"/>
      <c r="N13" s="285"/>
      <c r="O13" s="285"/>
      <c r="P13" s="285"/>
      <c r="Q13" s="285"/>
      <c r="R13" s="285"/>
      <c r="S13" s="285"/>
      <c r="T13" s="285">
        <f t="shared" si="3"/>
        <v>0</v>
      </c>
      <c r="U13" s="285"/>
      <c r="V13" s="285"/>
      <c r="W13" s="285"/>
      <c r="X13" s="285"/>
      <c r="Y13" s="285"/>
      <c r="Z13" s="285"/>
      <c r="AA13" s="285"/>
      <c r="AB13" s="285"/>
      <c r="AC13" s="285"/>
      <c r="AD13" s="285"/>
      <c r="AE13" s="112" t="str">
        <f t="shared" ref="AE13:AE42" si="6">IF(J13="","",IF(OR(N13="",N13="IMPACTO"),H13,IF(T13&lt;=50,H13,IF(AND(T13&lt;=75,H13&lt;5),H13+1,IF(AND(T13&lt;=75,H13=5),H13,IF(AND(T13&lt;=100,H13&lt;4),H13+2,IF(AND(T13&lt;=100,H13=4),H13+1,IF(AND(T13&lt;=100,H13=5),H13,""))))))))</f>
        <v/>
      </c>
      <c r="AF13" s="112" t="str">
        <f>IF(J13="","",IF(OR(N13="",N13="PROBABILIDAD"),I13,IF(T13&lt;=50,I13,IF(AND(T13&lt;=75,I13&lt;5),I13+1,IF(AND(T13&lt;=75,I13=5),I13,IF(AND(T13&lt;=100,I13&lt;4),I13+2,IF(AND(T13&lt;=100,I13=4),I13+1,IF(AND(T13&lt;=100,I13=5),I13,""))))))))</f>
        <v/>
      </c>
      <c r="AG13" s="112" t="str">
        <f t="shared" si="4"/>
        <v/>
      </c>
      <c r="AH13" s="382" t="str">
        <f t="shared" si="5"/>
        <v/>
      </c>
      <c r="AI13" s="383"/>
      <c r="AJ13" s="349"/>
      <c r="AK13" s="384"/>
      <c r="AL13" s="349"/>
      <c r="AM13" s="384"/>
      <c r="AN13" s="349"/>
      <c r="AO13" s="384"/>
      <c r="AP13" s="349"/>
      <c r="AQ13" s="384"/>
      <c r="AR13" s="349"/>
      <c r="AS13" s="349"/>
      <c r="AT13" s="349"/>
      <c r="AU13" s="384"/>
      <c r="AV13" s="349"/>
      <c r="AW13" s="345"/>
    </row>
    <row r="14" spans="1:68" s="8" customFormat="1" ht="82.5" customHeight="1">
      <c r="A14" s="445" t="s">
        <v>391</v>
      </c>
      <c r="B14" s="682"/>
      <c r="C14" s="682"/>
      <c r="D14" s="682"/>
      <c r="E14" s="682"/>
      <c r="F14" s="682"/>
      <c r="G14" s="682"/>
      <c r="H14" s="682"/>
      <c r="I14" s="682"/>
      <c r="J14" s="682"/>
      <c r="K14" s="682"/>
      <c r="L14" s="682"/>
      <c r="M14" s="682"/>
      <c r="N14" s="682"/>
      <c r="O14" s="682"/>
      <c r="P14" s="682"/>
      <c r="Q14" s="682"/>
      <c r="R14" s="682"/>
      <c r="S14" s="682"/>
      <c r="T14" s="682"/>
      <c r="U14" s="682"/>
      <c r="V14" s="682"/>
      <c r="W14" s="682"/>
      <c r="X14" s="682"/>
      <c r="Y14" s="682"/>
      <c r="Z14" s="682"/>
      <c r="AA14" s="682"/>
      <c r="AB14" s="682"/>
      <c r="AC14" s="682"/>
      <c r="AD14" s="682"/>
      <c r="AE14" s="682"/>
      <c r="AF14" s="682"/>
      <c r="AG14" s="682"/>
      <c r="AH14" s="682"/>
      <c r="AI14" s="682"/>
      <c r="AJ14" s="682"/>
      <c r="AK14" s="682"/>
      <c r="AL14" s="682"/>
      <c r="AM14" s="682"/>
      <c r="AN14" s="682"/>
      <c r="AO14" s="682"/>
      <c r="AP14" s="682"/>
      <c r="AQ14" s="682"/>
      <c r="AR14" s="682"/>
      <c r="AS14" s="682"/>
      <c r="AT14" s="682"/>
      <c r="AU14" s="682"/>
      <c r="AV14" s="682"/>
      <c r="AW14" s="385"/>
      <c r="AX14" s="260"/>
      <c r="AY14" s="260"/>
      <c r="AZ14" s="260"/>
      <c r="BA14" s="260"/>
      <c r="BB14" s="260"/>
      <c r="BC14" s="260"/>
      <c r="BD14" s="260"/>
      <c r="BE14" s="260"/>
      <c r="BF14" s="260"/>
      <c r="BG14" s="260"/>
      <c r="BH14" s="260"/>
      <c r="BI14" s="260"/>
      <c r="BJ14" s="260"/>
      <c r="BK14" s="260"/>
      <c r="BL14" s="260"/>
      <c r="BM14" s="260"/>
      <c r="BN14" s="260"/>
      <c r="BO14" s="260"/>
      <c r="BP14" s="260"/>
    </row>
    <row r="15" spans="1:68" s="8" customFormat="1" ht="15" customHeight="1">
      <c r="A15" s="179"/>
      <c r="B15" s="180"/>
      <c r="C15" s="180"/>
      <c r="D15" s="180"/>
      <c r="E15" s="180"/>
      <c r="F15" s="180"/>
      <c r="G15" s="180"/>
      <c r="H15" s="180"/>
      <c r="I15" s="180"/>
      <c r="J15" s="180"/>
      <c r="K15" s="180"/>
      <c r="L15" s="180"/>
      <c r="M15" s="180"/>
      <c r="N15" s="180"/>
      <c r="O15" s="180"/>
      <c r="P15" s="180"/>
      <c r="Q15" s="180"/>
      <c r="R15" s="180"/>
      <c r="S15" s="180"/>
      <c r="T15" s="180"/>
      <c r="U15" s="180"/>
      <c r="V15" s="180"/>
      <c r="W15" s="180"/>
      <c r="X15" s="180"/>
      <c r="Y15" s="180"/>
      <c r="Z15" s="180"/>
      <c r="AA15" s="180"/>
      <c r="AB15" s="180"/>
      <c r="AC15" s="180"/>
      <c r="AD15" s="180"/>
      <c r="AE15" s="180"/>
      <c r="AF15" s="180"/>
      <c r="AG15" s="180"/>
      <c r="AH15" s="180"/>
      <c r="AI15" s="180"/>
      <c r="AJ15" s="180"/>
      <c r="AK15" s="180"/>
      <c r="AL15" s="180"/>
      <c r="AM15" s="180"/>
      <c r="AN15" s="180"/>
      <c r="AO15" s="180"/>
      <c r="AP15" s="180"/>
      <c r="AQ15" s="180"/>
      <c r="AR15" s="180"/>
      <c r="AS15" s="180"/>
      <c r="AT15" s="180"/>
      <c r="AU15" s="180"/>
      <c r="AV15" s="180"/>
      <c r="AW15" s="180"/>
      <c r="AX15" s="261"/>
      <c r="AY15" s="261"/>
    </row>
    <row r="16" spans="1:68" s="8" customFormat="1" ht="37.5" customHeight="1">
      <c r="A16" s="179"/>
      <c r="B16" s="386"/>
      <c r="C16" s="386"/>
      <c r="D16" s="683" t="s">
        <v>39</v>
      </c>
      <c r="E16" s="683"/>
      <c r="F16" s="683"/>
      <c r="G16" s="683"/>
      <c r="H16" s="683"/>
      <c r="I16" s="683"/>
      <c r="J16" s="683"/>
      <c r="K16" s="683"/>
      <c r="L16" s="683"/>
      <c r="M16" s="683"/>
      <c r="N16" s="683"/>
      <c r="O16" s="683"/>
      <c r="P16" s="683"/>
      <c r="Q16" s="683"/>
      <c r="R16" s="683"/>
      <c r="S16" s="683"/>
      <c r="T16" s="683"/>
      <c r="U16" s="683"/>
      <c r="V16" s="683"/>
      <c r="W16" s="683"/>
      <c r="X16" s="683"/>
      <c r="Y16" s="683"/>
      <c r="Z16" s="683"/>
      <c r="AA16" s="683"/>
      <c r="AB16" s="683"/>
      <c r="AC16" s="683"/>
      <c r="AD16" s="683"/>
      <c r="AE16" s="683"/>
      <c r="AF16" s="683"/>
      <c r="AG16" s="683"/>
      <c r="AH16" s="683"/>
      <c r="AI16" s="683"/>
      <c r="AJ16" s="683"/>
      <c r="AK16" s="683"/>
      <c r="AL16" s="683"/>
      <c r="AM16" s="683"/>
      <c r="AN16" s="683"/>
      <c r="AO16" s="683"/>
      <c r="AP16" s="683"/>
      <c r="AQ16" s="683"/>
      <c r="AR16" s="683"/>
      <c r="AS16" s="683"/>
      <c r="AT16" s="683"/>
      <c r="AU16" s="683"/>
      <c r="AV16" s="683"/>
      <c r="AW16" s="386"/>
      <c r="AX16" s="387"/>
      <c r="AY16" s="387"/>
      <c r="AZ16" s="387"/>
      <c r="BA16" s="387"/>
      <c r="BB16" s="387"/>
      <c r="BC16" s="387"/>
      <c r="BD16" s="387"/>
      <c r="BE16" s="387"/>
      <c r="BF16" s="387"/>
      <c r="BG16" s="387"/>
      <c r="BH16" s="387"/>
      <c r="BI16" s="387"/>
      <c r="BJ16" s="387"/>
      <c r="BK16" s="387"/>
      <c r="BL16" s="387"/>
      <c r="BM16" s="387"/>
      <c r="BN16" s="387"/>
      <c r="BO16" s="387"/>
      <c r="BP16" s="387"/>
    </row>
    <row r="17" spans="1:47">
      <c r="A17" s="350" t="str">
        <f t="shared" ref="A17:A38" si="7">IF(AND(AE17=1,AF17=1),1,IF(AND(AE17=1,AF17=2),2,IF(AND(AE17=1,AF17=3),3,IF(AND(AE17=1,AF17=4),4,IF(AND(AE17=1,AF17=5),5,IF(AND(AE17=2,AF17=1),6,IF(AND(AE17=2,AF17=2),7,IF(AND(AE17=2,AF17=3),8,IF(AND(AE17=2,AF17=4),9,IF(AND(AE17=2,AF17=5),10,IF(AND(AE17=3,AF17=1),11,IF(AND(AE17=3,AF17=2),12,IF(AND(AE17=3,AF17=3),13,IF(AND(AE17=3,AF17=4),14,IF(AND(AE17=3,AF17=5),15,IF(AND(AE17=4,AF17=1),16,IF(AND(AE17=4,AF17=2),17,IF(AND(AE17=4,AF17=3),18,IF(AND(AE17=4,AF17=4),19,IF(AND(AE17=4,AF17=5),20,IF(AND(AE17=5,AF17=1),21,IF(AND(AE17=5,AF17=2),22,IF(AND(AE17=5,AF17=3),23,IF(AND(AE17=5,AF17=4),24,IF(AND(AE17=5,AF17=5),25,"")))))))))))))))))))))))))</f>
        <v/>
      </c>
      <c r="B17" s="350" t="str">
        <f>IF(A17="","",(COUNTIF($A$10:A17,A17))/100)</f>
        <v/>
      </c>
      <c r="C17" s="350" t="str">
        <f t="shared" si="0"/>
        <v/>
      </c>
      <c r="D17" s="339"/>
      <c r="E17" s="338"/>
      <c r="F17" s="338"/>
      <c r="G17" s="338"/>
      <c r="H17" s="339"/>
      <c r="I17" s="339"/>
      <c r="J17" s="339" t="str">
        <f t="shared" si="1"/>
        <v/>
      </c>
      <c r="K17" s="388" t="str">
        <f t="shared" si="2"/>
        <v/>
      </c>
      <c r="L17" s="338"/>
      <c r="M17" s="338"/>
      <c r="N17" s="338"/>
      <c r="O17" s="338"/>
      <c r="P17" s="338"/>
      <c r="Q17" s="338"/>
      <c r="R17" s="338"/>
      <c r="S17" s="338"/>
      <c r="T17" s="338">
        <f t="shared" si="3"/>
        <v>0</v>
      </c>
      <c r="U17" s="338"/>
      <c r="V17" s="338"/>
      <c r="W17" s="338"/>
      <c r="X17" s="338"/>
      <c r="Y17" s="338"/>
      <c r="Z17" s="338"/>
      <c r="AA17" s="338"/>
      <c r="AB17" s="338"/>
      <c r="AC17" s="338"/>
      <c r="AD17" s="338"/>
      <c r="AE17" s="339" t="str">
        <f t="shared" si="6"/>
        <v/>
      </c>
      <c r="AF17" s="339" t="str">
        <f t="shared" ref="AF17:AF48" si="8">IF(J17="","",IF(OR(N17="",N17="PROBABILIDAD"),I17,IF(T17&lt;=50,I17,IF(AND(T17&lt;=75,I17&lt;5),I17+1,IF(AND(T17&lt;=75,I17=5),I17,IF(AND(T17&lt;=100,I17&lt;4),I17+2,IF(AND(T17&lt;=100,I17=4),I17+1,IF(AND(T17&lt;=100,I17=5),I17,""))))))))</f>
        <v/>
      </c>
      <c r="AG17" s="339" t="str">
        <f>IF(OR(AE17="",AF17=""),"",AE17*AF17)</f>
        <v/>
      </c>
      <c r="AH17" s="388" t="str">
        <f t="shared" si="5"/>
        <v/>
      </c>
      <c r="AI17" s="389"/>
      <c r="AK17" s="389"/>
      <c r="AM17" s="389"/>
      <c r="AO17" s="389"/>
      <c r="AQ17" s="389"/>
      <c r="AU17" s="389"/>
    </row>
    <row r="18" spans="1:47">
      <c r="A18" s="350" t="str">
        <f t="shared" si="7"/>
        <v/>
      </c>
      <c r="B18" s="350" t="str">
        <f>IF(A18="","",(COUNTIF($A$10:A18,A18))/100)</f>
        <v/>
      </c>
      <c r="C18" s="350" t="str">
        <f t="shared" si="0"/>
        <v/>
      </c>
      <c r="D18" s="339"/>
      <c r="E18" s="338"/>
      <c r="F18" s="338"/>
      <c r="G18" s="338"/>
      <c r="H18" s="339"/>
      <c r="I18" s="339"/>
      <c r="J18" s="339" t="str">
        <f t="shared" si="1"/>
        <v/>
      </c>
      <c r="K18" s="388" t="str">
        <f t="shared" si="2"/>
        <v/>
      </c>
      <c r="L18" s="338"/>
      <c r="M18" s="338"/>
      <c r="N18" s="338"/>
      <c r="O18" s="338"/>
      <c r="P18" s="338"/>
      <c r="Q18" s="338"/>
      <c r="R18" s="338"/>
      <c r="S18" s="338"/>
      <c r="T18" s="338">
        <f t="shared" si="3"/>
        <v>0</v>
      </c>
      <c r="U18" s="338"/>
      <c r="V18" s="338"/>
      <c r="W18" s="338"/>
      <c r="X18" s="338"/>
      <c r="Y18" s="338"/>
      <c r="Z18" s="338"/>
      <c r="AA18" s="338"/>
      <c r="AB18" s="338"/>
      <c r="AC18" s="338"/>
      <c r="AD18" s="338"/>
      <c r="AE18" s="339" t="str">
        <f t="shared" si="6"/>
        <v/>
      </c>
      <c r="AF18" s="339" t="str">
        <f t="shared" si="8"/>
        <v/>
      </c>
      <c r="AG18" s="339" t="str">
        <f>IF(OR(AE18="",AF18=""),"",AE18*AF18)</f>
        <v/>
      </c>
      <c r="AH18" s="388" t="str">
        <f t="shared" si="5"/>
        <v/>
      </c>
      <c r="AI18" s="389"/>
      <c r="AK18" s="389"/>
      <c r="AM18" s="389"/>
      <c r="AO18" s="389"/>
      <c r="AQ18" s="389"/>
      <c r="AU18" s="389"/>
    </row>
    <row r="19" spans="1:47">
      <c r="A19" s="350" t="str">
        <f t="shared" si="7"/>
        <v/>
      </c>
      <c r="B19" s="350" t="str">
        <f>IF(A19="","",(COUNTIF($A$10:A19,A19))/100)</f>
        <v/>
      </c>
      <c r="C19" s="350" t="str">
        <f t="shared" si="0"/>
        <v/>
      </c>
      <c r="D19" s="339"/>
      <c r="E19" s="338"/>
      <c r="F19" s="338"/>
      <c r="G19" s="338"/>
      <c r="H19" s="339"/>
      <c r="I19" s="339"/>
      <c r="J19" s="339" t="str">
        <f t="shared" si="1"/>
        <v/>
      </c>
      <c r="K19" s="388" t="str">
        <f t="shared" si="2"/>
        <v/>
      </c>
      <c r="L19" s="338"/>
      <c r="M19" s="338"/>
      <c r="N19" s="338"/>
      <c r="O19" s="338"/>
      <c r="P19" s="338"/>
      <c r="Q19" s="338"/>
      <c r="R19" s="338"/>
      <c r="S19" s="338"/>
      <c r="T19" s="338">
        <f t="shared" si="3"/>
        <v>0</v>
      </c>
      <c r="U19" s="338"/>
      <c r="V19" s="338"/>
      <c r="W19" s="338"/>
      <c r="X19" s="338"/>
      <c r="Y19" s="338"/>
      <c r="Z19" s="338"/>
      <c r="AA19" s="338"/>
      <c r="AB19" s="338"/>
      <c r="AC19" s="338"/>
      <c r="AD19" s="338"/>
      <c r="AE19" s="339" t="str">
        <f t="shared" si="6"/>
        <v/>
      </c>
      <c r="AF19" s="339" t="str">
        <f t="shared" si="8"/>
        <v/>
      </c>
      <c r="AG19" s="339" t="str">
        <f>IF(OR(AE19="",AF19=""),"",AE19*AF19)</f>
        <v/>
      </c>
      <c r="AH19" s="388" t="str">
        <f t="shared" si="5"/>
        <v/>
      </c>
      <c r="AI19" s="389"/>
      <c r="AK19" s="389"/>
      <c r="AM19" s="389"/>
      <c r="AO19" s="389"/>
      <c r="AQ19" s="389"/>
      <c r="AU19" s="389"/>
    </row>
    <row r="20" spans="1:47">
      <c r="A20" s="350" t="str">
        <f t="shared" si="7"/>
        <v/>
      </c>
      <c r="B20" s="350" t="str">
        <f>IF(A20="","",(COUNTIF($A$10:A20,A20))/100)</f>
        <v/>
      </c>
      <c r="C20" s="350" t="str">
        <f t="shared" si="0"/>
        <v/>
      </c>
      <c r="D20" s="339"/>
      <c r="E20" s="338"/>
      <c r="F20" s="338"/>
      <c r="G20" s="338"/>
      <c r="H20" s="339"/>
      <c r="I20" s="339"/>
      <c r="J20" s="339" t="str">
        <f t="shared" si="1"/>
        <v/>
      </c>
      <c r="K20" s="388" t="str">
        <f t="shared" si="2"/>
        <v/>
      </c>
      <c r="L20" s="338"/>
      <c r="M20" s="338"/>
      <c r="N20" s="338"/>
      <c r="O20" s="338"/>
      <c r="P20" s="338"/>
      <c r="Q20" s="338"/>
      <c r="R20" s="338"/>
      <c r="S20" s="338"/>
      <c r="T20" s="338">
        <f t="shared" si="3"/>
        <v>0</v>
      </c>
      <c r="U20" s="338"/>
      <c r="V20" s="338"/>
      <c r="W20" s="338"/>
      <c r="X20" s="338"/>
      <c r="Y20" s="338"/>
      <c r="Z20" s="338"/>
      <c r="AA20" s="338"/>
      <c r="AB20" s="338"/>
      <c r="AC20" s="338"/>
      <c r="AD20" s="338"/>
      <c r="AE20" s="339" t="str">
        <f t="shared" si="6"/>
        <v/>
      </c>
      <c r="AF20" s="339" t="str">
        <f t="shared" si="8"/>
        <v/>
      </c>
      <c r="AG20" s="339" t="str">
        <f>IF(OR(AE20="",AF20=""),"",AE20*AF20)</f>
        <v/>
      </c>
      <c r="AH20" s="388" t="str">
        <f t="shared" si="5"/>
        <v/>
      </c>
      <c r="AI20" s="389"/>
      <c r="AK20" s="389"/>
      <c r="AM20" s="389"/>
      <c r="AO20" s="389"/>
      <c r="AQ20" s="389"/>
      <c r="AU20" s="389"/>
    </row>
    <row r="21" spans="1:47">
      <c r="A21" s="350" t="str">
        <f t="shared" si="7"/>
        <v/>
      </c>
      <c r="B21" s="350" t="str">
        <f>IF(A21="","",(COUNTIF($A$10:A21,A21))/100)</f>
        <v/>
      </c>
      <c r="C21" s="350" t="str">
        <f t="shared" si="0"/>
        <v/>
      </c>
      <c r="D21" s="339"/>
      <c r="E21" s="338"/>
      <c r="F21" s="338"/>
      <c r="G21" s="338"/>
      <c r="H21" s="339"/>
      <c r="I21" s="339"/>
      <c r="J21" s="339" t="str">
        <f t="shared" si="1"/>
        <v/>
      </c>
      <c r="K21" s="388" t="str">
        <f t="shared" si="2"/>
        <v/>
      </c>
      <c r="L21" s="338"/>
      <c r="M21" s="338"/>
      <c r="N21" s="338"/>
      <c r="O21" s="338"/>
      <c r="P21" s="338"/>
      <c r="Q21" s="338"/>
      <c r="R21" s="338"/>
      <c r="S21" s="338"/>
      <c r="T21" s="338">
        <f t="shared" si="3"/>
        <v>0</v>
      </c>
      <c r="U21" s="338"/>
      <c r="V21" s="338"/>
      <c r="W21" s="338"/>
      <c r="X21" s="338"/>
      <c r="Y21" s="338"/>
      <c r="Z21" s="338"/>
      <c r="AA21" s="338"/>
      <c r="AB21" s="338"/>
      <c r="AC21" s="338"/>
      <c r="AD21" s="338"/>
      <c r="AE21" s="339" t="str">
        <f t="shared" si="6"/>
        <v/>
      </c>
      <c r="AF21" s="339" t="str">
        <f t="shared" si="8"/>
        <v/>
      </c>
      <c r="AG21" s="339" t="str">
        <f t="shared" ref="AG21:AG71" si="9">IF(OR(AE21="",AF21=""),"",AE21*AF21)</f>
        <v/>
      </c>
      <c r="AH21" s="388" t="str">
        <f t="shared" si="5"/>
        <v/>
      </c>
      <c r="AI21" s="389"/>
      <c r="AK21" s="389"/>
      <c r="AM21" s="389"/>
      <c r="AO21" s="389"/>
      <c r="AQ21" s="389"/>
      <c r="AU21" s="389"/>
    </row>
    <row r="22" spans="1:47">
      <c r="A22" s="350" t="str">
        <f t="shared" si="7"/>
        <v/>
      </c>
      <c r="B22" s="350" t="str">
        <f>IF(A22="","",(COUNTIF($A$10:A22,A22))/100)</f>
        <v/>
      </c>
      <c r="C22" s="350" t="str">
        <f t="shared" si="0"/>
        <v/>
      </c>
      <c r="D22" s="339"/>
      <c r="E22" s="338"/>
      <c r="F22" s="338"/>
      <c r="G22" s="338"/>
      <c r="H22" s="339"/>
      <c r="I22" s="339"/>
      <c r="J22" s="339" t="str">
        <f t="shared" si="1"/>
        <v/>
      </c>
      <c r="K22" s="388" t="str">
        <f t="shared" si="2"/>
        <v/>
      </c>
      <c r="L22" s="338"/>
      <c r="M22" s="338"/>
      <c r="N22" s="338"/>
      <c r="O22" s="338"/>
      <c r="P22" s="338"/>
      <c r="Q22" s="338"/>
      <c r="R22" s="338"/>
      <c r="S22" s="338"/>
      <c r="T22" s="338">
        <f t="shared" si="3"/>
        <v>0</v>
      </c>
      <c r="U22" s="338"/>
      <c r="V22" s="338"/>
      <c r="W22" s="338"/>
      <c r="X22" s="338"/>
      <c r="Y22" s="338"/>
      <c r="Z22" s="338"/>
      <c r="AA22" s="338"/>
      <c r="AB22" s="338"/>
      <c r="AC22" s="338"/>
      <c r="AD22" s="338"/>
      <c r="AE22" s="339" t="str">
        <f t="shared" si="6"/>
        <v/>
      </c>
      <c r="AF22" s="339" t="str">
        <f t="shared" si="8"/>
        <v/>
      </c>
      <c r="AG22" s="339" t="str">
        <f t="shared" si="9"/>
        <v/>
      </c>
      <c r="AH22" s="388" t="str">
        <f t="shared" si="5"/>
        <v/>
      </c>
      <c r="AI22" s="389"/>
      <c r="AK22" s="389"/>
      <c r="AM22" s="389"/>
      <c r="AO22" s="389"/>
      <c r="AQ22" s="389"/>
      <c r="AU22" s="389"/>
    </row>
    <row r="23" spans="1:47">
      <c r="A23" s="350" t="str">
        <f t="shared" si="7"/>
        <v/>
      </c>
      <c r="B23" s="350" t="str">
        <f>IF(A23="","",(COUNTIF($A$10:A23,A23))/100)</f>
        <v/>
      </c>
      <c r="C23" s="350" t="str">
        <f t="shared" si="0"/>
        <v/>
      </c>
      <c r="D23" s="339"/>
      <c r="E23" s="338"/>
      <c r="F23" s="338"/>
      <c r="G23" s="338"/>
      <c r="H23" s="339"/>
      <c r="I23" s="339"/>
      <c r="J23" s="339" t="str">
        <f t="shared" si="1"/>
        <v/>
      </c>
      <c r="K23" s="388" t="str">
        <f t="shared" si="2"/>
        <v/>
      </c>
      <c r="L23" s="338"/>
      <c r="M23" s="338"/>
      <c r="N23" s="338"/>
      <c r="O23" s="338"/>
      <c r="P23" s="338"/>
      <c r="Q23" s="338"/>
      <c r="R23" s="338"/>
      <c r="S23" s="338"/>
      <c r="T23" s="338">
        <f t="shared" si="3"/>
        <v>0</v>
      </c>
      <c r="U23" s="338"/>
      <c r="V23" s="338"/>
      <c r="W23" s="338"/>
      <c r="X23" s="338"/>
      <c r="Y23" s="338"/>
      <c r="Z23" s="338"/>
      <c r="AA23" s="338"/>
      <c r="AB23" s="338"/>
      <c r="AC23" s="338"/>
      <c r="AD23" s="338"/>
      <c r="AE23" s="339" t="str">
        <f t="shared" si="6"/>
        <v/>
      </c>
      <c r="AF23" s="339" t="str">
        <f t="shared" si="8"/>
        <v/>
      </c>
      <c r="AG23" s="339" t="str">
        <f t="shared" si="9"/>
        <v/>
      </c>
      <c r="AH23" s="388" t="str">
        <f t="shared" si="5"/>
        <v/>
      </c>
      <c r="AI23" s="389"/>
      <c r="AK23" s="389"/>
      <c r="AM23" s="389"/>
      <c r="AO23" s="389"/>
      <c r="AQ23" s="389"/>
      <c r="AU23" s="389"/>
    </row>
    <row r="24" spans="1:47">
      <c r="A24" s="350" t="str">
        <f t="shared" si="7"/>
        <v/>
      </c>
      <c r="B24" s="350" t="str">
        <f>IF(A24="","",(COUNTIF($A$10:A24,A24))/100)</f>
        <v/>
      </c>
      <c r="C24" s="350" t="str">
        <f t="shared" ref="C24:C87" si="10">IFERROR(A24+B24,"")</f>
        <v/>
      </c>
      <c r="D24" s="339"/>
      <c r="E24" s="338"/>
      <c r="F24" s="338"/>
      <c r="G24" s="338"/>
      <c r="H24" s="339"/>
      <c r="I24" s="339"/>
      <c r="J24" s="339" t="str">
        <f t="shared" si="1"/>
        <v/>
      </c>
      <c r="K24" s="388" t="str">
        <f t="shared" si="2"/>
        <v/>
      </c>
      <c r="L24" s="338"/>
      <c r="M24" s="338"/>
      <c r="N24" s="338"/>
      <c r="O24" s="338"/>
      <c r="P24" s="338"/>
      <c r="Q24" s="338"/>
      <c r="R24" s="338"/>
      <c r="S24" s="338"/>
      <c r="T24" s="338">
        <f t="shared" si="3"/>
        <v>0</v>
      </c>
      <c r="U24" s="338"/>
      <c r="V24" s="338"/>
      <c r="W24" s="338"/>
      <c r="X24" s="338"/>
      <c r="Y24" s="338"/>
      <c r="Z24" s="338"/>
      <c r="AA24" s="338"/>
      <c r="AB24" s="338"/>
      <c r="AC24" s="338"/>
      <c r="AD24" s="338"/>
      <c r="AE24" s="339" t="str">
        <f t="shared" si="6"/>
        <v/>
      </c>
      <c r="AF24" s="339" t="str">
        <f t="shared" si="8"/>
        <v/>
      </c>
      <c r="AG24" s="339" t="str">
        <f t="shared" si="9"/>
        <v/>
      </c>
      <c r="AH24" s="388" t="str">
        <f t="shared" si="5"/>
        <v/>
      </c>
      <c r="AI24" s="389"/>
      <c r="AK24" s="389"/>
      <c r="AM24" s="389"/>
      <c r="AO24" s="389"/>
      <c r="AQ24" s="389"/>
      <c r="AU24" s="389"/>
    </row>
    <row r="25" spans="1:47">
      <c r="A25" s="350" t="str">
        <f t="shared" si="7"/>
        <v/>
      </c>
      <c r="B25" s="350" t="str">
        <f>IF(A25="","",(COUNTIF($A$10:A25,A25))/100)</f>
        <v/>
      </c>
      <c r="C25" s="350" t="str">
        <f t="shared" si="10"/>
        <v/>
      </c>
      <c r="D25" s="339"/>
      <c r="E25" s="338"/>
      <c r="F25" s="338"/>
      <c r="G25" s="338"/>
      <c r="H25" s="339"/>
      <c r="I25" s="339"/>
      <c r="J25" s="339" t="str">
        <f t="shared" si="1"/>
        <v/>
      </c>
      <c r="K25" s="388" t="str">
        <f t="shared" si="2"/>
        <v/>
      </c>
      <c r="L25" s="338"/>
      <c r="M25" s="338"/>
      <c r="N25" s="338"/>
      <c r="O25" s="338"/>
      <c r="P25" s="338"/>
      <c r="Q25" s="338"/>
      <c r="R25" s="338"/>
      <c r="S25" s="338"/>
      <c r="T25" s="338">
        <f t="shared" si="3"/>
        <v>0</v>
      </c>
      <c r="U25" s="338"/>
      <c r="V25" s="338"/>
      <c r="W25" s="338"/>
      <c r="X25" s="338"/>
      <c r="Y25" s="338"/>
      <c r="Z25" s="338"/>
      <c r="AA25" s="338"/>
      <c r="AB25" s="338"/>
      <c r="AC25" s="338"/>
      <c r="AD25" s="338"/>
      <c r="AE25" s="339" t="str">
        <f t="shared" si="6"/>
        <v/>
      </c>
      <c r="AF25" s="339" t="str">
        <f t="shared" si="8"/>
        <v/>
      </c>
      <c r="AG25" s="339" t="str">
        <f t="shared" si="9"/>
        <v/>
      </c>
      <c r="AH25" s="388" t="str">
        <f t="shared" si="5"/>
        <v/>
      </c>
      <c r="AI25" s="389"/>
      <c r="AK25" s="389"/>
      <c r="AM25" s="389"/>
      <c r="AO25" s="389"/>
      <c r="AQ25" s="389"/>
      <c r="AU25" s="389"/>
    </row>
    <row r="26" spans="1:47">
      <c r="A26" s="350" t="str">
        <f t="shared" si="7"/>
        <v/>
      </c>
      <c r="B26" s="350" t="str">
        <f>IF(A26="","",(COUNTIF($A$10:A26,A26))/100)</f>
        <v/>
      </c>
      <c r="C26" s="350" t="str">
        <f t="shared" si="10"/>
        <v/>
      </c>
      <c r="D26" s="339"/>
      <c r="E26" s="338"/>
      <c r="F26" s="338"/>
      <c r="G26" s="338"/>
      <c r="H26" s="339"/>
      <c r="I26" s="339"/>
      <c r="J26" s="339" t="str">
        <f t="shared" si="1"/>
        <v/>
      </c>
      <c r="K26" s="388" t="str">
        <f t="shared" si="2"/>
        <v/>
      </c>
      <c r="L26" s="338"/>
      <c r="M26" s="338"/>
      <c r="N26" s="338"/>
      <c r="O26" s="338"/>
      <c r="P26" s="338"/>
      <c r="Q26" s="338"/>
      <c r="R26" s="338"/>
      <c r="S26" s="338"/>
      <c r="T26" s="338">
        <f t="shared" si="3"/>
        <v>0</v>
      </c>
      <c r="U26" s="338"/>
      <c r="V26" s="338"/>
      <c r="W26" s="338"/>
      <c r="X26" s="338"/>
      <c r="Y26" s="338"/>
      <c r="Z26" s="338"/>
      <c r="AA26" s="338"/>
      <c r="AB26" s="338"/>
      <c r="AC26" s="338"/>
      <c r="AD26" s="338"/>
      <c r="AE26" s="339" t="str">
        <f t="shared" si="6"/>
        <v/>
      </c>
      <c r="AF26" s="339" t="str">
        <f t="shared" si="8"/>
        <v/>
      </c>
      <c r="AG26" s="339" t="str">
        <f t="shared" si="9"/>
        <v/>
      </c>
      <c r="AH26" s="388" t="str">
        <f t="shared" si="5"/>
        <v/>
      </c>
      <c r="AI26" s="389"/>
      <c r="AK26" s="389"/>
      <c r="AM26" s="389"/>
      <c r="AO26" s="389"/>
      <c r="AQ26" s="389"/>
      <c r="AU26" s="389"/>
    </row>
    <row r="27" spans="1:47">
      <c r="A27" s="350" t="str">
        <f t="shared" si="7"/>
        <v/>
      </c>
      <c r="B27" s="350" t="str">
        <f>IF(A27="","",(COUNTIF($A$10:A27,A27))/100)</f>
        <v/>
      </c>
      <c r="C27" s="350" t="str">
        <f t="shared" si="10"/>
        <v/>
      </c>
      <c r="D27" s="339"/>
      <c r="E27" s="338"/>
      <c r="F27" s="338"/>
      <c r="G27" s="338"/>
      <c r="H27" s="339"/>
      <c r="I27" s="339"/>
      <c r="J27" s="339" t="str">
        <f t="shared" si="1"/>
        <v/>
      </c>
      <c r="K27" s="388" t="str">
        <f t="shared" si="2"/>
        <v/>
      </c>
      <c r="L27" s="338"/>
      <c r="M27" s="338"/>
      <c r="N27" s="338"/>
      <c r="O27" s="338"/>
      <c r="P27" s="338"/>
      <c r="Q27" s="338"/>
      <c r="R27" s="338"/>
      <c r="S27" s="338"/>
      <c r="T27" s="338">
        <f t="shared" si="3"/>
        <v>0</v>
      </c>
      <c r="U27" s="338"/>
      <c r="V27" s="338"/>
      <c r="W27" s="338"/>
      <c r="X27" s="338"/>
      <c r="Y27" s="338"/>
      <c r="Z27" s="338"/>
      <c r="AA27" s="338"/>
      <c r="AB27" s="338"/>
      <c r="AC27" s="338"/>
      <c r="AD27" s="338"/>
      <c r="AE27" s="339" t="str">
        <f t="shared" si="6"/>
        <v/>
      </c>
      <c r="AF27" s="339" t="str">
        <f t="shared" si="8"/>
        <v/>
      </c>
      <c r="AG27" s="339" t="str">
        <f t="shared" si="9"/>
        <v/>
      </c>
      <c r="AH27" s="388" t="str">
        <f t="shared" si="5"/>
        <v/>
      </c>
      <c r="AI27" s="389"/>
      <c r="AK27" s="389"/>
      <c r="AM27" s="389"/>
      <c r="AO27" s="389"/>
      <c r="AQ27" s="389"/>
      <c r="AU27" s="389"/>
    </row>
    <row r="28" spans="1:47">
      <c r="A28" s="350" t="str">
        <f t="shared" si="7"/>
        <v/>
      </c>
      <c r="B28" s="350" t="str">
        <f>IF(A28="","",(COUNTIF($A$10:A28,A28))/100)</f>
        <v/>
      </c>
      <c r="C28" s="350" t="str">
        <f t="shared" si="10"/>
        <v/>
      </c>
      <c r="D28" s="339"/>
      <c r="E28" s="338"/>
      <c r="F28" s="338"/>
      <c r="G28" s="338"/>
      <c r="H28" s="339"/>
      <c r="I28" s="339"/>
      <c r="J28" s="339" t="str">
        <f t="shared" si="1"/>
        <v/>
      </c>
      <c r="K28" s="388" t="str">
        <f t="shared" si="2"/>
        <v/>
      </c>
      <c r="L28" s="338"/>
      <c r="M28" s="338"/>
      <c r="N28" s="338"/>
      <c r="O28" s="338"/>
      <c r="P28" s="338"/>
      <c r="Q28" s="338"/>
      <c r="R28" s="338"/>
      <c r="S28" s="338"/>
      <c r="T28" s="338">
        <f t="shared" si="3"/>
        <v>0</v>
      </c>
      <c r="U28" s="338"/>
      <c r="V28" s="338"/>
      <c r="W28" s="338"/>
      <c r="X28" s="338"/>
      <c r="Y28" s="338"/>
      <c r="Z28" s="338"/>
      <c r="AA28" s="338"/>
      <c r="AB28" s="338"/>
      <c r="AC28" s="338"/>
      <c r="AD28" s="338"/>
      <c r="AE28" s="339" t="str">
        <f t="shared" si="6"/>
        <v/>
      </c>
      <c r="AF28" s="339" t="str">
        <f t="shared" si="8"/>
        <v/>
      </c>
      <c r="AG28" s="339" t="str">
        <f t="shared" si="9"/>
        <v/>
      </c>
      <c r="AH28" s="388" t="str">
        <f t="shared" si="5"/>
        <v/>
      </c>
      <c r="AI28" s="389"/>
      <c r="AK28" s="389"/>
      <c r="AM28" s="389"/>
      <c r="AO28" s="389"/>
      <c r="AQ28" s="389"/>
      <c r="AU28" s="389"/>
    </row>
    <row r="29" spans="1:47">
      <c r="A29" s="350" t="str">
        <f t="shared" si="7"/>
        <v/>
      </c>
      <c r="B29" s="350" t="str">
        <f>IF(A29="","",(COUNTIF($A$10:A29,A29))/100)</f>
        <v/>
      </c>
      <c r="C29" s="350" t="str">
        <f t="shared" si="10"/>
        <v/>
      </c>
      <c r="D29" s="339"/>
      <c r="E29" s="338"/>
      <c r="F29" s="338"/>
      <c r="G29" s="338"/>
      <c r="H29" s="339"/>
      <c r="I29" s="339"/>
      <c r="J29" s="339" t="str">
        <f t="shared" si="1"/>
        <v/>
      </c>
      <c r="K29" s="388" t="str">
        <f t="shared" si="2"/>
        <v/>
      </c>
      <c r="L29" s="338"/>
      <c r="M29" s="338"/>
      <c r="N29" s="338"/>
      <c r="O29" s="338"/>
      <c r="P29" s="338"/>
      <c r="Q29" s="338"/>
      <c r="R29" s="338"/>
      <c r="S29" s="338"/>
      <c r="T29" s="338">
        <f t="shared" si="3"/>
        <v>0</v>
      </c>
      <c r="U29" s="338"/>
      <c r="V29" s="338"/>
      <c r="W29" s="338"/>
      <c r="X29" s="338"/>
      <c r="Y29" s="338"/>
      <c r="Z29" s="338"/>
      <c r="AA29" s="338"/>
      <c r="AB29" s="338"/>
      <c r="AC29" s="338"/>
      <c r="AD29" s="338"/>
      <c r="AE29" s="339" t="str">
        <f t="shared" si="6"/>
        <v/>
      </c>
      <c r="AF29" s="339" t="str">
        <f t="shared" si="8"/>
        <v/>
      </c>
      <c r="AG29" s="339" t="str">
        <f t="shared" si="9"/>
        <v/>
      </c>
      <c r="AH29" s="388" t="str">
        <f t="shared" si="5"/>
        <v/>
      </c>
      <c r="AI29" s="389"/>
      <c r="AK29" s="389"/>
      <c r="AM29" s="389"/>
      <c r="AO29" s="389"/>
      <c r="AQ29" s="389"/>
      <c r="AU29" s="389"/>
    </row>
    <row r="30" spans="1:47">
      <c r="A30" s="350" t="str">
        <f t="shared" si="7"/>
        <v/>
      </c>
      <c r="B30" s="350" t="str">
        <f>IF(A30="","",(COUNTIF($A$10:A30,A30))/100)</f>
        <v/>
      </c>
      <c r="C30" s="350" t="str">
        <f t="shared" si="10"/>
        <v/>
      </c>
      <c r="D30" s="339"/>
      <c r="E30" s="338"/>
      <c r="F30" s="338"/>
      <c r="G30" s="338"/>
      <c r="H30" s="339"/>
      <c r="I30" s="339"/>
      <c r="J30" s="339" t="str">
        <f t="shared" si="1"/>
        <v/>
      </c>
      <c r="K30" s="388" t="str">
        <f t="shared" si="2"/>
        <v/>
      </c>
      <c r="L30" s="338"/>
      <c r="M30" s="338"/>
      <c r="N30" s="338"/>
      <c r="O30" s="338"/>
      <c r="P30" s="338"/>
      <c r="Q30" s="338"/>
      <c r="R30" s="338"/>
      <c r="S30" s="338"/>
      <c r="T30" s="338">
        <f t="shared" si="3"/>
        <v>0</v>
      </c>
      <c r="U30" s="338"/>
      <c r="V30" s="338"/>
      <c r="W30" s="338"/>
      <c r="X30" s="338"/>
      <c r="Y30" s="338"/>
      <c r="Z30" s="338"/>
      <c r="AA30" s="338"/>
      <c r="AB30" s="338"/>
      <c r="AC30" s="338"/>
      <c r="AD30" s="338"/>
      <c r="AE30" s="339" t="str">
        <f t="shared" si="6"/>
        <v/>
      </c>
      <c r="AF30" s="339" t="str">
        <f t="shared" si="8"/>
        <v/>
      </c>
      <c r="AG30" s="339" t="str">
        <f t="shared" si="9"/>
        <v/>
      </c>
      <c r="AH30" s="388" t="str">
        <f t="shared" si="5"/>
        <v/>
      </c>
      <c r="AI30" s="389"/>
      <c r="AK30" s="389"/>
      <c r="AM30" s="389"/>
      <c r="AO30" s="389"/>
      <c r="AQ30" s="389"/>
      <c r="AU30" s="389"/>
    </row>
    <row r="31" spans="1:47">
      <c r="A31" s="350" t="str">
        <f t="shared" si="7"/>
        <v/>
      </c>
      <c r="B31" s="350" t="str">
        <f>IF(A31="","",(COUNTIF($A$10:A31,A31))/100)</f>
        <v/>
      </c>
      <c r="C31" s="350" t="str">
        <f t="shared" si="10"/>
        <v/>
      </c>
      <c r="D31" s="339"/>
      <c r="E31" s="338"/>
      <c r="F31" s="338"/>
      <c r="G31" s="338"/>
      <c r="H31" s="339"/>
      <c r="I31" s="339"/>
      <c r="J31" s="339" t="str">
        <f t="shared" si="1"/>
        <v/>
      </c>
      <c r="K31" s="388" t="str">
        <f t="shared" si="2"/>
        <v/>
      </c>
      <c r="L31" s="338"/>
      <c r="M31" s="338"/>
      <c r="N31" s="338"/>
      <c r="O31" s="338"/>
      <c r="P31" s="338"/>
      <c r="Q31" s="338"/>
      <c r="R31" s="338"/>
      <c r="S31" s="338"/>
      <c r="T31" s="338">
        <f t="shared" si="3"/>
        <v>0</v>
      </c>
      <c r="U31" s="338"/>
      <c r="V31" s="338"/>
      <c r="W31" s="338"/>
      <c r="X31" s="338"/>
      <c r="Y31" s="338"/>
      <c r="Z31" s="338"/>
      <c r="AA31" s="338"/>
      <c r="AB31" s="338"/>
      <c r="AC31" s="338"/>
      <c r="AD31" s="338"/>
      <c r="AE31" s="339" t="str">
        <f t="shared" si="6"/>
        <v/>
      </c>
      <c r="AF31" s="339" t="str">
        <f t="shared" si="8"/>
        <v/>
      </c>
      <c r="AG31" s="339" t="str">
        <f t="shared" si="9"/>
        <v/>
      </c>
      <c r="AH31" s="388" t="str">
        <f t="shared" si="5"/>
        <v/>
      </c>
      <c r="AI31" s="389"/>
      <c r="AK31" s="389"/>
      <c r="AM31" s="389"/>
      <c r="AO31" s="389"/>
      <c r="AQ31" s="389"/>
      <c r="AU31" s="389"/>
    </row>
    <row r="32" spans="1:47">
      <c r="A32" s="350" t="str">
        <f t="shared" si="7"/>
        <v/>
      </c>
      <c r="B32" s="350" t="str">
        <f>IF(A32="","",(COUNTIF($A$10:A32,A32))/100)</f>
        <v/>
      </c>
      <c r="C32" s="350" t="str">
        <f t="shared" si="10"/>
        <v/>
      </c>
      <c r="D32" s="339"/>
      <c r="E32" s="338"/>
      <c r="F32" s="338"/>
      <c r="G32" s="338"/>
      <c r="H32" s="339"/>
      <c r="I32" s="339"/>
      <c r="J32" s="339" t="str">
        <f t="shared" si="1"/>
        <v/>
      </c>
      <c r="K32" s="388" t="str">
        <f t="shared" si="2"/>
        <v/>
      </c>
      <c r="L32" s="338"/>
      <c r="M32" s="338"/>
      <c r="N32" s="338"/>
      <c r="O32" s="338"/>
      <c r="P32" s="338"/>
      <c r="Q32" s="338"/>
      <c r="R32" s="338"/>
      <c r="S32" s="338"/>
      <c r="T32" s="338">
        <f t="shared" si="3"/>
        <v>0</v>
      </c>
      <c r="U32" s="338"/>
      <c r="V32" s="338"/>
      <c r="W32" s="338"/>
      <c r="X32" s="338"/>
      <c r="Y32" s="338"/>
      <c r="Z32" s="338"/>
      <c r="AA32" s="338"/>
      <c r="AB32" s="338"/>
      <c r="AC32" s="338"/>
      <c r="AD32" s="338"/>
      <c r="AE32" s="339" t="str">
        <f t="shared" si="6"/>
        <v/>
      </c>
      <c r="AF32" s="339" t="str">
        <f t="shared" si="8"/>
        <v/>
      </c>
      <c r="AG32" s="339" t="str">
        <f t="shared" si="9"/>
        <v/>
      </c>
      <c r="AH32" s="388" t="str">
        <f t="shared" si="5"/>
        <v/>
      </c>
      <c r="AI32" s="389"/>
      <c r="AK32" s="389"/>
      <c r="AM32" s="389"/>
      <c r="AO32" s="389"/>
      <c r="AQ32" s="389"/>
      <c r="AU32" s="389"/>
    </row>
    <row r="33" spans="1:47">
      <c r="A33" s="350" t="str">
        <f t="shared" si="7"/>
        <v/>
      </c>
      <c r="B33" s="350" t="str">
        <f>IF(A33="","",(COUNTIF($A$10:A33,A33))/100)</f>
        <v/>
      </c>
      <c r="C33" s="350" t="str">
        <f t="shared" si="10"/>
        <v/>
      </c>
      <c r="D33" s="339"/>
      <c r="E33" s="338"/>
      <c r="F33" s="338"/>
      <c r="G33" s="338"/>
      <c r="H33" s="339"/>
      <c r="I33" s="339"/>
      <c r="J33" s="339" t="str">
        <f t="shared" si="1"/>
        <v/>
      </c>
      <c r="K33" s="388" t="str">
        <f t="shared" si="2"/>
        <v/>
      </c>
      <c r="L33" s="338"/>
      <c r="M33" s="338"/>
      <c r="N33" s="338"/>
      <c r="O33" s="338"/>
      <c r="P33" s="338"/>
      <c r="Q33" s="338"/>
      <c r="R33" s="338"/>
      <c r="S33" s="338"/>
      <c r="T33" s="338">
        <f t="shared" si="3"/>
        <v>0</v>
      </c>
      <c r="U33" s="338"/>
      <c r="V33" s="338"/>
      <c r="W33" s="338"/>
      <c r="X33" s="338"/>
      <c r="Y33" s="338"/>
      <c r="Z33" s="338"/>
      <c r="AA33" s="338"/>
      <c r="AB33" s="338"/>
      <c r="AC33" s="338"/>
      <c r="AD33" s="338"/>
      <c r="AE33" s="339" t="str">
        <f t="shared" si="6"/>
        <v/>
      </c>
      <c r="AF33" s="339" t="str">
        <f t="shared" si="8"/>
        <v/>
      </c>
      <c r="AG33" s="339" t="str">
        <f t="shared" si="9"/>
        <v/>
      </c>
      <c r="AH33" s="388" t="str">
        <f t="shared" si="5"/>
        <v/>
      </c>
      <c r="AI33" s="389"/>
      <c r="AK33" s="389"/>
      <c r="AM33" s="389"/>
      <c r="AO33" s="389"/>
      <c r="AQ33" s="389"/>
      <c r="AU33" s="389"/>
    </row>
    <row r="34" spans="1:47">
      <c r="A34" s="350" t="str">
        <f t="shared" si="7"/>
        <v/>
      </c>
      <c r="B34" s="350" t="str">
        <f>IF(A34="","",(COUNTIF($A$10:A34,A34))/100)</f>
        <v/>
      </c>
      <c r="C34" s="350" t="str">
        <f t="shared" si="10"/>
        <v/>
      </c>
      <c r="D34" s="339"/>
      <c r="E34" s="338"/>
      <c r="F34" s="338"/>
      <c r="G34" s="338"/>
      <c r="H34" s="339"/>
      <c r="I34" s="339"/>
      <c r="J34" s="339" t="str">
        <f t="shared" si="1"/>
        <v/>
      </c>
      <c r="K34" s="388" t="str">
        <f t="shared" si="2"/>
        <v/>
      </c>
      <c r="L34" s="338"/>
      <c r="M34" s="338"/>
      <c r="N34" s="338"/>
      <c r="O34" s="338"/>
      <c r="P34" s="338"/>
      <c r="Q34" s="338"/>
      <c r="R34" s="338"/>
      <c r="S34" s="338"/>
      <c r="T34" s="338">
        <f t="shared" si="3"/>
        <v>0</v>
      </c>
      <c r="U34" s="338"/>
      <c r="V34" s="338"/>
      <c r="W34" s="338"/>
      <c r="X34" s="338"/>
      <c r="Y34" s="338"/>
      <c r="Z34" s="338"/>
      <c r="AA34" s="338"/>
      <c r="AB34" s="338"/>
      <c r="AC34" s="338"/>
      <c r="AD34" s="338"/>
      <c r="AE34" s="339" t="str">
        <f t="shared" si="6"/>
        <v/>
      </c>
      <c r="AF34" s="339" t="str">
        <f t="shared" si="8"/>
        <v/>
      </c>
      <c r="AG34" s="339" t="str">
        <f t="shared" si="9"/>
        <v/>
      </c>
      <c r="AH34" s="388" t="str">
        <f t="shared" si="5"/>
        <v/>
      </c>
      <c r="AI34" s="389"/>
      <c r="AK34" s="389"/>
      <c r="AM34" s="389"/>
      <c r="AO34" s="389"/>
      <c r="AQ34" s="389"/>
      <c r="AU34" s="389"/>
    </row>
    <row r="35" spans="1:47">
      <c r="A35" s="350" t="str">
        <f t="shared" si="7"/>
        <v/>
      </c>
      <c r="B35" s="350" t="str">
        <f>IF(A35="","",(COUNTIF($A$10:A35,A35))/100)</f>
        <v/>
      </c>
      <c r="C35" s="350" t="str">
        <f t="shared" si="10"/>
        <v/>
      </c>
      <c r="D35" s="339"/>
      <c r="E35" s="338"/>
      <c r="F35" s="338"/>
      <c r="G35" s="338"/>
      <c r="H35" s="339"/>
      <c r="I35" s="339"/>
      <c r="J35" s="339" t="str">
        <f t="shared" si="1"/>
        <v/>
      </c>
      <c r="K35" s="388" t="str">
        <f t="shared" si="2"/>
        <v/>
      </c>
      <c r="L35" s="338"/>
      <c r="M35" s="338"/>
      <c r="N35" s="338"/>
      <c r="O35" s="338"/>
      <c r="P35" s="338"/>
      <c r="Q35" s="338"/>
      <c r="R35" s="338"/>
      <c r="S35" s="338"/>
      <c r="T35" s="338">
        <f t="shared" si="3"/>
        <v>0</v>
      </c>
      <c r="U35" s="338"/>
      <c r="V35" s="338"/>
      <c r="W35" s="338"/>
      <c r="X35" s="338"/>
      <c r="Y35" s="338"/>
      <c r="Z35" s="338"/>
      <c r="AA35" s="338"/>
      <c r="AB35" s="338"/>
      <c r="AC35" s="338"/>
      <c r="AD35" s="338"/>
      <c r="AE35" s="339" t="str">
        <f t="shared" si="6"/>
        <v/>
      </c>
      <c r="AF35" s="339" t="str">
        <f t="shared" si="8"/>
        <v/>
      </c>
      <c r="AG35" s="339" t="str">
        <f t="shared" si="9"/>
        <v/>
      </c>
      <c r="AH35" s="388" t="str">
        <f t="shared" si="5"/>
        <v/>
      </c>
      <c r="AI35" s="389"/>
      <c r="AK35" s="389"/>
      <c r="AM35" s="389"/>
      <c r="AO35" s="389"/>
      <c r="AQ35" s="389"/>
      <c r="AU35" s="389"/>
    </row>
    <row r="36" spans="1:47">
      <c r="A36" s="350" t="str">
        <f t="shared" si="7"/>
        <v/>
      </c>
      <c r="B36" s="350" t="str">
        <f>IF(A36="","",(COUNTIF($A$10:A36,A36))/100)</f>
        <v/>
      </c>
      <c r="C36" s="350" t="str">
        <f t="shared" si="10"/>
        <v/>
      </c>
      <c r="D36" s="339"/>
      <c r="E36" s="338"/>
      <c r="F36" s="338"/>
      <c r="G36" s="338"/>
      <c r="H36" s="339"/>
      <c r="I36" s="339"/>
      <c r="J36" s="339" t="str">
        <f t="shared" si="1"/>
        <v/>
      </c>
      <c r="K36" s="388" t="str">
        <f t="shared" si="2"/>
        <v/>
      </c>
      <c r="L36" s="338"/>
      <c r="M36" s="338"/>
      <c r="N36" s="338"/>
      <c r="O36" s="338"/>
      <c r="P36" s="338"/>
      <c r="Q36" s="338"/>
      <c r="R36" s="338"/>
      <c r="S36" s="338"/>
      <c r="T36" s="338">
        <f t="shared" si="3"/>
        <v>0</v>
      </c>
      <c r="U36" s="338"/>
      <c r="V36" s="338"/>
      <c r="W36" s="338"/>
      <c r="X36" s="338"/>
      <c r="Y36" s="338"/>
      <c r="Z36" s="338"/>
      <c r="AA36" s="338"/>
      <c r="AB36" s="338"/>
      <c r="AC36" s="338"/>
      <c r="AD36" s="338"/>
      <c r="AE36" s="339" t="str">
        <f t="shared" si="6"/>
        <v/>
      </c>
      <c r="AF36" s="339" t="str">
        <f t="shared" si="8"/>
        <v/>
      </c>
      <c r="AG36" s="339" t="str">
        <f t="shared" si="9"/>
        <v/>
      </c>
      <c r="AH36" s="388" t="str">
        <f t="shared" si="5"/>
        <v/>
      </c>
      <c r="AI36" s="389"/>
      <c r="AK36" s="389"/>
      <c r="AM36" s="389"/>
      <c r="AO36" s="389"/>
      <c r="AQ36" s="389"/>
      <c r="AU36" s="389"/>
    </row>
    <row r="37" spans="1:47">
      <c r="A37" s="350" t="str">
        <f t="shared" si="7"/>
        <v/>
      </c>
      <c r="B37" s="350" t="str">
        <f>IF(A37="","",(COUNTIF($A$10:A37,A37))/100)</f>
        <v/>
      </c>
      <c r="C37" s="350" t="str">
        <f t="shared" si="10"/>
        <v/>
      </c>
      <c r="D37" s="339"/>
      <c r="E37" s="338"/>
      <c r="F37" s="338"/>
      <c r="G37" s="338"/>
      <c r="H37" s="339"/>
      <c r="I37" s="339"/>
      <c r="J37" s="339" t="str">
        <f t="shared" si="1"/>
        <v/>
      </c>
      <c r="K37" s="388" t="str">
        <f t="shared" si="2"/>
        <v/>
      </c>
      <c r="L37" s="338"/>
      <c r="M37" s="338"/>
      <c r="N37" s="338"/>
      <c r="O37" s="338"/>
      <c r="P37" s="338"/>
      <c r="Q37" s="338"/>
      <c r="R37" s="338"/>
      <c r="S37" s="338"/>
      <c r="T37" s="338">
        <f t="shared" si="3"/>
        <v>0</v>
      </c>
      <c r="U37" s="338"/>
      <c r="V37" s="338"/>
      <c r="W37" s="338"/>
      <c r="X37" s="338"/>
      <c r="Y37" s="338"/>
      <c r="Z37" s="338"/>
      <c r="AA37" s="338"/>
      <c r="AB37" s="338"/>
      <c r="AC37" s="338"/>
      <c r="AD37" s="338"/>
      <c r="AE37" s="339" t="str">
        <f t="shared" si="6"/>
        <v/>
      </c>
      <c r="AF37" s="339" t="str">
        <f t="shared" si="8"/>
        <v/>
      </c>
      <c r="AG37" s="339" t="str">
        <f t="shared" si="9"/>
        <v/>
      </c>
      <c r="AH37" s="388" t="str">
        <f t="shared" si="5"/>
        <v/>
      </c>
      <c r="AI37" s="389"/>
      <c r="AK37" s="389"/>
      <c r="AM37" s="389"/>
      <c r="AO37" s="389"/>
      <c r="AQ37" s="389"/>
      <c r="AU37" s="389"/>
    </row>
    <row r="38" spans="1:47">
      <c r="A38" s="350" t="str">
        <f t="shared" si="7"/>
        <v/>
      </c>
      <c r="B38" s="350" t="str">
        <f>IF(A38="","",(COUNTIF($A$10:A38,A38))/100)</f>
        <v/>
      </c>
      <c r="C38" s="350" t="str">
        <f t="shared" si="10"/>
        <v/>
      </c>
      <c r="D38" s="339"/>
      <c r="E38" s="338"/>
      <c r="F38" s="338"/>
      <c r="G38" s="338"/>
      <c r="H38" s="339"/>
      <c r="I38" s="339"/>
      <c r="J38" s="339" t="str">
        <f t="shared" si="1"/>
        <v/>
      </c>
      <c r="K38" s="388" t="str">
        <f t="shared" si="2"/>
        <v/>
      </c>
      <c r="L38" s="338"/>
      <c r="M38" s="338"/>
      <c r="N38" s="338"/>
      <c r="O38" s="338"/>
      <c r="P38" s="338"/>
      <c r="Q38" s="338"/>
      <c r="R38" s="338"/>
      <c r="S38" s="338"/>
      <c r="T38" s="338">
        <f t="shared" si="3"/>
        <v>0</v>
      </c>
      <c r="U38" s="338"/>
      <c r="V38" s="338"/>
      <c r="W38" s="338"/>
      <c r="X38" s="338"/>
      <c r="Y38" s="338"/>
      <c r="Z38" s="338"/>
      <c r="AA38" s="338"/>
      <c r="AB38" s="338"/>
      <c r="AC38" s="338"/>
      <c r="AD38" s="338"/>
      <c r="AE38" s="339" t="str">
        <f t="shared" si="6"/>
        <v/>
      </c>
      <c r="AF38" s="339" t="str">
        <f t="shared" si="8"/>
        <v/>
      </c>
      <c r="AG38" s="339" t="str">
        <f t="shared" si="9"/>
        <v/>
      </c>
      <c r="AH38" s="388" t="str">
        <f t="shared" si="5"/>
        <v/>
      </c>
      <c r="AI38" s="389"/>
      <c r="AK38" s="389"/>
      <c r="AM38" s="389"/>
      <c r="AO38" s="389"/>
      <c r="AQ38" s="389"/>
      <c r="AU38" s="389"/>
    </row>
    <row r="39" spans="1:47">
      <c r="A39" s="350" t="str">
        <f t="shared" ref="A39:A70" si="11">IF(AND(AE39=1,AF39=1),1,IF(AND(AE39=1,AF39=2),2,IF(AND(AE39=1,AF39=3),3,IF(AND(AE39=1,AF39=4),4,IF(AND(AE39=1,AF39=5),5,IF(AND(AE39=2,AF39=1),6,IF(AND(AE39=2,AF39=2),7,IF(AND(AE39=2,AF39=3),8,IF(AND(AE39=2,AF39=4),9,IF(AND(AE39=2,AF39=5),10,IF(AND(AE39=3,AF39=1),11,IF(AND(AE39=3,AF39=2),12,IF(AND(AE39=3,AF39=3),13,IF(AND(AE39=3,AF39=4),14,IF(AND(AE39=3,AF39=5),15,IF(AND(AE39=4,AF39=1),16,IF(AND(AE39=4,AF39=2),17,IF(AND(AE39=4,AF39=3),18,IF(AND(AE39=4,AF39=4),19,IF(AND(AE39=4,AF39=5),20,IF(AND(AE39=5,AF39=1),21,IF(AND(AE39=5,AF39=2),22,IF(AND(AE39=5,AF39=3),23,IF(AND(AE39=5,AF39=4),24,IF(AND(AE39=5,AF39=5),25,"")))))))))))))))))))))))))</f>
        <v/>
      </c>
      <c r="B39" s="350" t="str">
        <f>IF(A39="","",(COUNTIF($A$10:A39,A39))/100)</f>
        <v/>
      </c>
      <c r="C39" s="350" t="str">
        <f t="shared" si="10"/>
        <v/>
      </c>
      <c r="D39" s="339"/>
      <c r="E39" s="338"/>
      <c r="F39" s="338"/>
      <c r="G39" s="338"/>
      <c r="H39" s="339"/>
      <c r="I39" s="339"/>
      <c r="J39" s="339" t="str">
        <f t="shared" ref="J39:J70" si="12">IF(OR(H39="",I39=""),"",H39*I39)</f>
        <v/>
      </c>
      <c r="K39" s="388" t="str">
        <f t="shared" si="2"/>
        <v/>
      </c>
      <c r="L39" s="338"/>
      <c r="M39" s="338"/>
      <c r="N39" s="338"/>
      <c r="O39" s="338"/>
      <c r="P39" s="338"/>
      <c r="Q39" s="338"/>
      <c r="R39" s="338"/>
      <c r="S39" s="338"/>
      <c r="T39" s="338">
        <f t="shared" si="3"/>
        <v>0</v>
      </c>
      <c r="U39" s="338"/>
      <c r="V39" s="338"/>
      <c r="W39" s="338"/>
      <c r="X39" s="338"/>
      <c r="Y39" s="338"/>
      <c r="Z39" s="338"/>
      <c r="AA39" s="338"/>
      <c r="AB39" s="338"/>
      <c r="AC39" s="338"/>
      <c r="AD39" s="338"/>
      <c r="AE39" s="339" t="str">
        <f t="shared" si="6"/>
        <v/>
      </c>
      <c r="AF39" s="339" t="str">
        <f t="shared" si="8"/>
        <v/>
      </c>
      <c r="AG39" s="339" t="str">
        <f t="shared" si="9"/>
        <v/>
      </c>
      <c r="AH39" s="388" t="str">
        <f t="shared" si="5"/>
        <v/>
      </c>
      <c r="AI39" s="389"/>
      <c r="AK39" s="389"/>
      <c r="AM39" s="389"/>
      <c r="AO39" s="389"/>
      <c r="AQ39" s="389"/>
      <c r="AU39" s="389"/>
    </row>
    <row r="40" spans="1:47">
      <c r="A40" s="350" t="str">
        <f t="shared" si="11"/>
        <v/>
      </c>
      <c r="B40" s="350" t="str">
        <f>IF(A40="","",(COUNTIF($A$10:A40,A40))/100)</f>
        <v/>
      </c>
      <c r="C40" s="350" t="str">
        <f t="shared" si="10"/>
        <v/>
      </c>
      <c r="D40" s="339"/>
      <c r="E40" s="338"/>
      <c r="F40" s="338"/>
      <c r="G40" s="338"/>
      <c r="H40" s="339"/>
      <c r="I40" s="339"/>
      <c r="J40" s="339" t="str">
        <f t="shared" si="12"/>
        <v/>
      </c>
      <c r="K40" s="388" t="str">
        <f t="shared" si="2"/>
        <v/>
      </c>
      <c r="L40" s="338"/>
      <c r="M40" s="338"/>
      <c r="N40" s="338"/>
      <c r="O40" s="338"/>
      <c r="P40" s="338"/>
      <c r="Q40" s="338"/>
      <c r="R40" s="338"/>
      <c r="S40" s="338"/>
      <c r="T40" s="338">
        <f t="shared" si="3"/>
        <v>0</v>
      </c>
      <c r="U40" s="338"/>
      <c r="V40" s="338"/>
      <c r="W40" s="338"/>
      <c r="X40" s="338"/>
      <c r="Y40" s="338"/>
      <c r="Z40" s="338"/>
      <c r="AA40" s="338"/>
      <c r="AB40" s="338"/>
      <c r="AC40" s="338"/>
      <c r="AD40" s="338"/>
      <c r="AE40" s="339" t="str">
        <f t="shared" si="6"/>
        <v/>
      </c>
      <c r="AF40" s="339" t="str">
        <f t="shared" si="8"/>
        <v/>
      </c>
      <c r="AG40" s="339" t="str">
        <f t="shared" si="9"/>
        <v/>
      </c>
      <c r="AH40" s="388" t="str">
        <f t="shared" si="5"/>
        <v/>
      </c>
      <c r="AI40" s="389"/>
      <c r="AK40" s="389"/>
      <c r="AM40" s="389"/>
      <c r="AO40" s="389"/>
      <c r="AQ40" s="389"/>
      <c r="AU40" s="389"/>
    </row>
    <row r="41" spans="1:47">
      <c r="A41" s="350" t="str">
        <f t="shared" si="11"/>
        <v/>
      </c>
      <c r="B41" s="350" t="str">
        <f>IF(A41="","",(COUNTIF($A$10:A41,A41))/100)</f>
        <v/>
      </c>
      <c r="C41" s="350" t="str">
        <f t="shared" si="10"/>
        <v/>
      </c>
      <c r="D41" s="339"/>
      <c r="E41" s="338"/>
      <c r="F41" s="338"/>
      <c r="G41" s="338"/>
      <c r="H41" s="339"/>
      <c r="I41" s="339"/>
      <c r="J41" s="339" t="str">
        <f t="shared" si="12"/>
        <v/>
      </c>
      <c r="K41" s="388" t="str">
        <f t="shared" si="2"/>
        <v/>
      </c>
      <c r="L41" s="338"/>
      <c r="M41" s="338"/>
      <c r="N41" s="338"/>
      <c r="O41" s="338"/>
      <c r="P41" s="338"/>
      <c r="Q41" s="338"/>
      <c r="R41" s="338"/>
      <c r="S41" s="338"/>
      <c r="T41" s="338">
        <f t="shared" si="3"/>
        <v>0</v>
      </c>
      <c r="U41" s="338"/>
      <c r="V41" s="338"/>
      <c r="W41" s="338"/>
      <c r="X41" s="338"/>
      <c r="Y41" s="338"/>
      <c r="Z41" s="338"/>
      <c r="AA41" s="338"/>
      <c r="AB41" s="338"/>
      <c r="AC41" s="338"/>
      <c r="AD41" s="338"/>
      <c r="AE41" s="339" t="str">
        <f t="shared" si="6"/>
        <v/>
      </c>
      <c r="AF41" s="339" t="str">
        <f t="shared" si="8"/>
        <v/>
      </c>
      <c r="AG41" s="339" t="str">
        <f t="shared" si="9"/>
        <v/>
      </c>
      <c r="AH41" s="388" t="str">
        <f t="shared" si="5"/>
        <v/>
      </c>
      <c r="AI41" s="389"/>
      <c r="AK41" s="389"/>
      <c r="AM41" s="389"/>
      <c r="AO41" s="389"/>
      <c r="AQ41" s="389"/>
      <c r="AU41" s="389"/>
    </row>
    <row r="42" spans="1:47">
      <c r="A42" s="350" t="str">
        <f t="shared" si="11"/>
        <v/>
      </c>
      <c r="B42" s="350" t="str">
        <f>IF(A42="","",(COUNTIF($A$10:A42,A42))/100)</f>
        <v/>
      </c>
      <c r="C42" s="350" t="str">
        <f t="shared" si="10"/>
        <v/>
      </c>
      <c r="D42" s="339"/>
      <c r="E42" s="338"/>
      <c r="F42" s="338"/>
      <c r="G42" s="338"/>
      <c r="H42" s="339"/>
      <c r="I42" s="339"/>
      <c r="J42" s="339" t="str">
        <f t="shared" si="12"/>
        <v/>
      </c>
      <c r="K42" s="388" t="str">
        <f t="shared" si="2"/>
        <v/>
      </c>
      <c r="L42" s="338"/>
      <c r="M42" s="338"/>
      <c r="N42" s="338"/>
      <c r="O42" s="338"/>
      <c r="P42" s="338"/>
      <c r="Q42" s="338"/>
      <c r="R42" s="338"/>
      <c r="S42" s="338"/>
      <c r="T42" s="338">
        <f t="shared" si="3"/>
        <v>0</v>
      </c>
      <c r="U42" s="338"/>
      <c r="V42" s="338"/>
      <c r="W42" s="338"/>
      <c r="X42" s="338"/>
      <c r="Y42" s="338"/>
      <c r="Z42" s="338"/>
      <c r="AA42" s="338"/>
      <c r="AB42" s="338"/>
      <c r="AC42" s="338"/>
      <c r="AD42" s="338"/>
      <c r="AE42" s="339" t="str">
        <f t="shared" si="6"/>
        <v/>
      </c>
      <c r="AF42" s="339" t="str">
        <f t="shared" si="8"/>
        <v/>
      </c>
      <c r="AG42" s="339" t="str">
        <f t="shared" si="9"/>
        <v/>
      </c>
      <c r="AH42" s="388" t="str">
        <f t="shared" si="5"/>
        <v/>
      </c>
      <c r="AI42" s="389"/>
      <c r="AK42" s="389"/>
      <c r="AM42" s="389"/>
      <c r="AO42" s="389"/>
      <c r="AQ42" s="389"/>
      <c r="AU42" s="389"/>
    </row>
    <row r="43" spans="1:47">
      <c r="A43" s="350" t="str">
        <f t="shared" si="11"/>
        <v/>
      </c>
      <c r="B43" s="350" t="str">
        <f>IF(A43="","",(COUNTIF($A$10:A43,A43))/100)</f>
        <v/>
      </c>
      <c r="C43" s="350" t="str">
        <f t="shared" si="10"/>
        <v/>
      </c>
      <c r="D43" s="339"/>
      <c r="E43" s="338"/>
      <c r="F43" s="338"/>
      <c r="G43" s="338"/>
      <c r="H43" s="339"/>
      <c r="I43" s="339"/>
      <c r="J43" s="339" t="str">
        <f t="shared" si="12"/>
        <v/>
      </c>
      <c r="K43" s="388" t="str">
        <f t="shared" si="2"/>
        <v/>
      </c>
      <c r="L43" s="338"/>
      <c r="M43" s="338"/>
      <c r="N43" s="338"/>
      <c r="O43" s="338"/>
      <c r="P43" s="338"/>
      <c r="Q43" s="338"/>
      <c r="R43" s="338"/>
      <c r="S43" s="338"/>
      <c r="T43" s="338">
        <f t="shared" si="3"/>
        <v>0</v>
      </c>
      <c r="U43" s="338"/>
      <c r="V43" s="338"/>
      <c r="W43" s="338"/>
      <c r="X43" s="338"/>
      <c r="Y43" s="338"/>
      <c r="Z43" s="338"/>
      <c r="AA43" s="338"/>
      <c r="AB43" s="338"/>
      <c r="AC43" s="338"/>
      <c r="AD43" s="338"/>
      <c r="AE43" s="339" t="str">
        <f t="shared" ref="AE43:AE71" si="13">IF(J43="","",IF(OR(N43="",N43="IMPACTO"),H43,IF(T43&lt;=50,H43,IF(AND(T43&lt;=75,H43&lt;5),H43+1,IF(AND(T43&lt;=75,H43=5),H43,IF(AND(T43&lt;=100,H43&lt;4),H43+2,IF(AND(T43&lt;=100,H43=4),H43+1,IF(AND(T43&lt;=100,H43=5),H43,""))))))))</f>
        <v/>
      </c>
      <c r="AF43" s="339" t="str">
        <f t="shared" si="8"/>
        <v/>
      </c>
      <c r="AG43" s="339" t="str">
        <f t="shared" si="9"/>
        <v/>
      </c>
      <c r="AH43" s="388" t="str">
        <f t="shared" si="5"/>
        <v/>
      </c>
      <c r="AI43" s="389"/>
      <c r="AK43" s="389"/>
      <c r="AM43" s="389"/>
      <c r="AO43" s="389"/>
      <c r="AQ43" s="389"/>
      <c r="AU43" s="389"/>
    </row>
    <row r="44" spans="1:47">
      <c r="A44" s="350" t="str">
        <f t="shared" si="11"/>
        <v/>
      </c>
      <c r="B44" s="350" t="str">
        <f>IF(A44="","",(COUNTIF($A$10:A44,A44))/100)</f>
        <v/>
      </c>
      <c r="C44" s="350" t="str">
        <f t="shared" si="10"/>
        <v/>
      </c>
      <c r="D44" s="339"/>
      <c r="E44" s="338"/>
      <c r="F44" s="338"/>
      <c r="G44" s="338"/>
      <c r="H44" s="339"/>
      <c r="I44" s="339"/>
      <c r="J44" s="339" t="str">
        <f t="shared" si="12"/>
        <v/>
      </c>
      <c r="K44" s="388" t="str">
        <f t="shared" si="2"/>
        <v/>
      </c>
      <c r="L44" s="338"/>
      <c r="M44" s="338"/>
      <c r="N44" s="338"/>
      <c r="O44" s="338"/>
      <c r="P44" s="338"/>
      <c r="Q44" s="338"/>
      <c r="R44" s="338"/>
      <c r="S44" s="338"/>
      <c r="T44" s="338">
        <f t="shared" si="3"/>
        <v>0</v>
      </c>
      <c r="U44" s="338"/>
      <c r="V44" s="338"/>
      <c r="W44" s="338"/>
      <c r="X44" s="338"/>
      <c r="Y44" s="338"/>
      <c r="Z44" s="338"/>
      <c r="AA44" s="338"/>
      <c r="AB44" s="338"/>
      <c r="AC44" s="338"/>
      <c r="AD44" s="338"/>
      <c r="AE44" s="339" t="str">
        <f t="shared" si="13"/>
        <v/>
      </c>
      <c r="AF44" s="339" t="str">
        <f t="shared" si="8"/>
        <v/>
      </c>
      <c r="AG44" s="339" t="str">
        <f t="shared" si="9"/>
        <v/>
      </c>
      <c r="AH44" s="388" t="str">
        <f t="shared" si="5"/>
        <v/>
      </c>
      <c r="AI44" s="389"/>
      <c r="AK44" s="389"/>
      <c r="AM44" s="389"/>
      <c r="AO44" s="389"/>
      <c r="AQ44" s="389"/>
      <c r="AU44" s="389"/>
    </row>
    <row r="45" spans="1:47">
      <c r="A45" s="350" t="str">
        <f t="shared" si="11"/>
        <v/>
      </c>
      <c r="B45" s="350" t="str">
        <f>IF(A45="","",(COUNTIF($A$10:A45,A45))/100)</f>
        <v/>
      </c>
      <c r="C45" s="350" t="str">
        <f t="shared" si="10"/>
        <v/>
      </c>
      <c r="D45" s="339"/>
      <c r="E45" s="338"/>
      <c r="F45" s="338"/>
      <c r="G45" s="338"/>
      <c r="H45" s="339"/>
      <c r="I45" s="339"/>
      <c r="J45" s="339" t="str">
        <f t="shared" si="12"/>
        <v/>
      </c>
      <c r="K45" s="388" t="str">
        <f t="shared" si="2"/>
        <v/>
      </c>
      <c r="L45" s="338"/>
      <c r="M45" s="338"/>
      <c r="N45" s="338"/>
      <c r="O45" s="338"/>
      <c r="P45" s="338"/>
      <c r="Q45" s="338"/>
      <c r="R45" s="338"/>
      <c r="S45" s="338"/>
      <c r="T45" s="338">
        <f t="shared" si="3"/>
        <v>0</v>
      </c>
      <c r="U45" s="338"/>
      <c r="V45" s="338"/>
      <c r="W45" s="338"/>
      <c r="X45" s="338"/>
      <c r="Y45" s="338"/>
      <c r="Z45" s="338"/>
      <c r="AA45" s="338"/>
      <c r="AB45" s="338"/>
      <c r="AC45" s="338"/>
      <c r="AD45" s="338"/>
      <c r="AE45" s="339" t="str">
        <f t="shared" si="13"/>
        <v/>
      </c>
      <c r="AF45" s="339" t="str">
        <f t="shared" si="8"/>
        <v/>
      </c>
      <c r="AG45" s="339" t="str">
        <f t="shared" si="9"/>
        <v/>
      </c>
      <c r="AH45" s="388" t="str">
        <f t="shared" si="5"/>
        <v/>
      </c>
      <c r="AI45" s="389"/>
      <c r="AK45" s="389"/>
      <c r="AM45" s="389"/>
      <c r="AO45" s="389"/>
      <c r="AQ45" s="389"/>
      <c r="AU45" s="389"/>
    </row>
    <row r="46" spans="1:47">
      <c r="A46" s="350" t="str">
        <f t="shared" si="11"/>
        <v/>
      </c>
      <c r="B46" s="350" t="str">
        <f>IF(A46="","",(COUNTIF($A$10:A46,A46))/100)</f>
        <v/>
      </c>
      <c r="C46" s="350" t="str">
        <f t="shared" si="10"/>
        <v/>
      </c>
      <c r="D46" s="339"/>
      <c r="E46" s="338"/>
      <c r="F46" s="338"/>
      <c r="G46" s="338"/>
      <c r="H46" s="339"/>
      <c r="I46" s="339"/>
      <c r="J46" s="339" t="str">
        <f t="shared" si="12"/>
        <v/>
      </c>
      <c r="K46" s="388" t="str">
        <f t="shared" si="2"/>
        <v/>
      </c>
      <c r="L46" s="338"/>
      <c r="M46" s="338"/>
      <c r="N46" s="338"/>
      <c r="O46" s="338"/>
      <c r="P46" s="338"/>
      <c r="Q46" s="338"/>
      <c r="R46" s="338"/>
      <c r="S46" s="338"/>
      <c r="T46" s="338">
        <f t="shared" si="3"/>
        <v>0</v>
      </c>
      <c r="U46" s="338"/>
      <c r="V46" s="338"/>
      <c r="W46" s="338"/>
      <c r="X46" s="338"/>
      <c r="Y46" s="338"/>
      <c r="Z46" s="338"/>
      <c r="AA46" s="338"/>
      <c r="AB46" s="338"/>
      <c r="AC46" s="338"/>
      <c r="AD46" s="338"/>
      <c r="AE46" s="339" t="str">
        <f t="shared" si="13"/>
        <v/>
      </c>
      <c r="AF46" s="339" t="str">
        <f t="shared" si="8"/>
        <v/>
      </c>
      <c r="AG46" s="339" t="str">
        <f t="shared" si="9"/>
        <v/>
      </c>
      <c r="AH46" s="388" t="str">
        <f t="shared" si="5"/>
        <v/>
      </c>
      <c r="AI46" s="389"/>
      <c r="AK46" s="389"/>
      <c r="AM46" s="389"/>
      <c r="AO46" s="389"/>
      <c r="AQ46" s="389"/>
      <c r="AU46" s="389"/>
    </row>
    <row r="47" spans="1:47">
      <c r="A47" s="350" t="str">
        <f t="shared" si="11"/>
        <v/>
      </c>
      <c r="B47" s="350" t="str">
        <f>IF(A47="","",(COUNTIF($A$10:A47,A47))/100)</f>
        <v/>
      </c>
      <c r="C47" s="350" t="str">
        <f t="shared" si="10"/>
        <v/>
      </c>
      <c r="D47" s="339"/>
      <c r="E47" s="338"/>
      <c r="F47" s="338"/>
      <c r="G47" s="338"/>
      <c r="H47" s="339"/>
      <c r="I47" s="339"/>
      <c r="J47" s="339" t="str">
        <f t="shared" si="12"/>
        <v/>
      </c>
      <c r="K47" s="388" t="str">
        <f t="shared" si="2"/>
        <v/>
      </c>
      <c r="L47" s="338"/>
      <c r="M47" s="338"/>
      <c r="N47" s="338"/>
      <c r="O47" s="338"/>
      <c r="P47" s="338"/>
      <c r="Q47" s="338"/>
      <c r="R47" s="338"/>
      <c r="S47" s="338"/>
      <c r="T47" s="338">
        <f t="shared" si="3"/>
        <v>0</v>
      </c>
      <c r="U47" s="338"/>
      <c r="V47" s="338"/>
      <c r="W47" s="338"/>
      <c r="X47" s="338"/>
      <c r="Y47" s="338"/>
      <c r="Z47" s="338"/>
      <c r="AA47" s="338"/>
      <c r="AB47" s="338"/>
      <c r="AC47" s="338"/>
      <c r="AD47" s="338"/>
      <c r="AE47" s="339" t="str">
        <f t="shared" si="13"/>
        <v/>
      </c>
      <c r="AF47" s="339" t="str">
        <f t="shared" si="8"/>
        <v/>
      </c>
      <c r="AG47" s="339" t="str">
        <f t="shared" si="9"/>
        <v/>
      </c>
      <c r="AH47" s="388" t="str">
        <f t="shared" si="5"/>
        <v/>
      </c>
      <c r="AI47" s="389"/>
      <c r="AK47" s="389"/>
      <c r="AM47" s="389"/>
      <c r="AO47" s="389"/>
      <c r="AQ47" s="389"/>
      <c r="AU47" s="389"/>
    </row>
    <row r="48" spans="1:47">
      <c r="A48" s="350" t="str">
        <f t="shared" si="11"/>
        <v/>
      </c>
      <c r="B48" s="350" t="str">
        <f>IF(A48="","",(COUNTIF($A$10:A48,A48))/100)</f>
        <v/>
      </c>
      <c r="C48" s="350" t="str">
        <f t="shared" si="10"/>
        <v/>
      </c>
      <c r="D48" s="339"/>
      <c r="E48" s="338"/>
      <c r="F48" s="338"/>
      <c r="G48" s="338"/>
      <c r="H48" s="339"/>
      <c r="I48" s="339"/>
      <c r="J48" s="339" t="str">
        <f t="shared" si="12"/>
        <v/>
      </c>
      <c r="K48" s="388" t="str">
        <f t="shared" si="2"/>
        <v/>
      </c>
      <c r="L48" s="338"/>
      <c r="M48" s="338"/>
      <c r="N48" s="338"/>
      <c r="O48" s="338"/>
      <c r="P48" s="338"/>
      <c r="Q48" s="338"/>
      <c r="R48" s="338"/>
      <c r="S48" s="338"/>
      <c r="T48" s="338">
        <f t="shared" si="3"/>
        <v>0</v>
      </c>
      <c r="U48" s="338"/>
      <c r="V48" s="338"/>
      <c r="W48" s="338"/>
      <c r="X48" s="338"/>
      <c r="Y48" s="338"/>
      <c r="Z48" s="338"/>
      <c r="AA48" s="338"/>
      <c r="AB48" s="338"/>
      <c r="AC48" s="338"/>
      <c r="AD48" s="338"/>
      <c r="AE48" s="339" t="str">
        <f t="shared" si="13"/>
        <v/>
      </c>
      <c r="AF48" s="339" t="str">
        <f t="shared" si="8"/>
        <v/>
      </c>
      <c r="AG48" s="339" t="str">
        <f t="shared" si="9"/>
        <v/>
      </c>
      <c r="AH48" s="388" t="str">
        <f t="shared" si="5"/>
        <v/>
      </c>
      <c r="AI48" s="389"/>
      <c r="AK48" s="389"/>
      <c r="AM48" s="389"/>
      <c r="AO48" s="389"/>
      <c r="AQ48" s="389"/>
      <c r="AU48" s="389"/>
    </row>
    <row r="49" spans="1:47">
      <c r="A49" s="350" t="str">
        <f t="shared" si="11"/>
        <v/>
      </c>
      <c r="B49" s="350" t="str">
        <f>IF(A49="","",(COUNTIF($A$10:A49,A49))/100)</f>
        <v/>
      </c>
      <c r="C49" s="350" t="str">
        <f t="shared" si="10"/>
        <v/>
      </c>
      <c r="D49" s="339"/>
      <c r="E49" s="338"/>
      <c r="F49" s="338"/>
      <c r="G49" s="338"/>
      <c r="H49" s="339"/>
      <c r="I49" s="339"/>
      <c r="J49" s="339" t="str">
        <f t="shared" si="12"/>
        <v/>
      </c>
      <c r="K49" s="388" t="str">
        <f t="shared" si="2"/>
        <v/>
      </c>
      <c r="L49" s="338"/>
      <c r="M49" s="338"/>
      <c r="N49" s="338"/>
      <c r="O49" s="338"/>
      <c r="P49" s="338"/>
      <c r="Q49" s="338"/>
      <c r="R49" s="338"/>
      <c r="S49" s="338"/>
      <c r="T49" s="338">
        <f t="shared" si="3"/>
        <v>0</v>
      </c>
      <c r="U49" s="338"/>
      <c r="V49" s="338"/>
      <c r="W49" s="338"/>
      <c r="X49" s="338"/>
      <c r="Y49" s="338"/>
      <c r="Z49" s="338"/>
      <c r="AA49" s="338"/>
      <c r="AB49" s="338"/>
      <c r="AC49" s="338"/>
      <c r="AD49" s="338"/>
      <c r="AE49" s="339" t="str">
        <f t="shared" si="13"/>
        <v/>
      </c>
      <c r="AF49" s="339" t="str">
        <f t="shared" ref="AF49:AF71" si="14">IF(J49="","",IF(OR(N49="",N49="PROBABILIDAD"),I49,IF(T49&lt;=50,I49,IF(AND(T49&lt;=75,I49&lt;5),I49+1,IF(AND(T49&lt;=75,I49=5),I49,IF(AND(T49&lt;=100,I49&lt;4),I49+2,IF(AND(T49&lt;=100,I49=4),I49+1,IF(AND(T49&lt;=100,I49=5),I49,""))))))))</f>
        <v/>
      </c>
      <c r="AG49" s="339" t="str">
        <f t="shared" si="9"/>
        <v/>
      </c>
      <c r="AH49" s="388" t="str">
        <f t="shared" si="5"/>
        <v/>
      </c>
      <c r="AI49" s="389"/>
      <c r="AK49" s="389"/>
      <c r="AM49" s="389"/>
      <c r="AO49" s="389"/>
      <c r="AQ49" s="389"/>
      <c r="AU49" s="389"/>
    </row>
    <row r="50" spans="1:47">
      <c r="A50" s="350" t="str">
        <f t="shared" si="11"/>
        <v/>
      </c>
      <c r="B50" s="350" t="str">
        <f>IF(A50="","",(COUNTIF($A$10:A50,A50))/100)</f>
        <v/>
      </c>
      <c r="C50" s="350" t="str">
        <f t="shared" si="10"/>
        <v/>
      </c>
      <c r="D50" s="339"/>
      <c r="E50" s="338"/>
      <c r="F50" s="338"/>
      <c r="G50" s="338"/>
      <c r="H50" s="339"/>
      <c r="I50" s="339"/>
      <c r="J50" s="339" t="str">
        <f t="shared" si="12"/>
        <v/>
      </c>
      <c r="K50" s="388" t="str">
        <f t="shared" si="2"/>
        <v/>
      </c>
      <c r="L50" s="338"/>
      <c r="M50" s="338"/>
      <c r="N50" s="338"/>
      <c r="O50" s="338"/>
      <c r="P50" s="338"/>
      <c r="Q50" s="338"/>
      <c r="R50" s="338"/>
      <c r="S50" s="338"/>
      <c r="T50" s="338">
        <f t="shared" si="3"/>
        <v>0</v>
      </c>
      <c r="U50" s="338"/>
      <c r="V50" s="338"/>
      <c r="W50" s="338"/>
      <c r="X50" s="338"/>
      <c r="Y50" s="338"/>
      <c r="Z50" s="338"/>
      <c r="AA50" s="338"/>
      <c r="AB50" s="338"/>
      <c r="AC50" s="338"/>
      <c r="AD50" s="338"/>
      <c r="AE50" s="339" t="str">
        <f t="shared" si="13"/>
        <v/>
      </c>
      <c r="AF50" s="339" t="str">
        <f t="shared" si="14"/>
        <v/>
      </c>
      <c r="AG50" s="339" t="str">
        <f t="shared" si="9"/>
        <v/>
      </c>
      <c r="AH50" s="388" t="str">
        <f t="shared" si="5"/>
        <v/>
      </c>
      <c r="AI50" s="389"/>
      <c r="AK50" s="389"/>
      <c r="AM50" s="389"/>
      <c r="AO50" s="389"/>
      <c r="AQ50" s="389"/>
      <c r="AU50" s="389"/>
    </row>
    <row r="51" spans="1:47">
      <c r="A51" s="350" t="str">
        <f t="shared" si="11"/>
        <v/>
      </c>
      <c r="B51" s="350" t="str">
        <f>IF(A51="","",(COUNTIF($A$10:A51,A51))/100)</f>
        <v/>
      </c>
      <c r="C51" s="350" t="str">
        <f t="shared" si="10"/>
        <v/>
      </c>
      <c r="D51" s="339"/>
      <c r="E51" s="338"/>
      <c r="F51" s="338"/>
      <c r="G51" s="338"/>
      <c r="H51" s="339"/>
      <c r="I51" s="339"/>
      <c r="J51" s="339" t="str">
        <f t="shared" si="12"/>
        <v/>
      </c>
      <c r="K51" s="388" t="str">
        <f t="shared" si="2"/>
        <v/>
      </c>
      <c r="L51" s="338"/>
      <c r="M51" s="338"/>
      <c r="N51" s="338"/>
      <c r="O51" s="338"/>
      <c r="P51" s="338"/>
      <c r="Q51" s="338"/>
      <c r="R51" s="338"/>
      <c r="S51" s="338"/>
      <c r="T51" s="338">
        <f t="shared" si="3"/>
        <v>0</v>
      </c>
      <c r="U51" s="338"/>
      <c r="V51" s="338"/>
      <c r="W51" s="338"/>
      <c r="X51" s="338"/>
      <c r="Y51" s="338"/>
      <c r="Z51" s="338"/>
      <c r="AA51" s="338"/>
      <c r="AB51" s="338"/>
      <c r="AC51" s="338"/>
      <c r="AD51" s="338"/>
      <c r="AE51" s="339" t="str">
        <f t="shared" si="13"/>
        <v/>
      </c>
      <c r="AF51" s="339" t="str">
        <f t="shared" si="14"/>
        <v/>
      </c>
      <c r="AG51" s="339" t="str">
        <f t="shared" si="9"/>
        <v/>
      </c>
      <c r="AH51" s="388" t="str">
        <f t="shared" si="5"/>
        <v/>
      </c>
      <c r="AI51" s="389"/>
      <c r="AK51" s="389"/>
      <c r="AM51" s="389"/>
      <c r="AO51" s="389"/>
      <c r="AQ51" s="389"/>
      <c r="AU51" s="389"/>
    </row>
    <row r="52" spans="1:47">
      <c r="A52" s="350" t="str">
        <f t="shared" si="11"/>
        <v/>
      </c>
      <c r="B52" s="350" t="str">
        <f>IF(A52="","",(COUNTIF($A$10:A52,A52))/100)</f>
        <v/>
      </c>
      <c r="C52" s="350" t="str">
        <f t="shared" si="10"/>
        <v/>
      </c>
      <c r="D52" s="339"/>
      <c r="E52" s="338"/>
      <c r="F52" s="338"/>
      <c r="G52" s="338"/>
      <c r="H52" s="339"/>
      <c r="I52" s="339"/>
      <c r="J52" s="339" t="str">
        <f t="shared" si="12"/>
        <v/>
      </c>
      <c r="K52" s="388" t="str">
        <f t="shared" si="2"/>
        <v/>
      </c>
      <c r="L52" s="338"/>
      <c r="M52" s="338"/>
      <c r="N52" s="338"/>
      <c r="O52" s="338"/>
      <c r="P52" s="338"/>
      <c r="Q52" s="338"/>
      <c r="R52" s="338"/>
      <c r="S52" s="338"/>
      <c r="T52" s="338">
        <f t="shared" si="3"/>
        <v>0</v>
      </c>
      <c r="U52" s="338"/>
      <c r="V52" s="338"/>
      <c r="W52" s="338"/>
      <c r="X52" s="338"/>
      <c r="Y52" s="338"/>
      <c r="Z52" s="338"/>
      <c r="AA52" s="338"/>
      <c r="AB52" s="338"/>
      <c r="AC52" s="338"/>
      <c r="AD52" s="338"/>
      <c r="AE52" s="339" t="str">
        <f t="shared" si="13"/>
        <v/>
      </c>
      <c r="AF52" s="339" t="str">
        <f t="shared" si="14"/>
        <v/>
      </c>
      <c r="AG52" s="339" t="str">
        <f t="shared" si="9"/>
        <v/>
      </c>
      <c r="AH52" s="388" t="str">
        <f t="shared" si="5"/>
        <v/>
      </c>
      <c r="AI52" s="389"/>
      <c r="AK52" s="389"/>
      <c r="AM52" s="389"/>
      <c r="AO52" s="389"/>
      <c r="AQ52" s="389"/>
      <c r="AU52" s="389"/>
    </row>
    <row r="53" spans="1:47">
      <c r="A53" s="350" t="str">
        <f t="shared" si="11"/>
        <v/>
      </c>
      <c r="B53" s="350" t="str">
        <f>IF(A53="","",(COUNTIF($A$10:A53,A53))/100)</f>
        <v/>
      </c>
      <c r="C53" s="350" t="str">
        <f t="shared" si="10"/>
        <v/>
      </c>
      <c r="D53" s="339"/>
      <c r="E53" s="338"/>
      <c r="F53" s="338"/>
      <c r="G53" s="338"/>
      <c r="H53" s="339"/>
      <c r="I53" s="339"/>
      <c r="J53" s="339" t="str">
        <f t="shared" si="12"/>
        <v/>
      </c>
      <c r="K53" s="388" t="str">
        <f t="shared" si="2"/>
        <v/>
      </c>
      <c r="L53" s="338"/>
      <c r="M53" s="338"/>
      <c r="N53" s="338"/>
      <c r="O53" s="338"/>
      <c r="P53" s="338"/>
      <c r="Q53" s="338"/>
      <c r="R53" s="338"/>
      <c r="S53" s="338"/>
      <c r="T53" s="338">
        <f t="shared" si="3"/>
        <v>0</v>
      </c>
      <c r="U53" s="338"/>
      <c r="V53" s="338"/>
      <c r="W53" s="338"/>
      <c r="X53" s="338"/>
      <c r="Y53" s="338"/>
      <c r="Z53" s="338"/>
      <c r="AA53" s="338"/>
      <c r="AB53" s="338"/>
      <c r="AC53" s="338"/>
      <c r="AD53" s="338"/>
      <c r="AE53" s="339" t="str">
        <f t="shared" si="13"/>
        <v/>
      </c>
      <c r="AF53" s="339" t="str">
        <f t="shared" si="14"/>
        <v/>
      </c>
      <c r="AG53" s="339" t="str">
        <f t="shared" si="9"/>
        <v/>
      </c>
      <c r="AH53" s="388" t="str">
        <f t="shared" si="5"/>
        <v/>
      </c>
      <c r="AI53" s="389"/>
      <c r="AK53" s="389"/>
      <c r="AM53" s="389"/>
      <c r="AO53" s="389"/>
      <c r="AQ53" s="389"/>
      <c r="AU53" s="389"/>
    </row>
    <row r="54" spans="1:47">
      <c r="A54" s="350" t="str">
        <f t="shared" si="11"/>
        <v/>
      </c>
      <c r="B54" s="350" t="str">
        <f>IF(A54="","",(COUNTIF($A$10:A54,A54))/100)</f>
        <v/>
      </c>
      <c r="C54" s="350" t="str">
        <f t="shared" si="10"/>
        <v/>
      </c>
      <c r="D54" s="339"/>
      <c r="E54" s="338"/>
      <c r="F54" s="338"/>
      <c r="G54" s="338"/>
      <c r="H54" s="339"/>
      <c r="I54" s="339"/>
      <c r="J54" s="339" t="str">
        <f t="shared" si="12"/>
        <v/>
      </c>
      <c r="K54" s="388" t="str">
        <f t="shared" si="2"/>
        <v/>
      </c>
      <c r="L54" s="338"/>
      <c r="M54" s="338"/>
      <c r="N54" s="338"/>
      <c r="O54" s="338"/>
      <c r="P54" s="338"/>
      <c r="Q54" s="338"/>
      <c r="R54" s="338"/>
      <c r="S54" s="338"/>
      <c r="T54" s="338">
        <f t="shared" si="3"/>
        <v>0</v>
      </c>
      <c r="U54" s="338"/>
      <c r="V54" s="338"/>
      <c r="W54" s="338"/>
      <c r="X54" s="338"/>
      <c r="Y54" s="338"/>
      <c r="Z54" s="338"/>
      <c r="AA54" s="338"/>
      <c r="AB54" s="338"/>
      <c r="AC54" s="338"/>
      <c r="AD54" s="338"/>
      <c r="AE54" s="339" t="str">
        <f t="shared" si="13"/>
        <v/>
      </c>
      <c r="AF54" s="339" t="str">
        <f t="shared" si="14"/>
        <v/>
      </c>
      <c r="AG54" s="339" t="str">
        <f t="shared" si="9"/>
        <v/>
      </c>
      <c r="AH54" s="388" t="str">
        <f t="shared" si="5"/>
        <v/>
      </c>
      <c r="AI54" s="389"/>
      <c r="AK54" s="389"/>
      <c r="AM54" s="389"/>
      <c r="AO54" s="389"/>
      <c r="AQ54" s="389"/>
      <c r="AU54" s="389"/>
    </row>
    <row r="55" spans="1:47">
      <c r="A55" s="350" t="str">
        <f t="shared" si="11"/>
        <v/>
      </c>
      <c r="B55" s="350" t="str">
        <f>IF(A55="","",(COUNTIF($A$10:A55,A55))/100)</f>
        <v/>
      </c>
      <c r="C55" s="350" t="str">
        <f t="shared" si="10"/>
        <v/>
      </c>
      <c r="D55" s="339"/>
      <c r="E55" s="338"/>
      <c r="F55" s="338"/>
      <c r="G55" s="338"/>
      <c r="H55" s="339"/>
      <c r="I55" s="339"/>
      <c r="J55" s="339" t="str">
        <f t="shared" si="12"/>
        <v/>
      </c>
      <c r="K55" s="388" t="str">
        <f t="shared" si="2"/>
        <v/>
      </c>
      <c r="L55" s="338"/>
      <c r="M55" s="338"/>
      <c r="N55" s="338"/>
      <c r="O55" s="338"/>
      <c r="P55" s="338"/>
      <c r="Q55" s="338"/>
      <c r="R55" s="338"/>
      <c r="S55" s="338"/>
      <c r="T55" s="338">
        <f t="shared" si="3"/>
        <v>0</v>
      </c>
      <c r="U55" s="338"/>
      <c r="V55" s="338"/>
      <c r="W55" s="338"/>
      <c r="X55" s="338"/>
      <c r="Y55" s="338"/>
      <c r="Z55" s="338"/>
      <c r="AA55" s="338"/>
      <c r="AB55" s="338"/>
      <c r="AC55" s="338"/>
      <c r="AD55" s="338"/>
      <c r="AE55" s="339" t="str">
        <f t="shared" si="13"/>
        <v/>
      </c>
      <c r="AF55" s="339" t="str">
        <f t="shared" si="14"/>
        <v/>
      </c>
      <c r="AG55" s="339" t="str">
        <f t="shared" si="9"/>
        <v/>
      </c>
      <c r="AH55" s="388" t="str">
        <f t="shared" si="5"/>
        <v/>
      </c>
      <c r="AI55" s="389"/>
      <c r="AK55" s="389"/>
      <c r="AM55" s="389"/>
      <c r="AO55" s="389"/>
      <c r="AQ55" s="389"/>
      <c r="AU55" s="389"/>
    </row>
    <row r="56" spans="1:47">
      <c r="A56" s="350" t="str">
        <f t="shared" si="11"/>
        <v/>
      </c>
      <c r="B56" s="350" t="str">
        <f>IF(A56="","",(COUNTIF($A$10:A56,A56))/100)</f>
        <v/>
      </c>
      <c r="C56" s="350" t="str">
        <f t="shared" si="10"/>
        <v/>
      </c>
      <c r="D56" s="339"/>
      <c r="E56" s="338"/>
      <c r="F56" s="338"/>
      <c r="G56" s="338"/>
      <c r="H56" s="339"/>
      <c r="I56" s="339"/>
      <c r="J56" s="339" t="str">
        <f t="shared" si="12"/>
        <v/>
      </c>
      <c r="K56" s="388" t="str">
        <f t="shared" si="2"/>
        <v/>
      </c>
      <c r="L56" s="338"/>
      <c r="M56" s="338"/>
      <c r="N56" s="338"/>
      <c r="O56" s="338"/>
      <c r="P56" s="338"/>
      <c r="Q56" s="338"/>
      <c r="R56" s="338"/>
      <c r="S56" s="338"/>
      <c r="T56" s="338">
        <f t="shared" si="3"/>
        <v>0</v>
      </c>
      <c r="U56" s="338"/>
      <c r="V56" s="338"/>
      <c r="W56" s="338"/>
      <c r="X56" s="338"/>
      <c r="Y56" s="338"/>
      <c r="Z56" s="338"/>
      <c r="AA56" s="338"/>
      <c r="AB56" s="338"/>
      <c r="AC56" s="338"/>
      <c r="AD56" s="338"/>
      <c r="AE56" s="339" t="str">
        <f t="shared" si="13"/>
        <v/>
      </c>
      <c r="AF56" s="339" t="str">
        <f t="shared" si="14"/>
        <v/>
      </c>
      <c r="AG56" s="339" t="str">
        <f t="shared" si="9"/>
        <v/>
      </c>
      <c r="AH56" s="388" t="str">
        <f t="shared" si="5"/>
        <v/>
      </c>
      <c r="AI56" s="389"/>
      <c r="AK56" s="389"/>
      <c r="AM56" s="389"/>
      <c r="AO56" s="389"/>
      <c r="AQ56" s="389"/>
      <c r="AU56" s="389"/>
    </row>
    <row r="57" spans="1:47">
      <c r="A57" s="350" t="str">
        <f t="shared" si="11"/>
        <v/>
      </c>
      <c r="B57" s="350" t="str">
        <f>IF(A57="","",(COUNTIF($A$10:A57,A57))/100)</f>
        <v/>
      </c>
      <c r="C57" s="350" t="str">
        <f t="shared" si="10"/>
        <v/>
      </c>
      <c r="D57" s="339"/>
      <c r="E57" s="338"/>
      <c r="F57" s="338"/>
      <c r="G57" s="338"/>
      <c r="H57" s="339"/>
      <c r="I57" s="339"/>
      <c r="J57" s="339" t="str">
        <f t="shared" si="12"/>
        <v/>
      </c>
      <c r="K57" s="388" t="str">
        <f t="shared" si="2"/>
        <v/>
      </c>
      <c r="L57" s="338"/>
      <c r="M57" s="338"/>
      <c r="N57" s="338"/>
      <c r="O57" s="338"/>
      <c r="P57" s="338"/>
      <c r="Q57" s="338"/>
      <c r="R57" s="338"/>
      <c r="S57" s="338"/>
      <c r="T57" s="338">
        <f t="shared" si="3"/>
        <v>0</v>
      </c>
      <c r="U57" s="338"/>
      <c r="V57" s="338"/>
      <c r="W57" s="338"/>
      <c r="X57" s="338"/>
      <c r="Y57" s="338"/>
      <c r="Z57" s="338"/>
      <c r="AA57" s="338"/>
      <c r="AB57" s="338"/>
      <c r="AC57" s="338"/>
      <c r="AD57" s="338"/>
      <c r="AE57" s="339" t="str">
        <f t="shared" si="13"/>
        <v/>
      </c>
      <c r="AF57" s="339" t="str">
        <f t="shared" si="14"/>
        <v/>
      </c>
      <c r="AG57" s="339" t="str">
        <f t="shared" si="9"/>
        <v/>
      </c>
      <c r="AH57" s="388" t="str">
        <f t="shared" si="5"/>
        <v/>
      </c>
      <c r="AI57" s="389"/>
      <c r="AK57" s="389"/>
      <c r="AM57" s="389"/>
      <c r="AO57" s="389"/>
      <c r="AQ57" s="389"/>
      <c r="AU57" s="389"/>
    </row>
    <row r="58" spans="1:47">
      <c r="A58" s="350" t="str">
        <f t="shared" si="11"/>
        <v/>
      </c>
      <c r="B58" s="350" t="str">
        <f>IF(A58="","",(COUNTIF($A$10:A58,A58))/100)</f>
        <v/>
      </c>
      <c r="C58" s="350" t="str">
        <f t="shared" si="10"/>
        <v/>
      </c>
      <c r="D58" s="339"/>
      <c r="E58" s="338"/>
      <c r="F58" s="338"/>
      <c r="G58" s="338"/>
      <c r="H58" s="339"/>
      <c r="I58" s="339"/>
      <c r="J58" s="339" t="str">
        <f t="shared" si="12"/>
        <v/>
      </c>
      <c r="K58" s="388" t="str">
        <f t="shared" si="2"/>
        <v/>
      </c>
      <c r="L58" s="338"/>
      <c r="M58" s="338"/>
      <c r="N58" s="338"/>
      <c r="O58" s="338"/>
      <c r="P58" s="338"/>
      <c r="Q58" s="338"/>
      <c r="R58" s="338"/>
      <c r="S58" s="338"/>
      <c r="T58" s="338">
        <f t="shared" si="3"/>
        <v>0</v>
      </c>
      <c r="U58" s="338"/>
      <c r="V58" s="338"/>
      <c r="W58" s="338"/>
      <c r="X58" s="338"/>
      <c r="Y58" s="338"/>
      <c r="Z58" s="338"/>
      <c r="AA58" s="338"/>
      <c r="AB58" s="338"/>
      <c r="AC58" s="338"/>
      <c r="AD58" s="338"/>
      <c r="AE58" s="339" t="str">
        <f t="shared" si="13"/>
        <v/>
      </c>
      <c r="AF58" s="339" t="str">
        <f t="shared" si="14"/>
        <v/>
      </c>
      <c r="AG58" s="339" t="str">
        <f t="shared" si="9"/>
        <v/>
      </c>
      <c r="AH58" s="388" t="str">
        <f t="shared" si="5"/>
        <v/>
      </c>
      <c r="AI58" s="389"/>
      <c r="AK58" s="389"/>
      <c r="AM58" s="389"/>
      <c r="AO58" s="389"/>
      <c r="AQ58" s="389"/>
      <c r="AU58" s="389"/>
    </row>
    <row r="59" spans="1:47">
      <c r="A59" s="350" t="str">
        <f t="shared" si="11"/>
        <v/>
      </c>
      <c r="B59" s="350" t="str">
        <f>IF(A59="","",(COUNTIF($A$10:A59,A59))/100)</f>
        <v/>
      </c>
      <c r="C59" s="350" t="str">
        <f t="shared" si="10"/>
        <v/>
      </c>
      <c r="D59" s="339"/>
      <c r="E59" s="338"/>
      <c r="F59" s="338"/>
      <c r="G59" s="338"/>
      <c r="H59" s="339"/>
      <c r="I59" s="339"/>
      <c r="J59" s="339" t="str">
        <f t="shared" si="12"/>
        <v/>
      </c>
      <c r="K59" s="388" t="str">
        <f t="shared" si="2"/>
        <v/>
      </c>
      <c r="L59" s="338"/>
      <c r="M59" s="338"/>
      <c r="N59" s="338"/>
      <c r="O59" s="338"/>
      <c r="P59" s="338"/>
      <c r="Q59" s="338"/>
      <c r="R59" s="338"/>
      <c r="S59" s="338"/>
      <c r="T59" s="338">
        <f t="shared" si="3"/>
        <v>0</v>
      </c>
      <c r="U59" s="338"/>
      <c r="V59" s="338"/>
      <c r="W59" s="338"/>
      <c r="X59" s="338"/>
      <c r="Y59" s="338"/>
      <c r="Z59" s="338"/>
      <c r="AA59" s="338"/>
      <c r="AB59" s="338"/>
      <c r="AC59" s="338"/>
      <c r="AD59" s="338"/>
      <c r="AE59" s="339" t="str">
        <f t="shared" si="13"/>
        <v/>
      </c>
      <c r="AF59" s="339" t="str">
        <f t="shared" si="14"/>
        <v/>
      </c>
      <c r="AG59" s="339" t="str">
        <f t="shared" si="9"/>
        <v/>
      </c>
      <c r="AH59" s="388" t="str">
        <f t="shared" si="5"/>
        <v/>
      </c>
      <c r="AI59" s="389"/>
      <c r="AK59" s="389"/>
      <c r="AM59" s="389"/>
      <c r="AO59" s="389"/>
      <c r="AQ59" s="389"/>
      <c r="AU59" s="389"/>
    </row>
    <row r="60" spans="1:47">
      <c r="A60" s="350" t="str">
        <f t="shared" si="11"/>
        <v/>
      </c>
      <c r="B60" s="350" t="str">
        <f>IF(A60="","",(COUNTIF($A$10:A60,A60))/100)</f>
        <v/>
      </c>
      <c r="C60" s="350" t="str">
        <f t="shared" si="10"/>
        <v/>
      </c>
      <c r="D60" s="339"/>
      <c r="E60" s="338"/>
      <c r="F60" s="338"/>
      <c r="G60" s="338"/>
      <c r="H60" s="339"/>
      <c r="I60" s="339"/>
      <c r="J60" s="339" t="str">
        <f t="shared" si="12"/>
        <v/>
      </c>
      <c r="K60" s="388" t="str">
        <f t="shared" si="2"/>
        <v/>
      </c>
      <c r="L60" s="338"/>
      <c r="M60" s="338"/>
      <c r="N60" s="338"/>
      <c r="O60" s="338"/>
      <c r="P60" s="338"/>
      <c r="Q60" s="338"/>
      <c r="R60" s="338"/>
      <c r="S60" s="338"/>
      <c r="T60" s="338">
        <f t="shared" si="3"/>
        <v>0</v>
      </c>
      <c r="U60" s="338"/>
      <c r="V60" s="338"/>
      <c r="W60" s="338"/>
      <c r="X60" s="338"/>
      <c r="Y60" s="338"/>
      <c r="Z60" s="338"/>
      <c r="AA60" s="338"/>
      <c r="AB60" s="338"/>
      <c r="AC60" s="338"/>
      <c r="AD60" s="338"/>
      <c r="AE60" s="339" t="str">
        <f t="shared" si="13"/>
        <v/>
      </c>
      <c r="AF60" s="339" t="str">
        <f t="shared" si="14"/>
        <v/>
      </c>
      <c r="AG60" s="339" t="str">
        <f t="shared" si="9"/>
        <v/>
      </c>
      <c r="AH60" s="388" t="str">
        <f t="shared" si="5"/>
        <v/>
      </c>
      <c r="AI60" s="389"/>
      <c r="AK60" s="389"/>
      <c r="AM60" s="389"/>
      <c r="AO60" s="389"/>
      <c r="AQ60" s="389"/>
      <c r="AU60" s="389"/>
    </row>
    <row r="61" spans="1:47">
      <c r="A61" s="350" t="str">
        <f t="shared" si="11"/>
        <v/>
      </c>
      <c r="B61" s="350" t="str">
        <f>IF(A61="","",(COUNTIF($A$10:A61,A61))/100)</f>
        <v/>
      </c>
      <c r="C61" s="350" t="str">
        <f t="shared" si="10"/>
        <v/>
      </c>
      <c r="D61" s="339"/>
      <c r="E61" s="338"/>
      <c r="F61" s="338"/>
      <c r="G61" s="338"/>
      <c r="H61" s="339"/>
      <c r="I61" s="339"/>
      <c r="J61" s="339" t="str">
        <f t="shared" si="12"/>
        <v/>
      </c>
      <c r="K61" s="388" t="str">
        <f t="shared" si="2"/>
        <v/>
      </c>
      <c r="L61" s="338"/>
      <c r="M61" s="338"/>
      <c r="N61" s="338"/>
      <c r="O61" s="338"/>
      <c r="P61" s="338"/>
      <c r="Q61" s="338"/>
      <c r="R61" s="338"/>
      <c r="S61" s="338"/>
      <c r="T61" s="338">
        <f t="shared" si="3"/>
        <v>0</v>
      </c>
      <c r="U61" s="338"/>
      <c r="V61" s="338"/>
      <c r="W61" s="338"/>
      <c r="X61" s="338"/>
      <c r="Y61" s="338"/>
      <c r="Z61" s="338"/>
      <c r="AA61" s="338"/>
      <c r="AB61" s="338"/>
      <c r="AC61" s="338"/>
      <c r="AD61" s="338"/>
      <c r="AE61" s="339" t="str">
        <f t="shared" si="13"/>
        <v/>
      </c>
      <c r="AF61" s="339" t="str">
        <f t="shared" si="14"/>
        <v/>
      </c>
      <c r="AG61" s="339" t="str">
        <f t="shared" si="9"/>
        <v/>
      </c>
      <c r="AH61" s="388" t="str">
        <f t="shared" si="5"/>
        <v/>
      </c>
      <c r="AI61" s="389"/>
      <c r="AK61" s="389"/>
      <c r="AM61" s="389"/>
      <c r="AO61" s="389"/>
      <c r="AQ61" s="389"/>
      <c r="AU61" s="389"/>
    </row>
    <row r="62" spans="1:47">
      <c r="A62" s="350" t="str">
        <f t="shared" si="11"/>
        <v/>
      </c>
      <c r="B62" s="350" t="str">
        <f>IF(A62="","",(COUNTIF($A$10:A62,A62))/100)</f>
        <v/>
      </c>
      <c r="C62" s="350" t="str">
        <f t="shared" si="10"/>
        <v/>
      </c>
      <c r="D62" s="339"/>
      <c r="E62" s="338"/>
      <c r="F62" s="338"/>
      <c r="G62" s="338"/>
      <c r="H62" s="339"/>
      <c r="I62" s="339"/>
      <c r="J62" s="339" t="str">
        <f t="shared" si="12"/>
        <v/>
      </c>
      <c r="K62" s="388" t="str">
        <f t="shared" si="2"/>
        <v/>
      </c>
      <c r="L62" s="338"/>
      <c r="M62" s="338"/>
      <c r="N62" s="338"/>
      <c r="O62" s="338"/>
      <c r="P62" s="338"/>
      <c r="Q62" s="338"/>
      <c r="R62" s="338"/>
      <c r="S62" s="338"/>
      <c r="T62" s="338">
        <f t="shared" si="3"/>
        <v>0</v>
      </c>
      <c r="U62" s="338"/>
      <c r="V62" s="338"/>
      <c r="W62" s="338"/>
      <c r="X62" s="338"/>
      <c r="Y62" s="338"/>
      <c r="Z62" s="338"/>
      <c r="AA62" s="338"/>
      <c r="AB62" s="338"/>
      <c r="AC62" s="338"/>
      <c r="AD62" s="338"/>
      <c r="AE62" s="339" t="str">
        <f t="shared" si="13"/>
        <v/>
      </c>
      <c r="AF62" s="339" t="str">
        <f t="shared" si="14"/>
        <v/>
      </c>
      <c r="AG62" s="339" t="str">
        <f t="shared" si="9"/>
        <v/>
      </c>
      <c r="AH62" s="388" t="str">
        <f t="shared" si="5"/>
        <v/>
      </c>
      <c r="AI62" s="389"/>
      <c r="AK62" s="389"/>
      <c r="AM62" s="389"/>
      <c r="AO62" s="389"/>
      <c r="AQ62" s="389"/>
      <c r="AU62" s="389"/>
    </row>
    <row r="63" spans="1:47">
      <c r="A63" s="350" t="str">
        <f t="shared" si="11"/>
        <v/>
      </c>
      <c r="B63" s="350" t="str">
        <f>IF(A63="","",(COUNTIF($A$10:A63,A63))/100)</f>
        <v/>
      </c>
      <c r="C63" s="350" t="str">
        <f t="shared" si="10"/>
        <v/>
      </c>
      <c r="D63" s="339"/>
      <c r="E63" s="338"/>
      <c r="F63" s="338"/>
      <c r="G63" s="338"/>
      <c r="H63" s="339"/>
      <c r="I63" s="339"/>
      <c r="J63" s="339" t="str">
        <f t="shared" si="12"/>
        <v/>
      </c>
      <c r="K63" s="388" t="str">
        <f t="shared" si="2"/>
        <v/>
      </c>
      <c r="L63" s="338"/>
      <c r="M63" s="338"/>
      <c r="N63" s="338"/>
      <c r="O63" s="338"/>
      <c r="P63" s="338"/>
      <c r="Q63" s="338"/>
      <c r="R63" s="338"/>
      <c r="S63" s="338"/>
      <c r="T63" s="338">
        <f t="shared" si="3"/>
        <v>0</v>
      </c>
      <c r="U63" s="338"/>
      <c r="V63" s="338"/>
      <c r="W63" s="338"/>
      <c r="X63" s="338"/>
      <c r="Y63" s="338"/>
      <c r="Z63" s="338"/>
      <c r="AA63" s="338"/>
      <c r="AB63" s="338"/>
      <c r="AC63" s="338"/>
      <c r="AD63" s="338"/>
      <c r="AE63" s="339" t="str">
        <f t="shared" si="13"/>
        <v/>
      </c>
      <c r="AF63" s="339" t="str">
        <f t="shared" si="14"/>
        <v/>
      </c>
      <c r="AG63" s="339" t="str">
        <f t="shared" si="9"/>
        <v/>
      </c>
      <c r="AH63" s="388" t="str">
        <f t="shared" si="5"/>
        <v/>
      </c>
      <c r="AI63" s="389"/>
      <c r="AK63" s="389"/>
      <c r="AM63" s="389"/>
      <c r="AO63" s="389"/>
      <c r="AQ63" s="389"/>
      <c r="AU63" s="389"/>
    </row>
    <row r="64" spans="1:47">
      <c r="A64" s="350" t="str">
        <f t="shared" si="11"/>
        <v/>
      </c>
      <c r="B64" s="350" t="str">
        <f>IF(A64="","",(COUNTIF($A$10:A64,A64))/100)</f>
        <v/>
      </c>
      <c r="C64" s="350" t="str">
        <f t="shared" si="10"/>
        <v/>
      </c>
      <c r="D64" s="339"/>
      <c r="E64" s="338"/>
      <c r="F64" s="338"/>
      <c r="G64" s="338"/>
      <c r="H64" s="339"/>
      <c r="I64" s="339"/>
      <c r="J64" s="339" t="str">
        <f t="shared" si="12"/>
        <v/>
      </c>
      <c r="K64" s="388" t="str">
        <f t="shared" si="2"/>
        <v/>
      </c>
      <c r="L64" s="338"/>
      <c r="M64" s="338"/>
      <c r="N64" s="338"/>
      <c r="O64" s="338"/>
      <c r="P64" s="338"/>
      <c r="Q64" s="338"/>
      <c r="R64" s="338"/>
      <c r="S64" s="338"/>
      <c r="T64" s="338">
        <f t="shared" si="3"/>
        <v>0</v>
      </c>
      <c r="U64" s="338"/>
      <c r="V64" s="338"/>
      <c r="W64" s="338"/>
      <c r="X64" s="338"/>
      <c r="Y64" s="338"/>
      <c r="Z64" s="338"/>
      <c r="AA64" s="338"/>
      <c r="AB64" s="338"/>
      <c r="AC64" s="338"/>
      <c r="AD64" s="338"/>
      <c r="AE64" s="339" t="str">
        <f t="shared" si="13"/>
        <v/>
      </c>
      <c r="AF64" s="339" t="str">
        <f t="shared" si="14"/>
        <v/>
      </c>
      <c r="AG64" s="339" t="str">
        <f t="shared" si="9"/>
        <v/>
      </c>
      <c r="AH64" s="388" t="str">
        <f t="shared" si="5"/>
        <v/>
      </c>
      <c r="AI64" s="389"/>
      <c r="AK64" s="389"/>
      <c r="AM64" s="389"/>
      <c r="AO64" s="389"/>
      <c r="AQ64" s="389"/>
      <c r="AU64" s="389"/>
    </row>
    <row r="65" spans="1:47">
      <c r="A65" s="350" t="str">
        <f t="shared" si="11"/>
        <v/>
      </c>
      <c r="B65" s="350" t="str">
        <f>IF(A65="","",(COUNTIF($A$10:A65,A65))/100)</f>
        <v/>
      </c>
      <c r="C65" s="350" t="str">
        <f t="shared" si="10"/>
        <v/>
      </c>
      <c r="D65" s="339"/>
      <c r="E65" s="338"/>
      <c r="F65" s="338"/>
      <c r="G65" s="338"/>
      <c r="H65" s="339"/>
      <c r="I65" s="339"/>
      <c r="J65" s="339" t="str">
        <f t="shared" si="12"/>
        <v/>
      </c>
      <c r="K65" s="388" t="str">
        <f t="shared" si="2"/>
        <v/>
      </c>
      <c r="L65" s="338"/>
      <c r="M65" s="338"/>
      <c r="N65" s="338"/>
      <c r="O65" s="338"/>
      <c r="P65" s="338"/>
      <c r="Q65" s="338"/>
      <c r="R65" s="338"/>
      <c r="S65" s="338"/>
      <c r="T65" s="338">
        <f t="shared" si="3"/>
        <v>0</v>
      </c>
      <c r="U65" s="338"/>
      <c r="V65" s="338"/>
      <c r="W65" s="338"/>
      <c r="X65" s="338"/>
      <c r="Y65" s="338"/>
      <c r="Z65" s="338"/>
      <c r="AA65" s="338"/>
      <c r="AB65" s="338"/>
      <c r="AC65" s="338"/>
      <c r="AD65" s="338"/>
      <c r="AE65" s="339" t="str">
        <f t="shared" si="13"/>
        <v/>
      </c>
      <c r="AF65" s="339" t="str">
        <f t="shared" si="14"/>
        <v/>
      </c>
      <c r="AG65" s="339" t="str">
        <f t="shared" si="9"/>
        <v/>
      </c>
      <c r="AH65" s="388" t="str">
        <f t="shared" si="5"/>
        <v/>
      </c>
      <c r="AI65" s="389"/>
      <c r="AK65" s="389"/>
      <c r="AM65" s="389"/>
      <c r="AO65" s="389"/>
      <c r="AQ65" s="389"/>
      <c r="AU65" s="389"/>
    </row>
    <row r="66" spans="1:47">
      <c r="A66" s="350" t="str">
        <f t="shared" si="11"/>
        <v/>
      </c>
      <c r="B66" s="350" t="str">
        <f>IF(A66="","",(COUNTIF($A$10:A66,A66))/100)</f>
        <v/>
      </c>
      <c r="C66" s="350" t="str">
        <f t="shared" si="10"/>
        <v/>
      </c>
      <c r="D66" s="339"/>
      <c r="E66" s="338"/>
      <c r="F66" s="338"/>
      <c r="G66" s="338"/>
      <c r="H66" s="339"/>
      <c r="I66" s="339"/>
      <c r="J66" s="339" t="str">
        <f t="shared" si="12"/>
        <v/>
      </c>
      <c r="K66" s="388" t="str">
        <f t="shared" si="2"/>
        <v/>
      </c>
      <c r="L66" s="338"/>
      <c r="M66" s="338"/>
      <c r="N66" s="338"/>
      <c r="O66" s="338"/>
      <c r="P66" s="338"/>
      <c r="Q66" s="338"/>
      <c r="R66" s="338"/>
      <c r="S66" s="338"/>
      <c r="T66" s="338">
        <f t="shared" si="3"/>
        <v>0</v>
      </c>
      <c r="U66" s="338"/>
      <c r="V66" s="338"/>
      <c r="W66" s="338"/>
      <c r="X66" s="338"/>
      <c r="Y66" s="338"/>
      <c r="Z66" s="338"/>
      <c r="AA66" s="338"/>
      <c r="AB66" s="338"/>
      <c r="AC66" s="338"/>
      <c r="AD66" s="338"/>
      <c r="AE66" s="339" t="str">
        <f t="shared" si="13"/>
        <v/>
      </c>
      <c r="AF66" s="339" t="str">
        <f t="shared" si="14"/>
        <v/>
      </c>
      <c r="AG66" s="339" t="str">
        <f t="shared" si="9"/>
        <v/>
      </c>
      <c r="AH66" s="388" t="str">
        <f t="shared" si="5"/>
        <v/>
      </c>
      <c r="AI66" s="389"/>
      <c r="AK66" s="389"/>
      <c r="AM66" s="389"/>
      <c r="AO66" s="389"/>
      <c r="AQ66" s="389"/>
      <c r="AU66" s="389"/>
    </row>
    <row r="67" spans="1:47">
      <c r="A67" s="350" t="str">
        <f t="shared" si="11"/>
        <v/>
      </c>
      <c r="B67" s="350" t="str">
        <f>IF(A67="","",(COUNTIF($A$10:A67,A67))/100)</f>
        <v/>
      </c>
      <c r="C67" s="350" t="str">
        <f t="shared" si="10"/>
        <v/>
      </c>
      <c r="D67" s="339"/>
      <c r="E67" s="338"/>
      <c r="F67" s="338"/>
      <c r="G67" s="338"/>
      <c r="H67" s="339"/>
      <c r="I67" s="339"/>
      <c r="J67" s="339" t="str">
        <f t="shared" si="12"/>
        <v/>
      </c>
      <c r="K67" s="388" t="str">
        <f t="shared" si="2"/>
        <v/>
      </c>
      <c r="L67" s="338"/>
      <c r="M67" s="338"/>
      <c r="N67" s="338"/>
      <c r="O67" s="338"/>
      <c r="P67" s="338"/>
      <c r="Q67" s="338"/>
      <c r="R67" s="338"/>
      <c r="S67" s="338"/>
      <c r="T67" s="338">
        <f t="shared" si="3"/>
        <v>0</v>
      </c>
      <c r="U67" s="338"/>
      <c r="V67" s="338"/>
      <c r="W67" s="338"/>
      <c r="X67" s="338"/>
      <c r="Y67" s="338"/>
      <c r="Z67" s="338"/>
      <c r="AA67" s="338"/>
      <c r="AB67" s="338"/>
      <c r="AC67" s="338"/>
      <c r="AD67" s="338"/>
      <c r="AE67" s="339" t="str">
        <f t="shared" si="13"/>
        <v/>
      </c>
      <c r="AF67" s="339" t="str">
        <f t="shared" si="14"/>
        <v/>
      </c>
      <c r="AG67" s="339" t="str">
        <f t="shared" si="9"/>
        <v/>
      </c>
      <c r="AH67" s="388" t="str">
        <f t="shared" si="5"/>
        <v/>
      </c>
      <c r="AI67" s="389"/>
      <c r="AK67" s="389"/>
      <c r="AM67" s="389"/>
      <c r="AO67" s="389"/>
      <c r="AQ67" s="389"/>
      <c r="AU67" s="389"/>
    </row>
    <row r="68" spans="1:47">
      <c r="A68" s="350" t="str">
        <f t="shared" si="11"/>
        <v/>
      </c>
      <c r="B68" s="350" t="str">
        <f>IF(A68="","",(COUNTIF($A$10:A68,A68))/100)</f>
        <v/>
      </c>
      <c r="C68" s="350" t="str">
        <f t="shared" si="10"/>
        <v/>
      </c>
      <c r="D68" s="339"/>
      <c r="E68" s="338"/>
      <c r="F68" s="338"/>
      <c r="G68" s="338"/>
      <c r="H68" s="339"/>
      <c r="I68" s="339"/>
      <c r="J68" s="339" t="str">
        <f t="shared" si="12"/>
        <v/>
      </c>
      <c r="K68" s="388" t="str">
        <f t="shared" si="2"/>
        <v/>
      </c>
      <c r="L68" s="338"/>
      <c r="M68" s="338"/>
      <c r="N68" s="338"/>
      <c r="O68" s="338"/>
      <c r="P68" s="338"/>
      <c r="Q68" s="338"/>
      <c r="R68" s="338"/>
      <c r="S68" s="338"/>
      <c r="T68" s="338">
        <f t="shared" si="3"/>
        <v>0</v>
      </c>
      <c r="U68" s="338"/>
      <c r="V68" s="338"/>
      <c r="W68" s="338"/>
      <c r="X68" s="338"/>
      <c r="Y68" s="338"/>
      <c r="Z68" s="338"/>
      <c r="AA68" s="338"/>
      <c r="AB68" s="338"/>
      <c r="AC68" s="338"/>
      <c r="AD68" s="338"/>
      <c r="AE68" s="339" t="str">
        <f t="shared" si="13"/>
        <v/>
      </c>
      <c r="AF68" s="339" t="str">
        <f t="shared" si="14"/>
        <v/>
      </c>
      <c r="AG68" s="339" t="str">
        <f t="shared" si="9"/>
        <v/>
      </c>
      <c r="AH68" s="388" t="str">
        <f t="shared" si="5"/>
        <v/>
      </c>
      <c r="AI68" s="389"/>
      <c r="AK68" s="389"/>
      <c r="AM68" s="389"/>
      <c r="AO68" s="389"/>
      <c r="AQ68" s="389"/>
      <c r="AU68" s="389"/>
    </row>
    <row r="69" spans="1:47">
      <c r="A69" s="350" t="str">
        <f t="shared" si="11"/>
        <v/>
      </c>
      <c r="B69" s="350" t="str">
        <f>IF(A69="","",(COUNTIF($A$10:A69,A69))/100)</f>
        <v/>
      </c>
      <c r="C69" s="350" t="str">
        <f t="shared" si="10"/>
        <v/>
      </c>
      <c r="D69" s="339"/>
      <c r="E69" s="338"/>
      <c r="F69" s="338"/>
      <c r="G69" s="338"/>
      <c r="H69" s="339"/>
      <c r="I69" s="339"/>
      <c r="J69" s="339" t="str">
        <f t="shared" si="12"/>
        <v/>
      </c>
      <c r="K69" s="388" t="str">
        <f t="shared" si="2"/>
        <v/>
      </c>
      <c r="L69" s="338"/>
      <c r="M69" s="338"/>
      <c r="N69" s="338"/>
      <c r="O69" s="338"/>
      <c r="P69" s="338"/>
      <c r="Q69" s="338"/>
      <c r="R69" s="338"/>
      <c r="S69" s="338"/>
      <c r="T69" s="338">
        <f t="shared" si="3"/>
        <v>0</v>
      </c>
      <c r="U69" s="338"/>
      <c r="V69" s="338"/>
      <c r="W69" s="338"/>
      <c r="X69" s="338"/>
      <c r="Y69" s="338"/>
      <c r="Z69" s="338"/>
      <c r="AA69" s="338"/>
      <c r="AB69" s="338"/>
      <c r="AC69" s="338"/>
      <c r="AD69" s="338"/>
      <c r="AE69" s="339" t="str">
        <f t="shared" si="13"/>
        <v/>
      </c>
      <c r="AF69" s="339" t="str">
        <f t="shared" si="14"/>
        <v/>
      </c>
      <c r="AG69" s="339" t="str">
        <f t="shared" si="9"/>
        <v/>
      </c>
      <c r="AH69" s="388" t="str">
        <f t="shared" si="5"/>
        <v/>
      </c>
      <c r="AI69" s="389"/>
      <c r="AK69" s="389"/>
      <c r="AM69" s="389"/>
      <c r="AO69" s="389"/>
      <c r="AQ69" s="389"/>
      <c r="AU69" s="389"/>
    </row>
    <row r="70" spans="1:47">
      <c r="A70" s="350" t="str">
        <f t="shared" si="11"/>
        <v/>
      </c>
      <c r="B70" s="350" t="str">
        <f>IF(A70="","",(COUNTIF($A$10:A70,A70))/100)</f>
        <v/>
      </c>
      <c r="C70" s="350" t="str">
        <f t="shared" si="10"/>
        <v/>
      </c>
      <c r="D70" s="339"/>
      <c r="E70" s="338"/>
      <c r="F70" s="338"/>
      <c r="G70" s="338"/>
      <c r="H70" s="339"/>
      <c r="I70" s="339"/>
      <c r="J70" s="339" t="str">
        <f t="shared" si="12"/>
        <v/>
      </c>
      <c r="K70" s="388" t="str">
        <f t="shared" si="2"/>
        <v/>
      </c>
      <c r="L70" s="338"/>
      <c r="M70" s="338"/>
      <c r="N70" s="338"/>
      <c r="O70" s="338"/>
      <c r="P70" s="338"/>
      <c r="Q70" s="338"/>
      <c r="R70" s="338"/>
      <c r="S70" s="338"/>
      <c r="T70" s="338">
        <f t="shared" si="3"/>
        <v>0</v>
      </c>
      <c r="U70" s="338"/>
      <c r="V70" s="338"/>
      <c r="W70" s="338"/>
      <c r="X70" s="338"/>
      <c r="Y70" s="338"/>
      <c r="Z70" s="338"/>
      <c r="AA70" s="338"/>
      <c r="AB70" s="338"/>
      <c r="AC70" s="338"/>
      <c r="AD70" s="338"/>
      <c r="AE70" s="339" t="str">
        <f t="shared" si="13"/>
        <v/>
      </c>
      <c r="AF70" s="339" t="str">
        <f t="shared" si="14"/>
        <v/>
      </c>
      <c r="AG70" s="339" t="str">
        <f t="shared" si="9"/>
        <v/>
      </c>
      <c r="AH70" s="388" t="str">
        <f t="shared" si="5"/>
        <v/>
      </c>
      <c r="AI70" s="389"/>
      <c r="AK70" s="389"/>
      <c r="AM70" s="389"/>
      <c r="AO70" s="389"/>
      <c r="AQ70" s="389"/>
      <c r="AU70" s="389"/>
    </row>
    <row r="71" spans="1:47">
      <c r="A71" s="350" t="str">
        <f t="shared" ref="A71:A106" si="15">IF(AND(AE71=1,AF71=1),1,IF(AND(AE71=1,AF71=2),2,IF(AND(AE71=1,AF71=3),3,IF(AND(AE71=1,AF71=4),4,IF(AND(AE71=1,AF71=5),5,IF(AND(AE71=2,AF71=1),6,IF(AND(AE71=2,AF71=2),7,IF(AND(AE71=2,AF71=3),8,IF(AND(AE71=2,AF71=4),9,IF(AND(AE71=2,AF71=5),10,IF(AND(AE71=3,AF71=1),11,IF(AND(AE71=3,AF71=2),12,IF(AND(AE71=3,AF71=3),13,IF(AND(AE71=3,AF71=4),14,IF(AND(AE71=3,AF71=5),15,IF(AND(AE71=4,AF71=1),16,IF(AND(AE71=4,AF71=2),17,IF(AND(AE71=4,AF71=3),18,IF(AND(AE71=4,AF71=4),19,IF(AND(AE71=4,AF71=5),20,IF(AND(AE71=5,AF71=1),21,IF(AND(AE71=5,AF71=2),22,IF(AND(AE71=5,AF71=3),23,IF(AND(AE71=5,AF71=4),24,IF(AND(AE71=5,AF71=5),25,"")))))))))))))))))))))))))</f>
        <v/>
      </c>
      <c r="B71" s="350" t="str">
        <f>IF(A71="","",(COUNTIF($A$10:A71,A71))/100)</f>
        <v/>
      </c>
      <c r="C71" s="350" t="str">
        <f t="shared" si="10"/>
        <v/>
      </c>
      <c r="D71" s="339"/>
      <c r="E71" s="338"/>
      <c r="F71" s="338"/>
      <c r="G71" s="338"/>
      <c r="H71" s="339"/>
      <c r="I71" s="339"/>
      <c r="J71" s="339" t="str">
        <f t="shared" ref="J71:J102" si="16">IF(OR(H71="",I71=""),"",H71*I71)</f>
        <v/>
      </c>
      <c r="K71" s="388" t="str">
        <f t="shared" si="2"/>
        <v/>
      </c>
      <c r="L71" s="338"/>
      <c r="M71" s="338"/>
      <c r="N71" s="338"/>
      <c r="O71" s="338"/>
      <c r="P71" s="338"/>
      <c r="Q71" s="338"/>
      <c r="R71" s="338"/>
      <c r="S71" s="338"/>
      <c r="T71" s="338">
        <f t="shared" si="3"/>
        <v>0</v>
      </c>
      <c r="U71" s="338"/>
      <c r="V71" s="338"/>
      <c r="W71" s="338"/>
      <c r="X71" s="338"/>
      <c r="Y71" s="338"/>
      <c r="Z71" s="338"/>
      <c r="AA71" s="338"/>
      <c r="AB71" s="338"/>
      <c r="AC71" s="338"/>
      <c r="AD71" s="338"/>
      <c r="AE71" s="339" t="str">
        <f t="shared" si="13"/>
        <v/>
      </c>
      <c r="AF71" s="339" t="str">
        <f t="shared" si="14"/>
        <v/>
      </c>
      <c r="AG71" s="339" t="str">
        <f t="shared" si="9"/>
        <v/>
      </c>
      <c r="AH71" s="388" t="str">
        <f t="shared" si="5"/>
        <v/>
      </c>
      <c r="AI71" s="389"/>
      <c r="AK71" s="389"/>
      <c r="AM71" s="389"/>
      <c r="AO71" s="389"/>
      <c r="AQ71" s="389"/>
      <c r="AU71" s="389"/>
    </row>
    <row r="72" spans="1:47">
      <c r="A72" s="350" t="str">
        <f t="shared" si="15"/>
        <v/>
      </c>
      <c r="B72" s="350" t="str">
        <f>IF(A72="","",(COUNTIF($A$10:A72,A72))/100)</f>
        <v/>
      </c>
      <c r="C72" s="350" t="str">
        <f t="shared" si="10"/>
        <v/>
      </c>
      <c r="D72" s="339"/>
      <c r="E72" s="338"/>
      <c r="F72" s="338"/>
      <c r="G72" s="338"/>
      <c r="H72" s="339"/>
      <c r="I72" s="339"/>
      <c r="J72" s="339" t="str">
        <f t="shared" si="16"/>
        <v/>
      </c>
      <c r="K72" s="388" t="str">
        <f t="shared" ref="K72:K106" si="17">IF(J72="","",IF(AND(H72=1,I72=1),"BAJO",IF(AND(H72=1,I72=2),"BAJO",IF(AND(H72=1,I72=3),"MODERADO",IF(AND(H72=1,I72=4),"FAVORABLE",IF(AND(H72=1,I72=5),"FAVORABLE",IF(AND(H72=2,I72=1),"BAJO",IF(AND(H72=2,I72=2),"BAJO",IF(AND(H72=2,I72=3),"MODERADO",IF(AND(H72=2,I72=4),"FAVORABLE",IF(AND(H72=2,I72=5),"ALTO",IF(AND(H72=3,I72=1),"BAJO",IF(AND(H72=3,I72=2),"MODERADO",IF(AND(H72=3,I72=3),"FAVORABLE",IF(AND(H72=3,I72=4),"ALTO",IF(AND(H72=3,I72=5),"ALTO",IF(AND(H72=4,I72=1),"MODERADO",IF(AND(H72=4,I72=2),"FAVORABLE",IF(AND(H72=4,I72=3),"FAVORABLE",IF(AND(H72=4,I72=4),"ALTO",IF(AND(H72=4,I72=5),"ALTO",IF(AND(H72=5,I72=1),"FAVORABLE",IF(AND(H72=5,I72=2),"FAVORABLE",IF(AND(H72=5,I72=3),"ALTO",IF(AND(H72=5,I72=4),"ALTO",IF(AND(H72=5,I72=5),"ALTO",""))))))))))))))))))))))))))</f>
        <v/>
      </c>
      <c r="L72" s="338"/>
      <c r="M72" s="338"/>
      <c r="N72" s="338"/>
      <c r="O72" s="338"/>
      <c r="P72" s="338"/>
      <c r="Q72" s="338"/>
      <c r="R72" s="338"/>
      <c r="S72" s="338"/>
      <c r="T72" s="338">
        <f t="shared" ref="T72:T106" si="18">IFERROR(SUM(O72:S72),"")</f>
        <v>0</v>
      </c>
      <c r="U72" s="338"/>
      <c r="V72" s="338"/>
      <c r="W72" s="338"/>
      <c r="X72" s="338"/>
      <c r="Y72" s="338"/>
      <c r="Z72" s="338"/>
      <c r="AA72" s="338"/>
      <c r="AB72" s="338"/>
      <c r="AC72" s="338"/>
      <c r="AD72" s="338"/>
      <c r="AE72" s="339" t="str">
        <f t="shared" ref="AE72:AE106" si="19">IF(J72="","",IF(OR(N72="",N72="IMPACTO"),H72,IF(T72&lt;=50,H72,IF(AND(T72&lt;=75,H72&lt;5),H72+1,IF(AND(T72&lt;=75,H72=5),H72,IF(AND(T72&lt;=100,H72&lt;4),H72+2,IF(AND(T72&lt;=100,H72=4),H72+1,IF(AND(T72&lt;=100,H72=5),H72,""))))))))</f>
        <v/>
      </c>
      <c r="AF72" s="339" t="str">
        <f t="shared" ref="AF72:AF106" si="20">IF(J72="","",IF(OR(N72="",N72="PROBABILIDAD"),I72,IF(T72&lt;=50,I72,IF(AND(T72&lt;=75,I72&lt;5),I72+1,IF(AND(T72&lt;=75,I72=5),I72,IF(AND(T72&lt;=100,I72&lt;4),I72+2,IF(AND(T72&lt;=100,I72=4),I72+1,IF(AND(T72&lt;=100,I72=5),I72,""))))))))</f>
        <v/>
      </c>
      <c r="AG72" s="339" t="str">
        <f t="shared" ref="AG72:AG106" si="21">IF(OR(AE72="",AF72=""),"",AE72*AF72)</f>
        <v/>
      </c>
      <c r="AH72" s="388" t="str">
        <f t="shared" ref="AH72:AH106" si="22">IF(AG72="","",IF(AND(AE72=1,AF72=1),"BAJO",IF(AND(AE72=1,AF72=2),"MODERADO",IF(AND(AE72=1,AF72=3),"MODERADO",IF(AND(AE72=1,AF72=4),"MODERADO",IF(AND(AE72=1,AF72=5),"MODERADO",IF(AND(AE72=2,AF72=1),"BAJO",IF(AND(AE72=2,AF72=2),"MODERADO",IF(AND(AE72=2,AF72=3),"MODERADO",IF(AND(AE72=2,AF72=4),"FAVORABLE",IF(AND(AE72=2,AF72=5),"FAVORABLE",IF(AND(AE72=3,AF72=1),"BAJO",IF(AND(AE72=3,AF72=2),"MODERADO",IF(AND(AE72=3,AF72=3),"FAVORABLE",IF(AND(AE72=3,AF72=4),"FAVORABLE",IF(AND(AE72=3,AF72=5),"FAVORABLE",IF(AND(AE72=4,AF72=1),"BAJO",IF(AND(AE72=4,AF72=2),"MODERADO",IF(AND(AE72=4,AF72=3),"FAVORABLE",IF(AND(AE72=4,AF72=4),"FAVORABLE",IF(AND(AE72=4,AF72=5),"ALTO",IF(AND(AE72=5,AF72=1),"BAJO",IF(AND(AE72=5,AF72=2),"MODERADO",IF(AND(AE72=5,AF72=3),"FAVORABLE",IF(AND(AE72=5,AF72=4),"ALTO",IF(AND(AE72=5,AF72=5),"ALTO",""))))))))))))))))))))))))))</f>
        <v/>
      </c>
      <c r="AI72" s="389"/>
      <c r="AK72" s="389"/>
      <c r="AM72" s="389"/>
      <c r="AO72" s="389"/>
      <c r="AQ72" s="389"/>
      <c r="AU72" s="389"/>
    </row>
    <row r="73" spans="1:47">
      <c r="A73" s="350" t="str">
        <f t="shared" si="15"/>
        <v/>
      </c>
      <c r="B73" s="350" t="str">
        <f>IF(A73="","",(COUNTIF($A$10:A73,A73))/100)</f>
        <v/>
      </c>
      <c r="C73" s="350" t="str">
        <f t="shared" si="10"/>
        <v/>
      </c>
      <c r="D73" s="339"/>
      <c r="E73" s="338"/>
      <c r="F73" s="338"/>
      <c r="G73" s="338"/>
      <c r="H73" s="339"/>
      <c r="I73" s="339"/>
      <c r="J73" s="339" t="str">
        <f t="shared" si="16"/>
        <v/>
      </c>
      <c r="K73" s="388" t="str">
        <f t="shared" si="17"/>
        <v/>
      </c>
      <c r="L73" s="338"/>
      <c r="M73" s="338"/>
      <c r="N73" s="338"/>
      <c r="O73" s="338"/>
      <c r="P73" s="338"/>
      <c r="Q73" s="338"/>
      <c r="R73" s="338"/>
      <c r="S73" s="338"/>
      <c r="T73" s="338">
        <f t="shared" si="18"/>
        <v>0</v>
      </c>
      <c r="U73" s="338"/>
      <c r="V73" s="338"/>
      <c r="W73" s="338"/>
      <c r="X73" s="338"/>
      <c r="Y73" s="338"/>
      <c r="Z73" s="338"/>
      <c r="AA73" s="338"/>
      <c r="AB73" s="338"/>
      <c r="AC73" s="338"/>
      <c r="AD73" s="338"/>
      <c r="AE73" s="339" t="str">
        <f t="shared" si="19"/>
        <v/>
      </c>
      <c r="AF73" s="339" t="str">
        <f t="shared" si="20"/>
        <v/>
      </c>
      <c r="AG73" s="339" t="str">
        <f t="shared" si="21"/>
        <v/>
      </c>
      <c r="AH73" s="388" t="str">
        <f t="shared" si="22"/>
        <v/>
      </c>
      <c r="AI73" s="389"/>
      <c r="AK73" s="389"/>
      <c r="AM73" s="389"/>
      <c r="AO73" s="389"/>
      <c r="AQ73" s="389"/>
      <c r="AU73" s="389"/>
    </row>
    <row r="74" spans="1:47">
      <c r="A74" s="350" t="str">
        <f t="shared" si="15"/>
        <v/>
      </c>
      <c r="B74" s="350" t="str">
        <f>IF(A74="","",(COUNTIF($A$10:A74,A74))/100)</f>
        <v/>
      </c>
      <c r="C74" s="350" t="str">
        <f t="shared" si="10"/>
        <v/>
      </c>
      <c r="D74" s="339"/>
      <c r="E74" s="338"/>
      <c r="F74" s="338"/>
      <c r="G74" s="338"/>
      <c r="H74" s="339"/>
      <c r="I74" s="339"/>
      <c r="J74" s="339" t="str">
        <f t="shared" si="16"/>
        <v/>
      </c>
      <c r="K74" s="388" t="str">
        <f t="shared" si="17"/>
        <v/>
      </c>
      <c r="L74" s="338"/>
      <c r="M74" s="338"/>
      <c r="N74" s="338"/>
      <c r="O74" s="338"/>
      <c r="P74" s="338"/>
      <c r="Q74" s="338"/>
      <c r="R74" s="338"/>
      <c r="S74" s="338"/>
      <c r="T74" s="338">
        <f t="shared" si="18"/>
        <v>0</v>
      </c>
      <c r="U74" s="338"/>
      <c r="V74" s="338"/>
      <c r="W74" s="338"/>
      <c r="X74" s="338"/>
      <c r="Y74" s="338"/>
      <c r="Z74" s="338"/>
      <c r="AA74" s="338"/>
      <c r="AB74" s="338"/>
      <c r="AC74" s="338"/>
      <c r="AD74" s="338"/>
      <c r="AE74" s="339" t="str">
        <f t="shared" si="19"/>
        <v/>
      </c>
      <c r="AF74" s="339" t="str">
        <f t="shared" si="20"/>
        <v/>
      </c>
      <c r="AG74" s="339" t="str">
        <f t="shared" si="21"/>
        <v/>
      </c>
      <c r="AH74" s="388" t="str">
        <f t="shared" si="22"/>
        <v/>
      </c>
      <c r="AI74" s="389"/>
      <c r="AK74" s="389"/>
      <c r="AM74" s="389"/>
      <c r="AO74" s="389"/>
      <c r="AQ74" s="389"/>
      <c r="AU74" s="389"/>
    </row>
    <row r="75" spans="1:47">
      <c r="A75" s="350" t="str">
        <f t="shared" si="15"/>
        <v/>
      </c>
      <c r="B75" s="350" t="str">
        <f>IF(A75="","",(COUNTIF($A$10:A75,A75))/100)</f>
        <v/>
      </c>
      <c r="C75" s="350" t="str">
        <f t="shared" si="10"/>
        <v/>
      </c>
      <c r="D75" s="339"/>
      <c r="E75" s="338"/>
      <c r="F75" s="338"/>
      <c r="G75" s="338"/>
      <c r="H75" s="339"/>
      <c r="I75" s="339"/>
      <c r="J75" s="339" t="str">
        <f t="shared" si="16"/>
        <v/>
      </c>
      <c r="K75" s="388" t="str">
        <f t="shared" si="17"/>
        <v/>
      </c>
      <c r="L75" s="338"/>
      <c r="M75" s="338"/>
      <c r="N75" s="338"/>
      <c r="O75" s="338"/>
      <c r="P75" s="338"/>
      <c r="Q75" s="338"/>
      <c r="R75" s="338"/>
      <c r="S75" s="338"/>
      <c r="T75" s="338">
        <f t="shared" si="18"/>
        <v>0</v>
      </c>
      <c r="U75" s="338"/>
      <c r="V75" s="338"/>
      <c r="W75" s="338"/>
      <c r="X75" s="338"/>
      <c r="Y75" s="338"/>
      <c r="Z75" s="338"/>
      <c r="AA75" s="338"/>
      <c r="AB75" s="338"/>
      <c r="AC75" s="338"/>
      <c r="AD75" s="338"/>
      <c r="AE75" s="339" t="str">
        <f t="shared" si="19"/>
        <v/>
      </c>
      <c r="AF75" s="339" t="str">
        <f t="shared" si="20"/>
        <v/>
      </c>
      <c r="AG75" s="339" t="str">
        <f t="shared" si="21"/>
        <v/>
      </c>
      <c r="AH75" s="388" t="str">
        <f t="shared" si="22"/>
        <v/>
      </c>
      <c r="AI75" s="389"/>
      <c r="AK75" s="389"/>
      <c r="AM75" s="389"/>
      <c r="AO75" s="389"/>
      <c r="AQ75" s="389"/>
      <c r="AU75" s="389"/>
    </row>
    <row r="76" spans="1:47">
      <c r="A76" s="350" t="str">
        <f t="shared" si="15"/>
        <v/>
      </c>
      <c r="B76" s="350" t="str">
        <f>IF(A76="","",(COUNTIF($A$10:A76,A76))/100)</f>
        <v/>
      </c>
      <c r="C76" s="350" t="str">
        <f t="shared" si="10"/>
        <v/>
      </c>
      <c r="D76" s="339"/>
      <c r="E76" s="338"/>
      <c r="F76" s="338"/>
      <c r="G76" s="338"/>
      <c r="H76" s="339"/>
      <c r="I76" s="339"/>
      <c r="J76" s="339" t="str">
        <f t="shared" si="16"/>
        <v/>
      </c>
      <c r="K76" s="388" t="str">
        <f t="shared" si="17"/>
        <v/>
      </c>
      <c r="L76" s="338"/>
      <c r="M76" s="338"/>
      <c r="N76" s="338"/>
      <c r="O76" s="338"/>
      <c r="P76" s="338"/>
      <c r="Q76" s="338"/>
      <c r="R76" s="338"/>
      <c r="S76" s="338"/>
      <c r="T76" s="338">
        <f t="shared" si="18"/>
        <v>0</v>
      </c>
      <c r="U76" s="338"/>
      <c r="V76" s="338"/>
      <c r="W76" s="338"/>
      <c r="X76" s="338"/>
      <c r="Y76" s="338"/>
      <c r="Z76" s="338"/>
      <c r="AA76" s="338"/>
      <c r="AB76" s="338"/>
      <c r="AC76" s="338"/>
      <c r="AD76" s="338"/>
      <c r="AE76" s="339" t="str">
        <f t="shared" si="19"/>
        <v/>
      </c>
      <c r="AF76" s="339" t="str">
        <f t="shared" si="20"/>
        <v/>
      </c>
      <c r="AG76" s="339" t="str">
        <f t="shared" si="21"/>
        <v/>
      </c>
      <c r="AH76" s="388" t="str">
        <f t="shared" si="22"/>
        <v/>
      </c>
      <c r="AI76" s="389"/>
      <c r="AK76" s="389"/>
      <c r="AM76" s="389"/>
      <c r="AO76" s="389"/>
      <c r="AQ76" s="389"/>
      <c r="AU76" s="389"/>
    </row>
    <row r="77" spans="1:47">
      <c r="A77" s="350" t="str">
        <f t="shared" si="15"/>
        <v/>
      </c>
      <c r="B77" s="350" t="str">
        <f>IF(A77="","",(COUNTIF($A$10:A77,A77))/100)</f>
        <v/>
      </c>
      <c r="C77" s="350" t="str">
        <f t="shared" si="10"/>
        <v/>
      </c>
      <c r="D77" s="339"/>
      <c r="E77" s="338"/>
      <c r="F77" s="338"/>
      <c r="G77" s="338"/>
      <c r="H77" s="339"/>
      <c r="I77" s="339"/>
      <c r="J77" s="339" t="str">
        <f t="shared" si="16"/>
        <v/>
      </c>
      <c r="K77" s="388" t="str">
        <f t="shared" si="17"/>
        <v/>
      </c>
      <c r="L77" s="338"/>
      <c r="M77" s="338"/>
      <c r="N77" s="338"/>
      <c r="O77" s="338"/>
      <c r="P77" s="338"/>
      <c r="Q77" s="338"/>
      <c r="R77" s="338"/>
      <c r="S77" s="338"/>
      <c r="T77" s="338">
        <f t="shared" si="18"/>
        <v>0</v>
      </c>
      <c r="U77" s="338"/>
      <c r="V77" s="338"/>
      <c r="W77" s="338"/>
      <c r="X77" s="338"/>
      <c r="Y77" s="338"/>
      <c r="Z77" s="338"/>
      <c r="AA77" s="338"/>
      <c r="AB77" s="338"/>
      <c r="AC77" s="338"/>
      <c r="AD77" s="338"/>
      <c r="AE77" s="339" t="str">
        <f t="shared" si="19"/>
        <v/>
      </c>
      <c r="AF77" s="339" t="str">
        <f t="shared" si="20"/>
        <v/>
      </c>
      <c r="AG77" s="339" t="str">
        <f t="shared" si="21"/>
        <v/>
      </c>
      <c r="AH77" s="388" t="str">
        <f t="shared" si="22"/>
        <v/>
      </c>
      <c r="AI77" s="389"/>
      <c r="AK77" s="389"/>
      <c r="AM77" s="389"/>
      <c r="AO77" s="389"/>
      <c r="AQ77" s="389"/>
      <c r="AU77" s="389"/>
    </row>
    <row r="78" spans="1:47">
      <c r="A78" s="350" t="str">
        <f t="shared" si="15"/>
        <v/>
      </c>
      <c r="B78" s="350" t="str">
        <f>IF(A78="","",(COUNTIF($A$10:A78,A78))/100)</f>
        <v/>
      </c>
      <c r="C78" s="350" t="str">
        <f t="shared" si="10"/>
        <v/>
      </c>
      <c r="D78" s="339"/>
      <c r="E78" s="338"/>
      <c r="F78" s="338"/>
      <c r="G78" s="338"/>
      <c r="H78" s="339"/>
      <c r="I78" s="339"/>
      <c r="J78" s="339" t="str">
        <f t="shared" si="16"/>
        <v/>
      </c>
      <c r="K78" s="388" t="str">
        <f t="shared" si="17"/>
        <v/>
      </c>
      <c r="L78" s="338"/>
      <c r="M78" s="338"/>
      <c r="N78" s="338"/>
      <c r="O78" s="338"/>
      <c r="P78" s="338"/>
      <c r="Q78" s="338"/>
      <c r="R78" s="338"/>
      <c r="S78" s="338"/>
      <c r="T78" s="338">
        <f t="shared" si="18"/>
        <v>0</v>
      </c>
      <c r="U78" s="338"/>
      <c r="V78" s="338"/>
      <c r="W78" s="338"/>
      <c r="X78" s="338"/>
      <c r="Y78" s="338"/>
      <c r="Z78" s="338"/>
      <c r="AA78" s="338"/>
      <c r="AB78" s="338"/>
      <c r="AC78" s="338"/>
      <c r="AD78" s="338"/>
      <c r="AE78" s="339" t="str">
        <f t="shared" si="19"/>
        <v/>
      </c>
      <c r="AF78" s="339" t="str">
        <f t="shared" si="20"/>
        <v/>
      </c>
      <c r="AG78" s="339" t="str">
        <f t="shared" si="21"/>
        <v/>
      </c>
      <c r="AH78" s="388" t="str">
        <f t="shared" si="22"/>
        <v/>
      </c>
      <c r="AI78" s="389"/>
      <c r="AK78" s="389"/>
      <c r="AM78" s="389"/>
      <c r="AO78" s="389"/>
      <c r="AQ78" s="389"/>
      <c r="AU78" s="389"/>
    </row>
    <row r="79" spans="1:47">
      <c r="A79" s="350" t="str">
        <f t="shared" si="15"/>
        <v/>
      </c>
      <c r="B79" s="350" t="str">
        <f>IF(A79="","",(COUNTIF($A$10:A79,A79))/100)</f>
        <v/>
      </c>
      <c r="C79" s="350" t="str">
        <f t="shared" si="10"/>
        <v/>
      </c>
      <c r="D79" s="339"/>
      <c r="E79" s="338"/>
      <c r="F79" s="338"/>
      <c r="G79" s="338"/>
      <c r="H79" s="339"/>
      <c r="I79" s="339"/>
      <c r="J79" s="339" t="str">
        <f t="shared" si="16"/>
        <v/>
      </c>
      <c r="K79" s="388" t="str">
        <f t="shared" si="17"/>
        <v/>
      </c>
      <c r="L79" s="338"/>
      <c r="M79" s="338"/>
      <c r="N79" s="338"/>
      <c r="O79" s="338"/>
      <c r="P79" s="338"/>
      <c r="Q79" s="338"/>
      <c r="R79" s="338"/>
      <c r="S79" s="338"/>
      <c r="T79" s="338">
        <f t="shared" si="18"/>
        <v>0</v>
      </c>
      <c r="U79" s="338"/>
      <c r="V79" s="338"/>
      <c r="W79" s="338"/>
      <c r="X79" s="338"/>
      <c r="Y79" s="338"/>
      <c r="Z79" s="338"/>
      <c r="AA79" s="338"/>
      <c r="AB79" s="338"/>
      <c r="AC79" s="338"/>
      <c r="AD79" s="338"/>
      <c r="AE79" s="339" t="str">
        <f t="shared" si="19"/>
        <v/>
      </c>
      <c r="AF79" s="339" t="str">
        <f t="shared" si="20"/>
        <v/>
      </c>
      <c r="AG79" s="339" t="str">
        <f t="shared" si="21"/>
        <v/>
      </c>
      <c r="AH79" s="388" t="str">
        <f t="shared" si="22"/>
        <v/>
      </c>
      <c r="AI79" s="389"/>
      <c r="AK79" s="389"/>
      <c r="AM79" s="389"/>
      <c r="AO79" s="389"/>
      <c r="AQ79" s="389"/>
      <c r="AU79" s="389"/>
    </row>
    <row r="80" spans="1:47">
      <c r="A80" s="350" t="str">
        <f t="shared" si="15"/>
        <v/>
      </c>
      <c r="B80" s="350" t="str">
        <f>IF(A80="","",(COUNTIF($A$10:A80,A80))/100)</f>
        <v/>
      </c>
      <c r="C80" s="350" t="str">
        <f t="shared" si="10"/>
        <v/>
      </c>
      <c r="D80" s="339"/>
      <c r="E80" s="338"/>
      <c r="F80" s="338"/>
      <c r="G80" s="338"/>
      <c r="H80" s="339"/>
      <c r="I80" s="339"/>
      <c r="J80" s="339" t="str">
        <f t="shared" si="16"/>
        <v/>
      </c>
      <c r="K80" s="388" t="str">
        <f t="shared" si="17"/>
        <v/>
      </c>
      <c r="L80" s="338"/>
      <c r="M80" s="338"/>
      <c r="N80" s="338"/>
      <c r="O80" s="338"/>
      <c r="P80" s="338"/>
      <c r="Q80" s="338"/>
      <c r="R80" s="338"/>
      <c r="S80" s="338"/>
      <c r="T80" s="338">
        <f t="shared" si="18"/>
        <v>0</v>
      </c>
      <c r="U80" s="338"/>
      <c r="V80" s="338"/>
      <c r="W80" s="338"/>
      <c r="X80" s="338"/>
      <c r="Y80" s="338"/>
      <c r="Z80" s="338"/>
      <c r="AA80" s="338"/>
      <c r="AB80" s="338"/>
      <c r="AC80" s="338"/>
      <c r="AD80" s="338"/>
      <c r="AE80" s="339" t="str">
        <f t="shared" si="19"/>
        <v/>
      </c>
      <c r="AF80" s="339" t="str">
        <f t="shared" si="20"/>
        <v/>
      </c>
      <c r="AG80" s="339" t="str">
        <f t="shared" si="21"/>
        <v/>
      </c>
      <c r="AH80" s="388" t="str">
        <f t="shared" si="22"/>
        <v/>
      </c>
      <c r="AI80" s="389"/>
      <c r="AK80" s="389"/>
      <c r="AM80" s="389"/>
      <c r="AO80" s="389"/>
      <c r="AQ80" s="389"/>
      <c r="AU80" s="389"/>
    </row>
    <row r="81" spans="1:47">
      <c r="A81" s="350" t="str">
        <f t="shared" si="15"/>
        <v/>
      </c>
      <c r="B81" s="350" t="str">
        <f>IF(A81="","",(COUNTIF($A$10:A81,A81))/100)</f>
        <v/>
      </c>
      <c r="C81" s="350" t="str">
        <f t="shared" si="10"/>
        <v/>
      </c>
      <c r="D81" s="339"/>
      <c r="E81" s="338"/>
      <c r="F81" s="338"/>
      <c r="G81" s="338"/>
      <c r="H81" s="339"/>
      <c r="I81" s="339"/>
      <c r="J81" s="339" t="str">
        <f t="shared" si="16"/>
        <v/>
      </c>
      <c r="K81" s="388" t="str">
        <f t="shared" si="17"/>
        <v/>
      </c>
      <c r="L81" s="338"/>
      <c r="M81" s="338"/>
      <c r="N81" s="338"/>
      <c r="O81" s="338"/>
      <c r="P81" s="338"/>
      <c r="Q81" s="338"/>
      <c r="R81" s="338"/>
      <c r="S81" s="338"/>
      <c r="T81" s="338">
        <f t="shared" si="18"/>
        <v>0</v>
      </c>
      <c r="U81" s="338"/>
      <c r="V81" s="338"/>
      <c r="W81" s="338"/>
      <c r="X81" s="338"/>
      <c r="Y81" s="338"/>
      <c r="Z81" s="338"/>
      <c r="AA81" s="338"/>
      <c r="AB81" s="338"/>
      <c r="AC81" s="338"/>
      <c r="AD81" s="338"/>
      <c r="AE81" s="339" t="str">
        <f t="shared" si="19"/>
        <v/>
      </c>
      <c r="AF81" s="339" t="str">
        <f t="shared" si="20"/>
        <v/>
      </c>
      <c r="AG81" s="339" t="str">
        <f t="shared" si="21"/>
        <v/>
      </c>
      <c r="AH81" s="388" t="str">
        <f t="shared" si="22"/>
        <v/>
      </c>
      <c r="AI81" s="389"/>
      <c r="AK81" s="389"/>
      <c r="AM81" s="389"/>
      <c r="AO81" s="389"/>
      <c r="AQ81" s="389"/>
      <c r="AU81" s="389"/>
    </row>
    <row r="82" spans="1:47">
      <c r="A82" s="350" t="str">
        <f t="shared" si="15"/>
        <v/>
      </c>
      <c r="B82" s="350" t="str">
        <f>IF(A82="","",(COUNTIF($A$10:A82,A82))/100)</f>
        <v/>
      </c>
      <c r="C82" s="350" t="str">
        <f t="shared" si="10"/>
        <v/>
      </c>
      <c r="D82" s="339"/>
      <c r="E82" s="338"/>
      <c r="F82" s="338"/>
      <c r="G82" s="338"/>
      <c r="H82" s="339"/>
      <c r="I82" s="339"/>
      <c r="J82" s="339" t="str">
        <f t="shared" si="16"/>
        <v/>
      </c>
      <c r="K82" s="388" t="str">
        <f t="shared" si="17"/>
        <v/>
      </c>
      <c r="L82" s="338"/>
      <c r="M82" s="338"/>
      <c r="N82" s="338"/>
      <c r="O82" s="338"/>
      <c r="P82" s="338"/>
      <c r="Q82" s="338"/>
      <c r="R82" s="338"/>
      <c r="S82" s="338"/>
      <c r="T82" s="338">
        <f t="shared" si="18"/>
        <v>0</v>
      </c>
      <c r="U82" s="338"/>
      <c r="V82" s="338"/>
      <c r="W82" s="338"/>
      <c r="X82" s="338"/>
      <c r="Y82" s="338"/>
      <c r="Z82" s="338"/>
      <c r="AA82" s="338"/>
      <c r="AB82" s="338"/>
      <c r="AC82" s="338"/>
      <c r="AD82" s="338"/>
      <c r="AE82" s="339" t="str">
        <f t="shared" si="19"/>
        <v/>
      </c>
      <c r="AF82" s="339" t="str">
        <f t="shared" si="20"/>
        <v/>
      </c>
      <c r="AG82" s="339" t="str">
        <f t="shared" si="21"/>
        <v/>
      </c>
      <c r="AH82" s="388" t="str">
        <f t="shared" si="22"/>
        <v/>
      </c>
      <c r="AI82" s="389"/>
      <c r="AK82" s="389"/>
      <c r="AM82" s="389"/>
      <c r="AO82" s="389"/>
      <c r="AQ82" s="389"/>
      <c r="AU82" s="389"/>
    </row>
    <row r="83" spans="1:47">
      <c r="A83" s="350" t="str">
        <f t="shared" si="15"/>
        <v/>
      </c>
      <c r="B83" s="350" t="str">
        <f>IF(A83="","",(COUNTIF($A$10:A83,A83))/100)</f>
        <v/>
      </c>
      <c r="C83" s="350" t="str">
        <f t="shared" si="10"/>
        <v/>
      </c>
      <c r="D83" s="339"/>
      <c r="E83" s="338"/>
      <c r="F83" s="338"/>
      <c r="G83" s="338"/>
      <c r="H83" s="339"/>
      <c r="I83" s="339"/>
      <c r="J83" s="339" t="str">
        <f t="shared" si="16"/>
        <v/>
      </c>
      <c r="K83" s="388" t="str">
        <f t="shared" si="17"/>
        <v/>
      </c>
      <c r="L83" s="338"/>
      <c r="M83" s="338"/>
      <c r="N83" s="338"/>
      <c r="O83" s="338"/>
      <c r="P83" s="338"/>
      <c r="Q83" s="338"/>
      <c r="R83" s="338"/>
      <c r="S83" s="338"/>
      <c r="T83" s="338">
        <f t="shared" si="18"/>
        <v>0</v>
      </c>
      <c r="U83" s="338"/>
      <c r="V83" s="338"/>
      <c r="W83" s="338"/>
      <c r="X83" s="338"/>
      <c r="Y83" s="338"/>
      <c r="Z83" s="338"/>
      <c r="AA83" s="338"/>
      <c r="AB83" s="338"/>
      <c r="AC83" s="338"/>
      <c r="AD83" s="338"/>
      <c r="AE83" s="339" t="str">
        <f t="shared" si="19"/>
        <v/>
      </c>
      <c r="AF83" s="339" t="str">
        <f t="shared" si="20"/>
        <v/>
      </c>
      <c r="AG83" s="339" t="str">
        <f t="shared" si="21"/>
        <v/>
      </c>
      <c r="AH83" s="388" t="str">
        <f t="shared" si="22"/>
        <v/>
      </c>
      <c r="AI83" s="389"/>
      <c r="AK83" s="389"/>
      <c r="AM83" s="389"/>
      <c r="AO83" s="389"/>
      <c r="AQ83" s="389"/>
      <c r="AU83" s="389"/>
    </row>
    <row r="84" spans="1:47">
      <c r="A84" s="350" t="str">
        <f t="shared" si="15"/>
        <v/>
      </c>
      <c r="B84" s="350" t="str">
        <f>IF(A84="","",(COUNTIF($A$10:A84,A84))/100)</f>
        <v/>
      </c>
      <c r="C84" s="350" t="str">
        <f t="shared" si="10"/>
        <v/>
      </c>
      <c r="D84" s="339"/>
      <c r="E84" s="338"/>
      <c r="F84" s="338"/>
      <c r="G84" s="338"/>
      <c r="H84" s="339"/>
      <c r="I84" s="339"/>
      <c r="J84" s="339" t="str">
        <f t="shared" si="16"/>
        <v/>
      </c>
      <c r="K84" s="388" t="str">
        <f t="shared" si="17"/>
        <v/>
      </c>
      <c r="L84" s="338"/>
      <c r="M84" s="338"/>
      <c r="N84" s="338"/>
      <c r="O84" s="338"/>
      <c r="P84" s="338"/>
      <c r="Q84" s="338"/>
      <c r="R84" s="338"/>
      <c r="S84" s="338"/>
      <c r="T84" s="338">
        <f t="shared" si="18"/>
        <v>0</v>
      </c>
      <c r="U84" s="338"/>
      <c r="V84" s="338"/>
      <c r="W84" s="338"/>
      <c r="X84" s="338"/>
      <c r="Y84" s="338"/>
      <c r="Z84" s="338"/>
      <c r="AA84" s="338"/>
      <c r="AB84" s="338"/>
      <c r="AC84" s="338"/>
      <c r="AD84" s="338"/>
      <c r="AE84" s="339" t="str">
        <f t="shared" si="19"/>
        <v/>
      </c>
      <c r="AF84" s="339" t="str">
        <f t="shared" si="20"/>
        <v/>
      </c>
      <c r="AG84" s="339" t="str">
        <f t="shared" si="21"/>
        <v/>
      </c>
      <c r="AH84" s="388" t="str">
        <f t="shared" si="22"/>
        <v/>
      </c>
      <c r="AI84" s="389"/>
      <c r="AK84" s="389"/>
      <c r="AM84" s="389"/>
      <c r="AO84" s="389"/>
      <c r="AQ84" s="389"/>
      <c r="AU84" s="389"/>
    </row>
    <row r="85" spans="1:47">
      <c r="A85" s="350" t="str">
        <f t="shared" si="15"/>
        <v/>
      </c>
      <c r="B85" s="350" t="str">
        <f>IF(A85="","",(COUNTIF($A$10:A85,A85))/100)</f>
        <v/>
      </c>
      <c r="C85" s="350" t="str">
        <f t="shared" si="10"/>
        <v/>
      </c>
      <c r="D85" s="339"/>
      <c r="E85" s="338"/>
      <c r="F85" s="338"/>
      <c r="G85" s="338"/>
      <c r="H85" s="339"/>
      <c r="I85" s="339"/>
      <c r="J85" s="339" t="str">
        <f t="shared" si="16"/>
        <v/>
      </c>
      <c r="K85" s="388" t="str">
        <f t="shared" si="17"/>
        <v/>
      </c>
      <c r="L85" s="338"/>
      <c r="M85" s="338"/>
      <c r="N85" s="338"/>
      <c r="O85" s="338"/>
      <c r="P85" s="338"/>
      <c r="Q85" s="338"/>
      <c r="R85" s="338"/>
      <c r="S85" s="338"/>
      <c r="T85" s="338">
        <f t="shared" si="18"/>
        <v>0</v>
      </c>
      <c r="U85" s="338"/>
      <c r="V85" s="338"/>
      <c r="W85" s="338"/>
      <c r="X85" s="338"/>
      <c r="Y85" s="338"/>
      <c r="Z85" s="338"/>
      <c r="AA85" s="338"/>
      <c r="AB85" s="338"/>
      <c r="AC85" s="338"/>
      <c r="AD85" s="338"/>
      <c r="AE85" s="339" t="str">
        <f t="shared" si="19"/>
        <v/>
      </c>
      <c r="AF85" s="339" t="str">
        <f t="shared" si="20"/>
        <v/>
      </c>
      <c r="AG85" s="339" t="str">
        <f t="shared" si="21"/>
        <v/>
      </c>
      <c r="AH85" s="388" t="str">
        <f t="shared" si="22"/>
        <v/>
      </c>
      <c r="AI85" s="389"/>
      <c r="AK85" s="389"/>
      <c r="AM85" s="389"/>
      <c r="AO85" s="389"/>
      <c r="AQ85" s="389"/>
      <c r="AU85" s="389"/>
    </row>
    <row r="86" spans="1:47">
      <c r="A86" s="350" t="str">
        <f t="shared" si="15"/>
        <v/>
      </c>
      <c r="B86" s="350" t="str">
        <f>IF(A86="","",(COUNTIF($A$10:A86,A86))/100)</f>
        <v/>
      </c>
      <c r="C86" s="350" t="str">
        <f t="shared" si="10"/>
        <v/>
      </c>
      <c r="D86" s="339"/>
      <c r="E86" s="338"/>
      <c r="F86" s="338"/>
      <c r="G86" s="338"/>
      <c r="H86" s="339"/>
      <c r="I86" s="339"/>
      <c r="J86" s="339" t="str">
        <f t="shared" si="16"/>
        <v/>
      </c>
      <c r="K86" s="388" t="str">
        <f t="shared" si="17"/>
        <v/>
      </c>
      <c r="L86" s="338"/>
      <c r="M86" s="338"/>
      <c r="N86" s="338"/>
      <c r="O86" s="338"/>
      <c r="P86" s="338"/>
      <c r="Q86" s="338"/>
      <c r="R86" s="338"/>
      <c r="S86" s="338"/>
      <c r="T86" s="338">
        <f t="shared" si="18"/>
        <v>0</v>
      </c>
      <c r="U86" s="338"/>
      <c r="V86" s="338"/>
      <c r="W86" s="338"/>
      <c r="X86" s="338"/>
      <c r="Y86" s="338"/>
      <c r="Z86" s="338"/>
      <c r="AA86" s="338"/>
      <c r="AB86" s="338"/>
      <c r="AC86" s="338"/>
      <c r="AD86" s="338"/>
      <c r="AE86" s="339" t="str">
        <f t="shared" si="19"/>
        <v/>
      </c>
      <c r="AF86" s="339" t="str">
        <f t="shared" si="20"/>
        <v/>
      </c>
      <c r="AG86" s="339" t="str">
        <f t="shared" si="21"/>
        <v/>
      </c>
      <c r="AH86" s="388" t="str">
        <f t="shared" si="22"/>
        <v/>
      </c>
      <c r="AI86" s="389"/>
      <c r="AK86" s="389"/>
      <c r="AM86" s="389"/>
      <c r="AO86" s="389"/>
      <c r="AQ86" s="389"/>
      <c r="AU86" s="389"/>
    </row>
    <row r="87" spans="1:47">
      <c r="A87" s="350" t="str">
        <f t="shared" si="15"/>
        <v/>
      </c>
      <c r="B87" s="350" t="str">
        <f>IF(A87="","",(COUNTIF($A$10:A87,A87))/100)</f>
        <v/>
      </c>
      <c r="C87" s="350" t="str">
        <f t="shared" si="10"/>
        <v/>
      </c>
      <c r="D87" s="339"/>
      <c r="E87" s="338"/>
      <c r="F87" s="338"/>
      <c r="G87" s="338"/>
      <c r="H87" s="339"/>
      <c r="I87" s="339"/>
      <c r="J87" s="339" t="str">
        <f t="shared" si="16"/>
        <v/>
      </c>
      <c r="K87" s="388" t="str">
        <f t="shared" si="17"/>
        <v/>
      </c>
      <c r="L87" s="338"/>
      <c r="M87" s="338"/>
      <c r="N87" s="338"/>
      <c r="O87" s="338"/>
      <c r="P87" s="338"/>
      <c r="Q87" s="338"/>
      <c r="R87" s="338"/>
      <c r="S87" s="338"/>
      <c r="T87" s="338">
        <f t="shared" si="18"/>
        <v>0</v>
      </c>
      <c r="U87" s="338"/>
      <c r="V87" s="338"/>
      <c r="W87" s="338"/>
      <c r="X87" s="338"/>
      <c r="Y87" s="338"/>
      <c r="Z87" s="338"/>
      <c r="AA87" s="338"/>
      <c r="AB87" s="338"/>
      <c r="AC87" s="338"/>
      <c r="AD87" s="338"/>
      <c r="AE87" s="339" t="str">
        <f t="shared" si="19"/>
        <v/>
      </c>
      <c r="AF87" s="339" t="str">
        <f t="shared" si="20"/>
        <v/>
      </c>
      <c r="AG87" s="339" t="str">
        <f t="shared" si="21"/>
        <v/>
      </c>
      <c r="AH87" s="388" t="str">
        <f t="shared" si="22"/>
        <v/>
      </c>
      <c r="AI87" s="389"/>
      <c r="AK87" s="389"/>
      <c r="AM87" s="389"/>
      <c r="AO87" s="389"/>
      <c r="AQ87" s="389"/>
      <c r="AU87" s="389"/>
    </row>
    <row r="88" spans="1:47">
      <c r="A88" s="350" t="str">
        <f t="shared" si="15"/>
        <v/>
      </c>
      <c r="B88" s="350" t="str">
        <f>IF(A88="","",(COUNTIF($A$10:A88,A88))/100)</f>
        <v/>
      </c>
      <c r="C88" s="350" t="str">
        <f t="shared" ref="C88:C106" si="23">IFERROR(A88+B88,"")</f>
        <v/>
      </c>
      <c r="D88" s="339"/>
      <c r="E88" s="338"/>
      <c r="F88" s="338"/>
      <c r="G88" s="338"/>
      <c r="H88" s="339"/>
      <c r="I88" s="339"/>
      <c r="J88" s="339" t="str">
        <f t="shared" si="16"/>
        <v/>
      </c>
      <c r="K88" s="388" t="str">
        <f t="shared" si="17"/>
        <v/>
      </c>
      <c r="L88" s="338"/>
      <c r="M88" s="338"/>
      <c r="N88" s="338"/>
      <c r="O88" s="338"/>
      <c r="P88" s="338"/>
      <c r="Q88" s="338"/>
      <c r="R88" s="338"/>
      <c r="S88" s="338"/>
      <c r="T88" s="338">
        <f t="shared" si="18"/>
        <v>0</v>
      </c>
      <c r="U88" s="338"/>
      <c r="V88" s="338"/>
      <c r="W88" s="338"/>
      <c r="X88" s="338"/>
      <c r="Y88" s="338"/>
      <c r="Z88" s="338"/>
      <c r="AA88" s="338"/>
      <c r="AB88" s="338"/>
      <c r="AC88" s="338"/>
      <c r="AD88" s="338"/>
      <c r="AE88" s="339" t="str">
        <f t="shared" si="19"/>
        <v/>
      </c>
      <c r="AF88" s="339" t="str">
        <f t="shared" si="20"/>
        <v/>
      </c>
      <c r="AG88" s="339" t="str">
        <f t="shared" si="21"/>
        <v/>
      </c>
      <c r="AH88" s="388" t="str">
        <f t="shared" si="22"/>
        <v/>
      </c>
      <c r="AI88" s="389"/>
      <c r="AK88" s="389"/>
      <c r="AM88" s="389"/>
      <c r="AO88" s="389"/>
      <c r="AQ88" s="389"/>
      <c r="AU88" s="389"/>
    </row>
    <row r="89" spans="1:47">
      <c r="A89" s="350" t="str">
        <f t="shared" si="15"/>
        <v/>
      </c>
      <c r="B89" s="350" t="str">
        <f>IF(A89="","",(COUNTIF($A$10:A89,A89))/100)</f>
        <v/>
      </c>
      <c r="C89" s="350" t="str">
        <f t="shared" si="23"/>
        <v/>
      </c>
      <c r="D89" s="339"/>
      <c r="E89" s="338"/>
      <c r="F89" s="338"/>
      <c r="G89" s="338"/>
      <c r="H89" s="339"/>
      <c r="I89" s="339"/>
      <c r="J89" s="339" t="str">
        <f t="shared" si="16"/>
        <v/>
      </c>
      <c r="K89" s="388" t="str">
        <f t="shared" si="17"/>
        <v/>
      </c>
      <c r="L89" s="338"/>
      <c r="M89" s="338"/>
      <c r="N89" s="338"/>
      <c r="O89" s="338"/>
      <c r="P89" s="338"/>
      <c r="Q89" s="338"/>
      <c r="R89" s="338"/>
      <c r="S89" s="338"/>
      <c r="T89" s="338">
        <f t="shared" si="18"/>
        <v>0</v>
      </c>
      <c r="U89" s="338"/>
      <c r="V89" s="338"/>
      <c r="W89" s="338"/>
      <c r="X89" s="338"/>
      <c r="Y89" s="338"/>
      <c r="Z89" s="338"/>
      <c r="AA89" s="338"/>
      <c r="AB89" s="338"/>
      <c r="AC89" s="338"/>
      <c r="AD89" s="338"/>
      <c r="AE89" s="339" t="str">
        <f t="shared" si="19"/>
        <v/>
      </c>
      <c r="AF89" s="339" t="str">
        <f t="shared" si="20"/>
        <v/>
      </c>
      <c r="AG89" s="339" t="str">
        <f t="shared" si="21"/>
        <v/>
      </c>
      <c r="AH89" s="388" t="str">
        <f t="shared" si="22"/>
        <v/>
      </c>
      <c r="AI89" s="389"/>
      <c r="AK89" s="389"/>
      <c r="AM89" s="389"/>
      <c r="AO89" s="389"/>
      <c r="AQ89" s="389"/>
      <c r="AU89" s="389"/>
    </row>
    <row r="90" spans="1:47">
      <c r="A90" s="350" t="str">
        <f t="shared" si="15"/>
        <v/>
      </c>
      <c r="B90" s="350" t="str">
        <f>IF(A90="","",(COUNTIF($A$10:A90,A90))/100)</f>
        <v/>
      </c>
      <c r="C90" s="350" t="str">
        <f t="shared" si="23"/>
        <v/>
      </c>
      <c r="D90" s="339"/>
      <c r="E90" s="338"/>
      <c r="F90" s="338"/>
      <c r="G90" s="338"/>
      <c r="H90" s="339"/>
      <c r="I90" s="339"/>
      <c r="J90" s="339" t="str">
        <f t="shared" si="16"/>
        <v/>
      </c>
      <c r="K90" s="388" t="str">
        <f t="shared" si="17"/>
        <v/>
      </c>
      <c r="L90" s="338"/>
      <c r="M90" s="338"/>
      <c r="N90" s="338"/>
      <c r="O90" s="338"/>
      <c r="P90" s="338"/>
      <c r="Q90" s="338"/>
      <c r="R90" s="338"/>
      <c r="S90" s="338"/>
      <c r="T90" s="338">
        <f t="shared" si="18"/>
        <v>0</v>
      </c>
      <c r="U90" s="338"/>
      <c r="V90" s="338"/>
      <c r="W90" s="338"/>
      <c r="X90" s="338"/>
      <c r="Y90" s="338"/>
      <c r="Z90" s="338"/>
      <c r="AA90" s="338"/>
      <c r="AB90" s="338"/>
      <c r="AC90" s="338"/>
      <c r="AD90" s="338"/>
      <c r="AE90" s="339" t="str">
        <f t="shared" si="19"/>
        <v/>
      </c>
      <c r="AF90" s="339" t="str">
        <f t="shared" si="20"/>
        <v/>
      </c>
      <c r="AG90" s="339" t="str">
        <f t="shared" si="21"/>
        <v/>
      </c>
      <c r="AH90" s="388" t="str">
        <f t="shared" si="22"/>
        <v/>
      </c>
      <c r="AI90" s="389"/>
      <c r="AK90" s="389"/>
      <c r="AM90" s="389"/>
      <c r="AO90" s="389"/>
      <c r="AQ90" s="389"/>
      <c r="AU90" s="389"/>
    </row>
    <row r="91" spans="1:47">
      <c r="A91" s="350" t="str">
        <f t="shared" si="15"/>
        <v/>
      </c>
      <c r="B91" s="350" t="str">
        <f>IF(A91="","",(COUNTIF($A$10:A91,A91))/100)</f>
        <v/>
      </c>
      <c r="C91" s="350" t="str">
        <f t="shared" si="23"/>
        <v/>
      </c>
      <c r="D91" s="339"/>
      <c r="E91" s="338"/>
      <c r="F91" s="338"/>
      <c r="G91" s="338"/>
      <c r="H91" s="339"/>
      <c r="I91" s="339"/>
      <c r="J91" s="339" t="str">
        <f t="shared" si="16"/>
        <v/>
      </c>
      <c r="K91" s="388" t="str">
        <f t="shared" si="17"/>
        <v/>
      </c>
      <c r="L91" s="338"/>
      <c r="M91" s="338"/>
      <c r="N91" s="338"/>
      <c r="O91" s="338"/>
      <c r="P91" s="338"/>
      <c r="Q91" s="338"/>
      <c r="R91" s="338"/>
      <c r="S91" s="338"/>
      <c r="T91" s="338">
        <f t="shared" si="18"/>
        <v>0</v>
      </c>
      <c r="U91" s="338"/>
      <c r="V91" s="338"/>
      <c r="W91" s="338"/>
      <c r="X91" s="338"/>
      <c r="Y91" s="338"/>
      <c r="Z91" s="338"/>
      <c r="AA91" s="338"/>
      <c r="AB91" s="338"/>
      <c r="AC91" s="338"/>
      <c r="AD91" s="338"/>
      <c r="AE91" s="339" t="str">
        <f t="shared" si="19"/>
        <v/>
      </c>
      <c r="AF91" s="339" t="str">
        <f t="shared" si="20"/>
        <v/>
      </c>
      <c r="AG91" s="339" t="str">
        <f t="shared" si="21"/>
        <v/>
      </c>
      <c r="AH91" s="388" t="str">
        <f t="shared" si="22"/>
        <v/>
      </c>
      <c r="AI91" s="389"/>
      <c r="AK91" s="389"/>
      <c r="AM91" s="389"/>
      <c r="AO91" s="389"/>
      <c r="AQ91" s="389"/>
      <c r="AU91" s="389"/>
    </row>
    <row r="92" spans="1:47">
      <c r="A92" s="350" t="str">
        <f t="shared" si="15"/>
        <v/>
      </c>
      <c r="B92" s="350" t="str">
        <f>IF(A92="","",(COUNTIF($A$10:A92,A92))/100)</f>
        <v/>
      </c>
      <c r="C92" s="350" t="str">
        <f t="shared" si="23"/>
        <v/>
      </c>
      <c r="D92" s="339"/>
      <c r="E92" s="338"/>
      <c r="F92" s="338"/>
      <c r="G92" s="338"/>
      <c r="H92" s="339"/>
      <c r="I92" s="339"/>
      <c r="J92" s="339" t="str">
        <f t="shared" si="16"/>
        <v/>
      </c>
      <c r="K92" s="388" t="str">
        <f t="shared" si="17"/>
        <v/>
      </c>
      <c r="L92" s="338"/>
      <c r="M92" s="338"/>
      <c r="N92" s="338"/>
      <c r="O92" s="338"/>
      <c r="P92" s="338"/>
      <c r="Q92" s="338"/>
      <c r="R92" s="338"/>
      <c r="S92" s="338"/>
      <c r="T92" s="338">
        <f t="shared" si="18"/>
        <v>0</v>
      </c>
      <c r="U92" s="338"/>
      <c r="V92" s="338"/>
      <c r="W92" s="338"/>
      <c r="X92" s="338"/>
      <c r="Y92" s="338"/>
      <c r="Z92" s="338"/>
      <c r="AA92" s="338"/>
      <c r="AB92" s="338"/>
      <c r="AC92" s="338"/>
      <c r="AD92" s="338"/>
      <c r="AE92" s="339" t="str">
        <f t="shared" si="19"/>
        <v/>
      </c>
      <c r="AF92" s="339" t="str">
        <f t="shared" si="20"/>
        <v/>
      </c>
      <c r="AG92" s="339" t="str">
        <f t="shared" si="21"/>
        <v/>
      </c>
      <c r="AH92" s="388" t="str">
        <f t="shared" si="22"/>
        <v/>
      </c>
      <c r="AI92" s="389"/>
      <c r="AK92" s="389"/>
      <c r="AM92" s="389"/>
      <c r="AO92" s="389"/>
      <c r="AQ92" s="389"/>
      <c r="AU92" s="389"/>
    </row>
    <row r="93" spans="1:47">
      <c r="A93" s="350" t="str">
        <f t="shared" si="15"/>
        <v/>
      </c>
      <c r="B93" s="350" t="str">
        <f>IF(A93="","",(COUNTIF($A$10:A93,A93))/100)</f>
        <v/>
      </c>
      <c r="C93" s="350" t="str">
        <f t="shared" si="23"/>
        <v/>
      </c>
      <c r="D93" s="339"/>
      <c r="E93" s="338"/>
      <c r="F93" s="338"/>
      <c r="G93" s="338"/>
      <c r="H93" s="339"/>
      <c r="I93" s="339"/>
      <c r="J93" s="339" t="str">
        <f t="shared" si="16"/>
        <v/>
      </c>
      <c r="K93" s="388" t="str">
        <f t="shared" si="17"/>
        <v/>
      </c>
      <c r="L93" s="338"/>
      <c r="M93" s="338"/>
      <c r="N93" s="338"/>
      <c r="O93" s="338"/>
      <c r="P93" s="338"/>
      <c r="Q93" s="338"/>
      <c r="R93" s="338"/>
      <c r="S93" s="338"/>
      <c r="T93" s="338">
        <f t="shared" si="18"/>
        <v>0</v>
      </c>
      <c r="U93" s="338"/>
      <c r="V93" s="338"/>
      <c r="W93" s="338"/>
      <c r="X93" s="338"/>
      <c r="Y93" s="338"/>
      <c r="Z93" s="338"/>
      <c r="AA93" s="338"/>
      <c r="AB93" s="338"/>
      <c r="AC93" s="338"/>
      <c r="AD93" s="338"/>
      <c r="AE93" s="339" t="str">
        <f t="shared" si="19"/>
        <v/>
      </c>
      <c r="AF93" s="339" t="str">
        <f t="shared" si="20"/>
        <v/>
      </c>
      <c r="AG93" s="339" t="str">
        <f t="shared" si="21"/>
        <v/>
      </c>
      <c r="AH93" s="388" t="str">
        <f t="shared" si="22"/>
        <v/>
      </c>
      <c r="AI93" s="389"/>
      <c r="AK93" s="389"/>
      <c r="AM93" s="389"/>
      <c r="AO93" s="389"/>
      <c r="AQ93" s="389"/>
      <c r="AU93" s="389"/>
    </row>
    <row r="94" spans="1:47">
      <c r="A94" s="350" t="str">
        <f t="shared" si="15"/>
        <v/>
      </c>
      <c r="B94" s="350" t="str">
        <f>IF(A94="","",(COUNTIF($A$10:A94,A94))/100)</f>
        <v/>
      </c>
      <c r="C94" s="350" t="str">
        <f t="shared" si="23"/>
        <v/>
      </c>
      <c r="D94" s="339"/>
      <c r="E94" s="338"/>
      <c r="F94" s="338"/>
      <c r="G94" s="338"/>
      <c r="H94" s="339"/>
      <c r="I94" s="339"/>
      <c r="J94" s="339" t="str">
        <f t="shared" si="16"/>
        <v/>
      </c>
      <c r="K94" s="388" t="str">
        <f t="shared" si="17"/>
        <v/>
      </c>
      <c r="L94" s="338"/>
      <c r="M94" s="338"/>
      <c r="N94" s="338"/>
      <c r="O94" s="338"/>
      <c r="P94" s="338"/>
      <c r="Q94" s="338"/>
      <c r="R94" s="338"/>
      <c r="S94" s="338"/>
      <c r="T94" s="338">
        <f t="shared" si="18"/>
        <v>0</v>
      </c>
      <c r="U94" s="338"/>
      <c r="V94" s="338"/>
      <c r="W94" s="338"/>
      <c r="X94" s="338"/>
      <c r="Y94" s="338"/>
      <c r="Z94" s="338"/>
      <c r="AA94" s="338"/>
      <c r="AB94" s="338"/>
      <c r="AC94" s="338"/>
      <c r="AD94" s="338"/>
      <c r="AE94" s="339" t="str">
        <f t="shared" si="19"/>
        <v/>
      </c>
      <c r="AF94" s="339" t="str">
        <f t="shared" si="20"/>
        <v/>
      </c>
      <c r="AG94" s="339" t="str">
        <f t="shared" si="21"/>
        <v/>
      </c>
      <c r="AH94" s="388" t="str">
        <f t="shared" si="22"/>
        <v/>
      </c>
      <c r="AI94" s="389"/>
      <c r="AK94" s="389"/>
      <c r="AM94" s="389"/>
      <c r="AO94" s="389"/>
      <c r="AQ94" s="389"/>
      <c r="AU94" s="389"/>
    </row>
    <row r="95" spans="1:47">
      <c r="A95" s="350" t="str">
        <f t="shared" si="15"/>
        <v/>
      </c>
      <c r="B95" s="350" t="str">
        <f>IF(A95="","",(COUNTIF($A$10:A95,A95))/100)</f>
        <v/>
      </c>
      <c r="C95" s="350" t="str">
        <f t="shared" si="23"/>
        <v/>
      </c>
      <c r="D95" s="339"/>
      <c r="E95" s="338"/>
      <c r="F95" s="338"/>
      <c r="G95" s="338"/>
      <c r="H95" s="339"/>
      <c r="I95" s="339"/>
      <c r="J95" s="339" t="str">
        <f t="shared" si="16"/>
        <v/>
      </c>
      <c r="K95" s="388" t="str">
        <f t="shared" si="17"/>
        <v/>
      </c>
      <c r="L95" s="338"/>
      <c r="M95" s="338"/>
      <c r="N95" s="338"/>
      <c r="O95" s="338"/>
      <c r="P95" s="338"/>
      <c r="Q95" s="338"/>
      <c r="R95" s="338"/>
      <c r="S95" s="338"/>
      <c r="T95" s="338">
        <f t="shared" si="18"/>
        <v>0</v>
      </c>
      <c r="U95" s="338"/>
      <c r="V95" s="338"/>
      <c r="W95" s="338"/>
      <c r="X95" s="338"/>
      <c r="Y95" s="338"/>
      <c r="Z95" s="338"/>
      <c r="AA95" s="338"/>
      <c r="AB95" s="338"/>
      <c r="AC95" s="338"/>
      <c r="AD95" s="338"/>
      <c r="AE95" s="339" t="str">
        <f t="shared" si="19"/>
        <v/>
      </c>
      <c r="AF95" s="339" t="str">
        <f t="shared" si="20"/>
        <v/>
      </c>
      <c r="AG95" s="339" t="str">
        <f t="shared" si="21"/>
        <v/>
      </c>
      <c r="AH95" s="388" t="str">
        <f t="shared" si="22"/>
        <v/>
      </c>
      <c r="AI95" s="389"/>
      <c r="AK95" s="389"/>
      <c r="AM95" s="389"/>
      <c r="AO95" s="389"/>
      <c r="AQ95" s="389"/>
      <c r="AU95" s="389"/>
    </row>
    <row r="96" spans="1:47">
      <c r="A96" s="350" t="str">
        <f t="shared" si="15"/>
        <v/>
      </c>
      <c r="B96" s="350" t="str">
        <f>IF(A96="","",(COUNTIF($A$10:A96,A96))/100)</f>
        <v/>
      </c>
      <c r="C96" s="350" t="str">
        <f t="shared" si="23"/>
        <v/>
      </c>
      <c r="D96" s="339"/>
      <c r="E96" s="338"/>
      <c r="F96" s="338"/>
      <c r="G96" s="338"/>
      <c r="H96" s="339"/>
      <c r="I96" s="339"/>
      <c r="J96" s="339" t="str">
        <f t="shared" si="16"/>
        <v/>
      </c>
      <c r="K96" s="388" t="str">
        <f t="shared" si="17"/>
        <v/>
      </c>
      <c r="L96" s="338"/>
      <c r="M96" s="338"/>
      <c r="N96" s="338"/>
      <c r="O96" s="338"/>
      <c r="P96" s="338"/>
      <c r="Q96" s="338"/>
      <c r="R96" s="338"/>
      <c r="S96" s="338"/>
      <c r="T96" s="338">
        <f t="shared" si="18"/>
        <v>0</v>
      </c>
      <c r="U96" s="338"/>
      <c r="V96" s="338"/>
      <c r="W96" s="338"/>
      <c r="X96" s="338"/>
      <c r="Y96" s="338"/>
      <c r="Z96" s="338"/>
      <c r="AA96" s="338"/>
      <c r="AB96" s="338"/>
      <c r="AC96" s="338"/>
      <c r="AD96" s="338"/>
      <c r="AE96" s="339" t="str">
        <f t="shared" si="19"/>
        <v/>
      </c>
      <c r="AF96" s="339" t="str">
        <f t="shared" si="20"/>
        <v/>
      </c>
      <c r="AG96" s="339" t="str">
        <f t="shared" si="21"/>
        <v/>
      </c>
      <c r="AH96" s="388" t="str">
        <f t="shared" si="22"/>
        <v/>
      </c>
      <c r="AI96" s="389"/>
      <c r="AK96" s="389"/>
      <c r="AM96" s="389"/>
      <c r="AO96" s="389"/>
      <c r="AQ96" s="389"/>
      <c r="AU96" s="389"/>
    </row>
    <row r="97" spans="1:47">
      <c r="A97" s="350" t="str">
        <f t="shared" si="15"/>
        <v/>
      </c>
      <c r="B97" s="350" t="str">
        <f>IF(A97="","",(COUNTIF($A$10:A97,A97))/100)</f>
        <v/>
      </c>
      <c r="C97" s="350" t="str">
        <f t="shared" si="23"/>
        <v/>
      </c>
      <c r="D97" s="339"/>
      <c r="E97" s="338"/>
      <c r="F97" s="338"/>
      <c r="G97" s="338"/>
      <c r="H97" s="339"/>
      <c r="I97" s="339"/>
      <c r="J97" s="339" t="str">
        <f t="shared" si="16"/>
        <v/>
      </c>
      <c r="K97" s="388" t="str">
        <f t="shared" si="17"/>
        <v/>
      </c>
      <c r="L97" s="338"/>
      <c r="M97" s="338"/>
      <c r="N97" s="338"/>
      <c r="O97" s="338"/>
      <c r="P97" s="338"/>
      <c r="Q97" s="338"/>
      <c r="R97" s="338"/>
      <c r="S97" s="338"/>
      <c r="T97" s="338">
        <f t="shared" si="18"/>
        <v>0</v>
      </c>
      <c r="U97" s="338"/>
      <c r="V97" s="338"/>
      <c r="W97" s="338"/>
      <c r="X97" s="338"/>
      <c r="Y97" s="338"/>
      <c r="Z97" s="338"/>
      <c r="AA97" s="338"/>
      <c r="AB97" s="338"/>
      <c r="AC97" s="338"/>
      <c r="AD97" s="338"/>
      <c r="AE97" s="339" t="str">
        <f t="shared" si="19"/>
        <v/>
      </c>
      <c r="AF97" s="339" t="str">
        <f t="shared" si="20"/>
        <v/>
      </c>
      <c r="AG97" s="339" t="str">
        <f t="shared" si="21"/>
        <v/>
      </c>
      <c r="AH97" s="388" t="str">
        <f t="shared" si="22"/>
        <v/>
      </c>
      <c r="AI97" s="389"/>
      <c r="AK97" s="389"/>
      <c r="AM97" s="389"/>
      <c r="AO97" s="389"/>
      <c r="AQ97" s="389"/>
      <c r="AU97" s="389"/>
    </row>
    <row r="98" spans="1:47">
      <c r="A98" s="350" t="str">
        <f t="shared" si="15"/>
        <v/>
      </c>
      <c r="B98" s="350" t="str">
        <f>IF(A98="","",(COUNTIF($A$10:A98,A98))/100)</f>
        <v/>
      </c>
      <c r="C98" s="350" t="str">
        <f t="shared" si="23"/>
        <v/>
      </c>
      <c r="D98" s="339"/>
      <c r="E98" s="338"/>
      <c r="F98" s="338"/>
      <c r="G98" s="338"/>
      <c r="H98" s="339"/>
      <c r="I98" s="339"/>
      <c r="J98" s="339" t="str">
        <f t="shared" si="16"/>
        <v/>
      </c>
      <c r="K98" s="388" t="str">
        <f t="shared" si="17"/>
        <v/>
      </c>
      <c r="L98" s="338"/>
      <c r="M98" s="338"/>
      <c r="N98" s="338"/>
      <c r="O98" s="338"/>
      <c r="P98" s="338"/>
      <c r="Q98" s="338"/>
      <c r="R98" s="338"/>
      <c r="S98" s="338"/>
      <c r="T98" s="338">
        <f t="shared" si="18"/>
        <v>0</v>
      </c>
      <c r="U98" s="338"/>
      <c r="V98" s="338"/>
      <c r="W98" s="338"/>
      <c r="X98" s="338"/>
      <c r="Y98" s="338"/>
      <c r="Z98" s="338"/>
      <c r="AA98" s="338"/>
      <c r="AB98" s="338"/>
      <c r="AC98" s="338"/>
      <c r="AD98" s="338"/>
      <c r="AE98" s="339" t="str">
        <f t="shared" si="19"/>
        <v/>
      </c>
      <c r="AF98" s="339" t="str">
        <f t="shared" si="20"/>
        <v/>
      </c>
      <c r="AG98" s="339" t="str">
        <f t="shared" si="21"/>
        <v/>
      </c>
      <c r="AH98" s="388" t="str">
        <f t="shared" si="22"/>
        <v/>
      </c>
      <c r="AI98" s="389"/>
      <c r="AK98" s="389"/>
      <c r="AM98" s="389"/>
      <c r="AO98" s="389"/>
      <c r="AQ98" s="389"/>
      <c r="AU98" s="389"/>
    </row>
    <row r="99" spans="1:47">
      <c r="A99" s="350" t="str">
        <f t="shared" si="15"/>
        <v/>
      </c>
      <c r="B99" s="350" t="str">
        <f>IF(A99="","",(COUNTIF($A$10:A99,A99))/100)</f>
        <v/>
      </c>
      <c r="C99" s="350" t="str">
        <f t="shared" si="23"/>
        <v/>
      </c>
      <c r="D99" s="339"/>
      <c r="E99" s="338"/>
      <c r="F99" s="338"/>
      <c r="G99" s="338"/>
      <c r="H99" s="339"/>
      <c r="I99" s="339"/>
      <c r="J99" s="339" t="str">
        <f t="shared" si="16"/>
        <v/>
      </c>
      <c r="K99" s="388" t="str">
        <f t="shared" si="17"/>
        <v/>
      </c>
      <c r="L99" s="338"/>
      <c r="M99" s="338"/>
      <c r="N99" s="338"/>
      <c r="O99" s="338"/>
      <c r="P99" s="338"/>
      <c r="Q99" s="338"/>
      <c r="R99" s="338"/>
      <c r="S99" s="338"/>
      <c r="T99" s="338">
        <f t="shared" si="18"/>
        <v>0</v>
      </c>
      <c r="U99" s="338"/>
      <c r="V99" s="338"/>
      <c r="W99" s="338"/>
      <c r="X99" s="338"/>
      <c r="Y99" s="338"/>
      <c r="Z99" s="338"/>
      <c r="AA99" s="338"/>
      <c r="AB99" s="338"/>
      <c r="AC99" s="338"/>
      <c r="AD99" s="338"/>
      <c r="AE99" s="339" t="str">
        <f t="shared" si="19"/>
        <v/>
      </c>
      <c r="AF99" s="339" t="str">
        <f t="shared" si="20"/>
        <v/>
      </c>
      <c r="AG99" s="339" t="str">
        <f t="shared" si="21"/>
        <v/>
      </c>
      <c r="AH99" s="388" t="str">
        <f t="shared" si="22"/>
        <v/>
      </c>
      <c r="AI99" s="389"/>
      <c r="AK99" s="389"/>
      <c r="AM99" s="389"/>
      <c r="AO99" s="389"/>
      <c r="AQ99" s="389"/>
      <c r="AU99" s="389"/>
    </row>
    <row r="100" spans="1:47">
      <c r="A100" s="350" t="str">
        <f t="shared" si="15"/>
        <v/>
      </c>
      <c r="B100" s="350" t="str">
        <f>IF(A100="","",(COUNTIF($A$10:A100,A100))/100)</f>
        <v/>
      </c>
      <c r="C100" s="350" t="str">
        <f t="shared" si="23"/>
        <v/>
      </c>
      <c r="D100" s="339"/>
      <c r="E100" s="338"/>
      <c r="F100" s="338"/>
      <c r="G100" s="338"/>
      <c r="H100" s="339"/>
      <c r="I100" s="339"/>
      <c r="J100" s="339" t="str">
        <f t="shared" si="16"/>
        <v/>
      </c>
      <c r="K100" s="388" t="str">
        <f t="shared" si="17"/>
        <v/>
      </c>
      <c r="L100" s="338"/>
      <c r="M100" s="338"/>
      <c r="N100" s="338"/>
      <c r="O100" s="338"/>
      <c r="P100" s="338"/>
      <c r="Q100" s="338"/>
      <c r="R100" s="338"/>
      <c r="S100" s="338"/>
      <c r="T100" s="338">
        <f t="shared" si="18"/>
        <v>0</v>
      </c>
      <c r="U100" s="338"/>
      <c r="V100" s="338"/>
      <c r="W100" s="338"/>
      <c r="X100" s="338"/>
      <c r="Y100" s="338"/>
      <c r="Z100" s="338"/>
      <c r="AA100" s="338"/>
      <c r="AB100" s="338"/>
      <c r="AC100" s="338"/>
      <c r="AD100" s="338"/>
      <c r="AE100" s="339" t="str">
        <f t="shared" si="19"/>
        <v/>
      </c>
      <c r="AF100" s="339" t="str">
        <f t="shared" si="20"/>
        <v/>
      </c>
      <c r="AG100" s="339" t="str">
        <f t="shared" si="21"/>
        <v/>
      </c>
      <c r="AH100" s="388" t="str">
        <f t="shared" si="22"/>
        <v/>
      </c>
      <c r="AI100" s="389"/>
      <c r="AK100" s="389"/>
      <c r="AM100" s="389"/>
      <c r="AO100" s="389"/>
      <c r="AQ100" s="389"/>
      <c r="AU100" s="389"/>
    </row>
    <row r="101" spans="1:47">
      <c r="A101" s="350" t="str">
        <f t="shared" si="15"/>
        <v/>
      </c>
      <c r="B101" s="350" t="str">
        <f>IF(A101="","",(COUNTIF($A$10:A101,A101))/100)</f>
        <v/>
      </c>
      <c r="C101" s="350" t="str">
        <f t="shared" si="23"/>
        <v/>
      </c>
      <c r="D101" s="339"/>
      <c r="E101" s="338"/>
      <c r="F101" s="338"/>
      <c r="G101" s="338"/>
      <c r="H101" s="339"/>
      <c r="I101" s="339"/>
      <c r="J101" s="339" t="str">
        <f t="shared" si="16"/>
        <v/>
      </c>
      <c r="K101" s="388" t="str">
        <f t="shared" si="17"/>
        <v/>
      </c>
      <c r="L101" s="338"/>
      <c r="M101" s="338"/>
      <c r="N101" s="338"/>
      <c r="O101" s="338"/>
      <c r="P101" s="338"/>
      <c r="Q101" s="338"/>
      <c r="R101" s="338"/>
      <c r="S101" s="338"/>
      <c r="T101" s="338">
        <f t="shared" si="18"/>
        <v>0</v>
      </c>
      <c r="U101" s="338"/>
      <c r="V101" s="338"/>
      <c r="W101" s="338"/>
      <c r="X101" s="338"/>
      <c r="Y101" s="338"/>
      <c r="Z101" s="338"/>
      <c r="AA101" s="338"/>
      <c r="AB101" s="338"/>
      <c r="AC101" s="338"/>
      <c r="AD101" s="338"/>
      <c r="AE101" s="339" t="str">
        <f t="shared" si="19"/>
        <v/>
      </c>
      <c r="AF101" s="339" t="str">
        <f t="shared" si="20"/>
        <v/>
      </c>
      <c r="AG101" s="339" t="str">
        <f t="shared" si="21"/>
        <v/>
      </c>
      <c r="AH101" s="388" t="str">
        <f t="shared" si="22"/>
        <v/>
      </c>
      <c r="AI101" s="389"/>
      <c r="AK101" s="389"/>
      <c r="AM101" s="389"/>
      <c r="AO101" s="389"/>
      <c r="AQ101" s="389"/>
      <c r="AU101" s="389"/>
    </row>
    <row r="102" spans="1:47">
      <c r="A102" s="350" t="str">
        <f t="shared" si="15"/>
        <v/>
      </c>
      <c r="B102" s="350" t="str">
        <f>IF(A102="","",(COUNTIF($A$10:A102,A102))/100)</f>
        <v/>
      </c>
      <c r="C102" s="350" t="str">
        <f t="shared" si="23"/>
        <v/>
      </c>
      <c r="D102" s="339"/>
      <c r="E102" s="338"/>
      <c r="F102" s="338"/>
      <c r="G102" s="338"/>
      <c r="H102" s="339"/>
      <c r="I102" s="339"/>
      <c r="J102" s="339" t="str">
        <f t="shared" si="16"/>
        <v/>
      </c>
      <c r="K102" s="388" t="str">
        <f t="shared" si="17"/>
        <v/>
      </c>
      <c r="L102" s="338"/>
      <c r="M102" s="338"/>
      <c r="N102" s="338"/>
      <c r="O102" s="338"/>
      <c r="P102" s="338"/>
      <c r="Q102" s="338"/>
      <c r="R102" s="338"/>
      <c r="S102" s="338"/>
      <c r="T102" s="338">
        <f t="shared" si="18"/>
        <v>0</v>
      </c>
      <c r="U102" s="338"/>
      <c r="V102" s="338"/>
      <c r="W102" s="338"/>
      <c r="X102" s="338"/>
      <c r="Y102" s="338"/>
      <c r="Z102" s="338"/>
      <c r="AA102" s="338"/>
      <c r="AB102" s="338"/>
      <c r="AC102" s="338"/>
      <c r="AD102" s="338"/>
      <c r="AE102" s="339" t="str">
        <f t="shared" si="19"/>
        <v/>
      </c>
      <c r="AF102" s="339" t="str">
        <f t="shared" si="20"/>
        <v/>
      </c>
      <c r="AG102" s="339" t="str">
        <f t="shared" si="21"/>
        <v/>
      </c>
      <c r="AH102" s="388" t="str">
        <f t="shared" si="22"/>
        <v/>
      </c>
      <c r="AI102" s="389"/>
      <c r="AK102" s="389"/>
      <c r="AM102" s="389"/>
      <c r="AO102" s="389"/>
      <c r="AQ102" s="389"/>
      <c r="AU102" s="389"/>
    </row>
    <row r="103" spans="1:47">
      <c r="A103" s="350" t="str">
        <f t="shared" si="15"/>
        <v/>
      </c>
      <c r="B103" s="350" t="str">
        <f>IF(A103="","",(COUNTIF($A$10:A103,A103))/100)</f>
        <v/>
      </c>
      <c r="C103" s="350" t="str">
        <f t="shared" si="23"/>
        <v/>
      </c>
      <c r="D103" s="339"/>
      <c r="E103" s="338"/>
      <c r="F103" s="338"/>
      <c r="G103" s="338"/>
      <c r="H103" s="339"/>
      <c r="I103" s="339"/>
      <c r="J103" s="339" t="str">
        <f>IF(OR(H103="",I103=""),"",H103*I103)</f>
        <v/>
      </c>
      <c r="K103" s="388" t="str">
        <f t="shared" si="17"/>
        <v/>
      </c>
      <c r="L103" s="338"/>
      <c r="M103" s="338"/>
      <c r="N103" s="338"/>
      <c r="O103" s="338"/>
      <c r="P103" s="338"/>
      <c r="Q103" s="338"/>
      <c r="R103" s="338"/>
      <c r="S103" s="338"/>
      <c r="T103" s="338">
        <f t="shared" si="18"/>
        <v>0</v>
      </c>
      <c r="U103" s="338"/>
      <c r="V103" s="338"/>
      <c r="W103" s="338"/>
      <c r="X103" s="338"/>
      <c r="Y103" s="338"/>
      <c r="Z103" s="338"/>
      <c r="AA103" s="338"/>
      <c r="AB103" s="338"/>
      <c r="AC103" s="338"/>
      <c r="AD103" s="338"/>
      <c r="AE103" s="339" t="str">
        <f t="shared" si="19"/>
        <v/>
      </c>
      <c r="AF103" s="339" t="str">
        <f t="shared" si="20"/>
        <v/>
      </c>
      <c r="AG103" s="339" t="str">
        <f t="shared" si="21"/>
        <v/>
      </c>
      <c r="AH103" s="388" t="str">
        <f t="shared" si="22"/>
        <v/>
      </c>
      <c r="AI103" s="389"/>
      <c r="AK103" s="389"/>
      <c r="AM103" s="389"/>
      <c r="AO103" s="389"/>
      <c r="AQ103" s="389"/>
      <c r="AU103" s="389"/>
    </row>
    <row r="104" spans="1:47">
      <c r="A104" s="350" t="str">
        <f t="shared" si="15"/>
        <v/>
      </c>
      <c r="B104" s="350" t="str">
        <f>IF(A104="","",(COUNTIF($A$10:A104,A104))/100)</f>
        <v/>
      </c>
      <c r="C104" s="350" t="str">
        <f t="shared" si="23"/>
        <v/>
      </c>
      <c r="D104" s="339"/>
      <c r="E104" s="338"/>
      <c r="F104" s="338"/>
      <c r="G104" s="338"/>
      <c r="H104" s="339"/>
      <c r="I104" s="339"/>
      <c r="J104" s="339" t="str">
        <f>IF(OR(H104="",I104=""),"",H104*I104)</f>
        <v/>
      </c>
      <c r="K104" s="388" t="str">
        <f t="shared" si="17"/>
        <v/>
      </c>
      <c r="L104" s="338"/>
      <c r="M104" s="338"/>
      <c r="N104" s="338"/>
      <c r="O104" s="338"/>
      <c r="P104" s="338"/>
      <c r="Q104" s="338"/>
      <c r="R104" s="338"/>
      <c r="S104" s="338"/>
      <c r="T104" s="338">
        <f t="shared" si="18"/>
        <v>0</v>
      </c>
      <c r="U104" s="338"/>
      <c r="V104" s="338"/>
      <c r="W104" s="338"/>
      <c r="X104" s="338"/>
      <c r="Y104" s="338"/>
      <c r="Z104" s="338"/>
      <c r="AA104" s="338"/>
      <c r="AB104" s="338"/>
      <c r="AC104" s="338"/>
      <c r="AD104" s="338"/>
      <c r="AE104" s="339" t="str">
        <f t="shared" si="19"/>
        <v/>
      </c>
      <c r="AF104" s="339" t="str">
        <f t="shared" si="20"/>
        <v/>
      </c>
      <c r="AG104" s="339" t="str">
        <f t="shared" si="21"/>
        <v/>
      </c>
      <c r="AH104" s="388" t="str">
        <f t="shared" si="22"/>
        <v/>
      </c>
      <c r="AI104" s="389"/>
      <c r="AK104" s="389"/>
      <c r="AM104" s="389"/>
      <c r="AO104" s="389"/>
      <c r="AQ104" s="389"/>
      <c r="AU104" s="389"/>
    </row>
    <row r="105" spans="1:47">
      <c r="A105" s="350" t="str">
        <f t="shared" si="15"/>
        <v/>
      </c>
      <c r="B105" s="350" t="str">
        <f>IF(A105="","",(COUNTIF($A$10:A105,A105))/100)</f>
        <v/>
      </c>
      <c r="C105" s="350" t="str">
        <f t="shared" si="23"/>
        <v/>
      </c>
      <c r="D105" s="339"/>
      <c r="E105" s="338"/>
      <c r="F105" s="338"/>
      <c r="G105" s="338"/>
      <c r="H105" s="339"/>
      <c r="I105" s="339"/>
      <c r="J105" s="339" t="str">
        <f>IF(OR(H105="",I105=""),"",H105*I105)</f>
        <v/>
      </c>
      <c r="K105" s="388" t="str">
        <f t="shared" si="17"/>
        <v/>
      </c>
      <c r="L105" s="338"/>
      <c r="M105" s="338"/>
      <c r="N105" s="338"/>
      <c r="O105" s="338"/>
      <c r="P105" s="338"/>
      <c r="Q105" s="338"/>
      <c r="R105" s="338"/>
      <c r="S105" s="338"/>
      <c r="T105" s="338">
        <f t="shared" si="18"/>
        <v>0</v>
      </c>
      <c r="U105" s="338"/>
      <c r="V105" s="338"/>
      <c r="W105" s="338"/>
      <c r="X105" s="338"/>
      <c r="Y105" s="338"/>
      <c r="Z105" s="338"/>
      <c r="AA105" s="338"/>
      <c r="AB105" s="338"/>
      <c r="AC105" s="338"/>
      <c r="AD105" s="338"/>
      <c r="AE105" s="339" t="str">
        <f t="shared" si="19"/>
        <v/>
      </c>
      <c r="AF105" s="339" t="str">
        <f t="shared" si="20"/>
        <v/>
      </c>
      <c r="AG105" s="339" t="str">
        <f t="shared" si="21"/>
        <v/>
      </c>
      <c r="AH105" s="388" t="str">
        <f t="shared" si="22"/>
        <v/>
      </c>
      <c r="AI105" s="389"/>
      <c r="AK105" s="389"/>
      <c r="AM105" s="389"/>
      <c r="AO105" s="389"/>
      <c r="AQ105" s="389"/>
      <c r="AU105" s="389"/>
    </row>
    <row r="106" spans="1:47">
      <c r="A106" s="350" t="str">
        <f t="shared" si="15"/>
        <v/>
      </c>
      <c r="B106" s="350" t="str">
        <f>IF(A106="","",(COUNTIF($A$10:A106,A106))/100)</f>
        <v/>
      </c>
      <c r="C106" s="350" t="str">
        <f t="shared" si="23"/>
        <v/>
      </c>
      <c r="D106" s="339"/>
      <c r="E106" s="338"/>
      <c r="F106" s="338"/>
      <c r="G106" s="338"/>
      <c r="H106" s="339"/>
      <c r="I106" s="339"/>
      <c r="J106" s="339" t="str">
        <f>IF(OR(H106="",I106=""),"",H106*I106)</f>
        <v/>
      </c>
      <c r="K106" s="388" t="str">
        <f t="shared" si="17"/>
        <v/>
      </c>
      <c r="L106" s="338"/>
      <c r="M106" s="338"/>
      <c r="N106" s="338"/>
      <c r="O106" s="338"/>
      <c r="P106" s="338"/>
      <c r="Q106" s="338"/>
      <c r="R106" s="338"/>
      <c r="S106" s="338"/>
      <c r="T106" s="338">
        <f t="shared" si="18"/>
        <v>0</v>
      </c>
      <c r="U106" s="338"/>
      <c r="V106" s="338"/>
      <c r="W106" s="338"/>
      <c r="X106" s="338"/>
      <c r="Y106" s="338"/>
      <c r="Z106" s="338"/>
      <c r="AA106" s="338"/>
      <c r="AB106" s="338"/>
      <c r="AC106" s="338"/>
      <c r="AD106" s="338"/>
      <c r="AE106" s="339" t="str">
        <f t="shared" si="19"/>
        <v/>
      </c>
      <c r="AF106" s="339" t="str">
        <f t="shared" si="20"/>
        <v/>
      </c>
      <c r="AG106" s="339" t="str">
        <f t="shared" si="21"/>
        <v/>
      </c>
      <c r="AH106" s="388" t="str">
        <f t="shared" si="22"/>
        <v/>
      </c>
      <c r="AI106" s="389"/>
      <c r="AK106" s="389"/>
      <c r="AM106" s="389"/>
      <c r="AO106" s="389"/>
      <c r="AQ106" s="389"/>
      <c r="AU106" s="389"/>
    </row>
  </sheetData>
  <sheetProtection algorithmName="SHA-512" hashValue="/fQiG/7O4ry6TRK4kpO25qrPR+zeDn9OsMRmH7ej29gsHDo9koSLcNSggmto4LzrGZooWA4O5AaOwqCIRdTN+g==" saltValue="d8WIHEDcAu/X6zTmwXLsQQ==" spinCount="100000" sheet="1" formatCells="0" formatColumns="0" formatRows="0"/>
  <mergeCells count="15">
    <mergeCell ref="F2:AT2"/>
    <mergeCell ref="F3:AT4"/>
    <mergeCell ref="A14:AV14"/>
    <mergeCell ref="D16:AV16"/>
    <mergeCell ref="AI8:AV8"/>
    <mergeCell ref="D8:G8"/>
    <mergeCell ref="A1:E4"/>
    <mergeCell ref="H8:M8"/>
    <mergeCell ref="AE8:AH8"/>
    <mergeCell ref="N8:Z8"/>
    <mergeCell ref="AU2:AV2"/>
    <mergeCell ref="AU1:AV1"/>
    <mergeCell ref="AU3:AV3"/>
    <mergeCell ref="AU4:AV4"/>
    <mergeCell ref="F1:AT1"/>
  </mergeCells>
  <conditionalFormatting sqref="L13">
    <cfRule type="cellIs" dxfId="37" priority="54" operator="equal">
      <formula>"BAJO"</formula>
    </cfRule>
    <cfRule type="cellIs" dxfId="36" priority="55" operator="equal">
      <formula>"MODERADO"</formula>
    </cfRule>
    <cfRule type="cellIs" dxfId="35" priority="56" operator="equal">
      <formula>"ALTO"</formula>
    </cfRule>
    <cfRule type="cellIs" dxfId="34" priority="57" operator="equal">
      <formula>"EXTREMO"</formula>
    </cfRule>
  </conditionalFormatting>
  <conditionalFormatting sqref="AH17:AH106 AH10:AH13 K10:K13">
    <cfRule type="cellIs" dxfId="33" priority="46" operator="equal">
      <formula>"BAJO"</formula>
    </cfRule>
    <cfRule type="cellIs" dxfId="32" priority="47" operator="equal">
      <formula>"MODERADO"</formula>
    </cfRule>
    <cfRule type="cellIs" dxfId="31" priority="48" operator="equal">
      <formula>"FAVORABLE"</formula>
    </cfRule>
    <cfRule type="cellIs" dxfId="30" priority="49" stopIfTrue="1" operator="equal">
      <formula>"ALTO"</formula>
    </cfRule>
  </conditionalFormatting>
  <conditionalFormatting sqref="K17:K106">
    <cfRule type="cellIs" dxfId="29" priority="38" operator="equal">
      <formula>"BAJO"</formula>
    </cfRule>
    <cfRule type="cellIs" dxfId="28" priority="39" operator="equal">
      <formula>"MODERADO"</formula>
    </cfRule>
    <cfRule type="cellIs" dxfId="27" priority="40" operator="equal">
      <formula>"FAVORABLE"</formula>
    </cfRule>
    <cfRule type="cellIs" dxfId="26" priority="41" stopIfTrue="1" operator="equal">
      <formula>"ALTO"</formula>
    </cfRule>
  </conditionalFormatting>
  <conditionalFormatting sqref="G17:G106">
    <cfRule type="cellIs" dxfId="25" priority="30" operator="equal">
      <formula>"BAJO"</formula>
    </cfRule>
    <cfRule type="cellIs" dxfId="24" priority="31" operator="equal">
      <formula>"MODERADO"</formula>
    </cfRule>
    <cfRule type="cellIs" dxfId="23" priority="32" operator="equal">
      <formula>"ALTO"</formula>
    </cfRule>
    <cfRule type="cellIs" dxfId="22" priority="33" operator="equal">
      <formula>"EXTREMO"</formula>
    </cfRule>
  </conditionalFormatting>
  <conditionalFormatting sqref="T17:T106 T10:T13 U10:AB12 AJ10:AJ12 W17:AD106 W13:AD13">
    <cfRule type="cellIs" dxfId="21" priority="25" operator="equal">
      <formula>0</formula>
    </cfRule>
  </conditionalFormatting>
  <conditionalFormatting sqref="AE12:AF12">
    <cfRule type="cellIs" dxfId="20" priority="16" operator="equal">
      <formula>0</formula>
    </cfRule>
  </conditionalFormatting>
  <conditionalFormatting sqref="U13:V13 U17:V106">
    <cfRule type="cellIs" dxfId="19" priority="15" operator="equal">
      <formula>0</formula>
    </cfRule>
  </conditionalFormatting>
  <conditionalFormatting sqref="L12">
    <cfRule type="cellIs" dxfId="18" priority="11" operator="equal">
      <formula>"BAJO"</formula>
    </cfRule>
    <cfRule type="cellIs" dxfId="17" priority="12" operator="equal">
      <formula>"MODERADO"</formula>
    </cfRule>
    <cfRule type="cellIs" dxfId="16" priority="13" operator="equal">
      <formula>"ALTO"</formula>
    </cfRule>
    <cfRule type="cellIs" dxfId="15" priority="14" operator="equal">
      <formula>"EXTREMO"</formula>
    </cfRule>
  </conditionalFormatting>
  <conditionalFormatting sqref="L11">
    <cfRule type="cellIs" dxfId="14" priority="7" operator="equal">
      <formula>"BAJO"</formula>
    </cfRule>
    <cfRule type="cellIs" dxfId="13" priority="8" operator="equal">
      <formula>"MODERADO"</formula>
    </cfRule>
    <cfRule type="cellIs" dxfId="12" priority="9" operator="equal">
      <formula>"ALTO"</formula>
    </cfRule>
    <cfRule type="cellIs" dxfId="11" priority="10" operator="equal">
      <formula>"EXTREMO"</formula>
    </cfRule>
  </conditionalFormatting>
  <conditionalFormatting sqref="AC10:AD10">
    <cfRule type="cellIs" dxfId="10" priority="3" operator="equal">
      <formula>0</formula>
    </cfRule>
  </conditionalFormatting>
  <conditionalFormatting sqref="AC11:AD11">
    <cfRule type="cellIs" dxfId="9" priority="2" operator="equal">
      <formula>0</formula>
    </cfRule>
  </conditionalFormatting>
  <conditionalFormatting sqref="AC12:AD12">
    <cfRule type="cellIs" dxfId="8" priority="1" operator="equal">
      <formula>0</formula>
    </cfRule>
  </conditionalFormatting>
  <dataValidations xWindow="1578" yWindow="752" count="3">
    <dataValidation errorStyle="warning" allowBlank="1" errorTitle="VALOR INCORRECTO" error="Por favor califique el impacto segun los valores de la lista desplegable." promptTitle="ESCALA DE IMPACTO" prompt="1-INSIGNIFICANTE-No representa afectación a la UdeC_x000a_2-MENOR-Los efectos son leves y reversibles_x000a_3-MODERADO-Los efectos son considerables pero reversibles_x000a_4-MAYOR-Los efectos son graves pero reversibles_x000a_5-CATASTRÓFICO-Los efectos son graves e irreversibles" sqref="AF17:AH106 L11:L13 J17:K106 J10:K13 AF10:AH13" xr:uid="{00000000-0002-0000-0B00-000000000000}"/>
    <dataValidation allowBlank="1" sqref="N107:O1048576" xr:uid="{00000000-0002-0000-0B00-000001000000}"/>
    <dataValidation errorStyle="warning" allowBlank="1" sqref="AE17:AE106 AE10:AE13" xr:uid="{00000000-0002-0000-0B00-000002000000}"/>
  </dataValidations>
  <hyperlinks>
    <hyperlink ref="E5" location="'IDENTIFICACIÓN DOFA'!A1" display="REGRESAR" xr:uid="{00000000-0004-0000-0B00-000000000000}"/>
  </hyperlinks>
  <pageMargins left="0.7" right="0.7" top="0.75" bottom="0.75" header="0.3" footer="0.3"/>
  <pageSetup paperSize="8" scale="10" orientation="portrait" r:id="rId1"/>
  <ignoredErrors>
    <ignoredError sqref="AE12:AF12" formula="1"/>
  </ignoredErrors>
  <drawing r:id="rId2"/>
  <legacyDrawing r:id="rId3"/>
  <extLst>
    <ext xmlns:x14="http://schemas.microsoft.com/office/spreadsheetml/2009/9/main" uri="{CCE6A557-97BC-4b89-ADB6-D9C93CAAB3DF}">
      <x14:dataValidations xmlns:xm="http://schemas.microsoft.com/office/excel/2006/main" xWindow="1578" yWindow="752" count="16">
        <x14:dataValidation type="list" errorStyle="warning" allowBlank="1" showInputMessage="1" showErrorMessage="1" errorTitle="VALOR INCORRECTO" error="Por favor califique la probabilidad segun los valores de la lista desplegable." promptTitle="ESCALA DE PROBABILIDAD" prompt="1-RARO- No se ha presentado en los últimos 5 años._x000a_2-IMPROBABLE- 1 o mas eventos en los últimos 5 años._x000a_3-POSIBLE- 1 o mas eventos en los últimos 2 años._x000a_4-PROBABLE- 1 evento en el último año._x000a_5-CASI SEGURO- Más de 1 evento en el último año." xr:uid="{00000000-0002-0000-0B00-000003000000}">
          <x14:formula1>
            <xm:f>ITEMS!$F$1:$F$5</xm:f>
          </x14:formula1>
          <xm:sqref>H52:H106</xm:sqref>
        </x14:dataValidation>
        <x14:dataValidation type="list" allowBlank="1" showInputMessage="1" showErrorMessage="1" xr:uid="{00000000-0002-0000-0B00-000004000000}">
          <x14:formula1>
            <xm:f>ITEMS!$M$1:$M$6</xm:f>
          </x14:formula1>
          <xm:sqref>G17:G1048576 G10:G13</xm:sqref>
        </x14:dataValidation>
        <x14:dataValidation type="list" errorStyle="warning" allowBlank="1" showInputMessage="1" showErrorMessage="1" errorTitle="VALOR INCORRECTO" error="Por favor califique el impacto segun los valores de la lista desplegable." promptTitle="ESCALA DE IMPACTO" prompt="1-INSIGNIFICANTE-No aporta al logro de objetivos_x000a_2-MENOR-Aporta poco al logro de objetivos_x000a_3-MODERADO-Aporta medianamente al logro de objetivos_x000a_4-MAYOR-Aporta considerablemente al logro de objetivos_x000a_5-EXCELENTE-Aporta totalmente al logro de objetivos" xr:uid="{00000000-0002-0000-0B00-000005000000}">
          <x14:formula1>
            <xm:f>ITEMS!$F$1:$F$5</xm:f>
          </x14:formula1>
          <xm:sqref>I52:I106</xm:sqref>
        </x14:dataValidation>
        <x14:dataValidation type="list" allowBlank="1" showInputMessage="1" showErrorMessage="1" errorTitle="DATO NO VALIDO" error="Seleccione un valor de la lista desplegable" promptTitle="FRECUENCIA DEL CONTROL" prompt="¿La frecuencia de la ejecución del control y seguimiento es adecuada?_x000a__x000a_SI= 25_x000a_NO= 0" xr:uid="{00000000-0002-0000-0B00-000006000000}">
          <x14:formula1>
            <xm:f>ITEMS!$T$1:$T$2</xm:f>
          </x14:formula1>
          <xm:sqref>S13 S17:S106</xm:sqref>
        </x14:dataValidation>
        <x14:dataValidation type="list" allowBlank="1" showInputMessage="1" showErrorMessage="1" errorTitle="DATO NO VALIDO" error="Seleccione un valor de la lista desplegable" promptTitle="EFECTIVIDAD DE LA HERRAMIENTA" prompt="¿En el tiempo que lleva la herramienta ha demostrado ser efectiva?_x000a__x000a_SI= 30_x000a_NO= 0" xr:uid="{00000000-0002-0000-0B00-000007000000}">
          <x14:formula1>
            <xm:f>ITEMS!$S$1:$S$2</xm:f>
          </x14:formula1>
          <xm:sqref>Q13 Q17:Q106</xm:sqref>
        </x14:dataValidation>
        <x14:dataValidation type="list" allowBlank="1" showInputMessage="1" showErrorMessage="1" errorTitle="DATO NO VALIDO" error="Seleccione un valor de la lista desplegable" promptTitle="RESPONSABLE DEL CONTROL" prompt="¿Estan definidos los responsables de la ejecución del control y del seguimiento?_x000a__x000a_SI= 15_x000a_NO= 0" xr:uid="{00000000-0002-0000-0B00-000008000000}">
          <x14:formula1>
            <xm:f>ITEMS!$R$1:$R$2</xm:f>
          </x14:formula1>
          <xm:sqref>R13 R17:R106</xm:sqref>
        </x14:dataValidation>
        <x14:dataValidation type="list" allowBlank="1" showInputMessage="1" showErrorMessage="1" errorTitle="DATO NO VALIDO" error="Seleccione un valor de la lista desplegable" promptTitle="DOCUMENTACIÓN  HERRAMIENTA" prompt="¿Existen manuales, instructivos, procedimientos u otro documento para el manejo de la herramienta?_x000a__x000a_SI= 15_x000a_NO= 0" xr:uid="{00000000-0002-0000-0B00-000009000000}">
          <x14:formula1>
            <xm:f>ITEMS!$R$1:$R$2</xm:f>
          </x14:formula1>
          <xm:sqref>P13 P17:P106</xm:sqref>
        </x14:dataValidation>
        <x14:dataValidation type="list" allowBlank="1" showInputMessage="1" showErrorMessage="1" errorTitle="DATO NO VALIDO" error="Seleccione un valor de la lista desplegable" promptTitle="HERRAMIENTAS PARA EL CONTROL" prompt="¿Posee herramientas para ejercer el control?_x000a__x000a_SI= 15_x000a_NO= 0" xr:uid="{00000000-0002-0000-0B00-00000A000000}">
          <x14:formula1>
            <xm:f>ITEMS!$R$1:$R$2</xm:f>
          </x14:formula1>
          <xm:sqref>O13 O17:O106</xm:sqref>
        </x14:dataValidation>
        <x14:dataValidation type="list" allowBlank="1" showInputMessage="1" showErrorMessage="1" errorTitle="ENTRADA NO VALIDA" error="Seleccione una entrada de la lista desplegable" promptTitle="AFECTACIÓN DEL IMPACTO" prompt="Seleccionar si el control reduce la probabilidad o el impacto del riesgo" xr:uid="{00000000-0002-0000-0B00-00000B000000}">
          <x14:formula1>
            <xm:f>ITEMS!$P$1:$P$2</xm:f>
          </x14:formula1>
          <xm:sqref>N17:N106 N10:N13</xm:sqref>
        </x14:dataValidation>
        <x14:dataValidation type="list" errorStyle="warning" allowBlank="1" showInputMessage="1" showErrorMessage="1" errorTitle="VALOR INCORRECTO" error="Por favor califique la probabilidad segun los valores de la lista desplegable." promptTitle="ESCALA DE PROBABILIDAD" prompt="1-RARO 20%-No se ha presentado en los últimos 5 años_x000a_2-IMPROBABLE 40%-1 o mas eventos en los últimos 5 años_x000a_3-POSIBLE 60%-1 o mas eventos en los últimos 2 años_x000a_4-PROBABLE 80%-1 evento en el último año_x000a_5-CASI SEGURO 100%-Más de 1 evento en el último año" xr:uid="{00000000-0002-0000-0B00-00000C000000}">
          <x14:formula1>
            <xm:f>ITEMS!$F$1:$F$5</xm:f>
          </x14:formula1>
          <xm:sqref>H17:H51 H10:H13</xm:sqref>
        </x14:dataValidation>
        <x14:dataValidation type="list" errorStyle="warning" allowBlank="1" showInputMessage="1" showErrorMessage="1" errorTitle="VALOR INCORRECTO" error="Por favor califique el impacto segun los valores de la lista desplegable." promptTitle="ESCALA DE IMPACTO" prompt="1-INSIGNIFICANTE 20%-No aporta a los objetivos_x000a_2-MENOR 40%-Aporta poco a los objetivos_x000a_3-MODERADO 60%-Aporta medianamente a los objetivos_x000a_4-MAYOR 80%-Aporta considerablemente a los objetivos_x000a_5-EXCELENTE 100%-Aporta totalmente a los objetivos" xr:uid="{00000000-0002-0000-0B00-00000D000000}">
          <x14:formula1>
            <xm:f>ITEMS!$F$1:$F$5</xm:f>
          </x14:formula1>
          <xm:sqref>I17:I51 I10:I13</xm:sqref>
        </x14:dataValidation>
        <x14:dataValidation type="list" allowBlank="1" showInputMessage="1" showErrorMessage="1" errorTitle="DATO NO VALIDO" error="Seleccione un valor de la lista desplegable" promptTitle="HERRAMIENTAS PARA EL CONTROL" prompt="¿Posee herramientas para ejercer el control?_x000a__x000a_SI= 15_x000a_NO= 0" xr:uid="{00000000-0002-0000-0B00-00000E000000}">
          <x14:formula1>
            <xm:f>'https://mailunicundiedu-my.sharepoint.com/Users/JMELISSAMORENO/Downloads/Matriz de R/[10RIESGOS-MAR.xlsm]ITEMS'!#REF!</xm:f>
          </x14:formula1>
          <xm:sqref>O10:O12</xm:sqref>
        </x14:dataValidation>
        <x14:dataValidation type="list" allowBlank="1" showInputMessage="1" showErrorMessage="1" errorTitle="DATO NO VALIDO" error="Seleccione un valor de la lista desplegable" promptTitle="DOCUMENTACIÓN  HERRAMIENTA" prompt="¿Existen manuales, instructivos, procedimientos u otro documento para el manejo de la herramienta?_x000a__x000a_SI= 15_x000a_NO= 0" xr:uid="{00000000-0002-0000-0B00-00000F000000}">
          <x14:formula1>
            <xm:f>'https://mailunicundiedu-my.sharepoint.com/Users/JMELISSAMORENO/Downloads/Matriz de R/[10RIESGOS-MAR.xlsm]ITEMS'!#REF!</xm:f>
          </x14:formula1>
          <xm:sqref>P10:P12</xm:sqref>
        </x14:dataValidation>
        <x14:dataValidation type="list" allowBlank="1" showInputMessage="1" showErrorMessage="1" errorTitle="DATO NO VALIDO" error="Seleccione un valor de la lista desplegable" promptTitle="RESPONSABLE DEL CONTROL" prompt="¿Estan definidos los responsables de la ejecución del control y del seguimiento?_x000a__x000a_SI= 15_x000a_NO= 0" xr:uid="{00000000-0002-0000-0B00-000010000000}">
          <x14:formula1>
            <xm:f>'https://mailunicundiedu-my.sharepoint.com/Users/JMELISSAMORENO/Downloads/Matriz de R/[10RIESGOS-MAR.xlsm]ITEMS'!#REF!</xm:f>
          </x14:formula1>
          <xm:sqref>R10:R12</xm:sqref>
        </x14:dataValidation>
        <x14:dataValidation type="list" allowBlank="1" showInputMessage="1" showErrorMessage="1" errorTitle="DATO NO VALIDO" error="Seleccione un valor de la lista desplegable" promptTitle="EFECTIVIDAD DE LA HERRAMIENTA" prompt="¿En el tiempo que lleva la herramienta ha demostrado ser efectiva?_x000a__x000a_SI= 30_x000a_NO= 0" xr:uid="{00000000-0002-0000-0B00-000011000000}">
          <x14:formula1>
            <xm:f>'https://mailunicundiedu-my.sharepoint.com/Users/JMELISSAMORENO/Downloads/Matriz de R/[10RIESGOS-MAR.xlsm]ITEMS'!#REF!</xm:f>
          </x14:formula1>
          <xm:sqref>Q10:Q12</xm:sqref>
        </x14:dataValidation>
        <x14:dataValidation type="list" allowBlank="1" showInputMessage="1" showErrorMessage="1" errorTitle="DATO NO VALIDO" error="Seleccione un valor de la lista desplegable" promptTitle="FRECUENCIA DEL CONTROL" prompt="¿La frecuencia de la ejecución del control y seguimiento es adecuada?_x000a__x000a_SI= 25_x000a_NO= 0" xr:uid="{00000000-0002-0000-0B00-000012000000}">
          <x14:formula1>
            <xm:f>'https://mailunicundiedu-my.sharepoint.com/Users/JMELISSAMORENO/Downloads/Matriz de R/[10RIESGOS-MAR.xlsm]ITEMS'!#REF!</xm:f>
          </x14:formula1>
          <xm:sqref>S10:S12</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6">
    <tabColor rgb="FFEDE395"/>
  </sheetPr>
  <dimension ref="A1:MT205"/>
  <sheetViews>
    <sheetView showGridLines="0" showRowColHeaders="0" zoomScaleNormal="100" workbookViewId="0"/>
  </sheetViews>
  <sheetFormatPr baseColWidth="10" defaultColWidth="11.42578125" defaultRowHeight="15"/>
  <cols>
    <col min="1" max="1" width="11.42578125" style="8"/>
    <col min="2" max="2" width="14.7109375" style="8" customWidth="1"/>
    <col min="3" max="3" width="25.140625" style="8" customWidth="1"/>
    <col min="4" max="6" width="27.140625" style="8" customWidth="1"/>
    <col min="7" max="8" width="13.5703125" style="8" customWidth="1"/>
    <col min="9" max="9" width="16.140625" style="8" customWidth="1"/>
    <col min="10" max="10" width="13.5703125" style="8" customWidth="1"/>
    <col min="11" max="11" width="11.85546875" style="196" bestFit="1" customWidth="1"/>
    <col min="12" max="12" width="11.42578125" style="196"/>
    <col min="13" max="13" width="11.42578125" style="195"/>
    <col min="14" max="14" width="11.85546875" style="195" hidden="1" customWidth="1"/>
    <col min="15" max="62" width="0" style="195" hidden="1" customWidth="1"/>
    <col min="63" max="68" width="11.42578125" style="196"/>
    <col min="69" max="16384" width="11.42578125" style="8"/>
  </cols>
  <sheetData>
    <row r="1" spans="1:62" ht="19.5" customHeight="1">
      <c r="A1" s="179"/>
      <c r="B1" s="645"/>
      <c r="C1" s="645"/>
      <c r="D1" s="646" t="s">
        <v>24</v>
      </c>
      <c r="E1" s="647"/>
      <c r="F1" s="647"/>
      <c r="G1" s="647"/>
      <c r="H1" s="648"/>
      <c r="I1" s="636" t="s">
        <v>25</v>
      </c>
      <c r="J1" s="636"/>
      <c r="K1" s="227"/>
    </row>
    <row r="2" spans="1:62" ht="19.5" customHeight="1">
      <c r="A2" s="179"/>
      <c r="B2" s="645"/>
      <c r="C2" s="645"/>
      <c r="D2" s="646" t="s">
        <v>40</v>
      </c>
      <c r="E2" s="647"/>
      <c r="F2" s="647"/>
      <c r="G2" s="647"/>
      <c r="H2" s="648"/>
      <c r="I2" s="448" t="s">
        <v>27</v>
      </c>
      <c r="J2" s="448"/>
      <c r="K2" s="227"/>
    </row>
    <row r="3" spans="1:62" ht="15" customHeight="1">
      <c r="A3" s="179"/>
      <c r="B3" s="645"/>
      <c r="C3" s="645"/>
      <c r="D3" s="649" t="s">
        <v>28</v>
      </c>
      <c r="E3" s="650"/>
      <c r="F3" s="650"/>
      <c r="G3" s="650"/>
      <c r="H3" s="651"/>
      <c r="I3" s="448" t="s">
        <v>29</v>
      </c>
      <c r="J3" s="448"/>
      <c r="K3" s="227"/>
    </row>
    <row r="4" spans="1:62">
      <c r="A4" s="179"/>
      <c r="B4" s="645"/>
      <c r="C4" s="645"/>
      <c r="D4" s="652"/>
      <c r="E4" s="653"/>
      <c r="F4" s="653"/>
      <c r="G4" s="653"/>
      <c r="H4" s="654"/>
      <c r="I4" s="636" t="s">
        <v>824</v>
      </c>
      <c r="J4" s="636"/>
      <c r="K4" s="227"/>
    </row>
    <row r="5" spans="1:62">
      <c r="A5" s="179"/>
      <c r="B5" s="179"/>
      <c r="C5" s="179"/>
      <c r="D5" s="179"/>
      <c r="E5" s="179"/>
      <c r="F5" s="179"/>
      <c r="G5" s="179"/>
      <c r="H5" s="179"/>
      <c r="I5" s="179"/>
      <c r="J5" s="179"/>
      <c r="K5" s="227"/>
    </row>
    <row r="6" spans="1:62" ht="15" customHeight="1">
      <c r="A6" s="246" t="s">
        <v>42</v>
      </c>
      <c r="B6" s="677" t="s">
        <v>825</v>
      </c>
      <c r="C6" s="677"/>
      <c r="D6" s="677"/>
      <c r="E6" s="677"/>
      <c r="F6" s="677"/>
      <c r="G6" s="677"/>
      <c r="H6" s="677"/>
      <c r="I6" s="677"/>
      <c r="J6" s="677"/>
      <c r="K6" s="227"/>
    </row>
    <row r="7" spans="1:62" ht="15.75" customHeight="1">
      <c r="A7" s="179"/>
      <c r="B7" s="677"/>
      <c r="C7" s="677"/>
      <c r="D7" s="677"/>
      <c r="E7" s="677"/>
      <c r="F7" s="677"/>
      <c r="G7" s="677"/>
      <c r="H7" s="677"/>
      <c r="I7" s="677"/>
      <c r="J7" s="677"/>
      <c r="K7" s="227"/>
    </row>
    <row r="8" spans="1:62" ht="18" customHeight="1">
      <c r="A8" s="179"/>
      <c r="B8" s="678" t="s">
        <v>12</v>
      </c>
      <c r="C8" s="678"/>
      <c r="D8" s="680" t="s">
        <v>826</v>
      </c>
      <c r="E8" s="680" t="s">
        <v>827</v>
      </c>
      <c r="F8" s="680" t="s">
        <v>828</v>
      </c>
      <c r="G8" s="671" t="s">
        <v>829</v>
      </c>
      <c r="H8" s="672"/>
      <c r="I8" s="671" t="s">
        <v>830</v>
      </c>
      <c r="J8" s="672"/>
      <c r="K8" s="227"/>
      <c r="N8" s="195" t="str">
        <f>IF(N9&lt;&gt;""," -O","")</f>
        <v/>
      </c>
      <c r="P8" s="195" t="str">
        <f>IF(P9&lt;&gt;""," -O","")</f>
        <v/>
      </c>
      <c r="R8" s="195" t="str">
        <f>IF(R9&lt;&gt;""," -O","")</f>
        <v/>
      </c>
      <c r="T8" s="195" t="str">
        <f>IF(T9&lt;&gt;""," -O","")</f>
        <v/>
      </c>
      <c r="V8" s="195" t="str">
        <f>IF(V9&lt;&gt;""," -O","")</f>
        <v/>
      </c>
      <c r="X8" s="195" t="str">
        <f>IF(X9&lt;&gt;""," -O","")</f>
        <v/>
      </c>
      <c r="Z8" s="195" t="str">
        <f>IF(Z9&lt;&gt;""," -O","")</f>
        <v/>
      </c>
      <c r="AB8" s="195" t="str">
        <f>IF(AB9&lt;&gt;""," -O","")</f>
        <v/>
      </c>
      <c r="AD8" s="195" t="str">
        <f>IF(AD9&lt;&gt;""," -O","")</f>
        <v/>
      </c>
      <c r="AF8" s="195" t="str">
        <f>IF(AF9&lt;&gt;""," -O","")</f>
        <v/>
      </c>
      <c r="AH8" s="195" t="str">
        <f>IF(AH9&lt;&gt;""," -O","")</f>
        <v/>
      </c>
      <c r="AJ8" s="195" t="str">
        <f>IF(AJ9&lt;&gt;""," -O","")</f>
        <v/>
      </c>
      <c r="AL8" s="195" t="str">
        <f>IF(AL9&lt;&gt;""," -O","")</f>
        <v/>
      </c>
      <c r="AN8" s="195" t="str">
        <f>IF(AN9&lt;&gt;""," -O","")</f>
        <v/>
      </c>
      <c r="AP8" s="195" t="str">
        <f>IF(AP9&lt;&gt;""," -O","")</f>
        <v/>
      </c>
      <c r="AR8" s="195" t="str">
        <f>IF(AR9&lt;&gt;""," -O","")</f>
        <v/>
      </c>
      <c r="AT8" s="195" t="str">
        <f>IF(AT9&lt;&gt;""," -O","")</f>
        <v/>
      </c>
      <c r="AV8" s="195" t="str">
        <f>IF(AV9&lt;&gt;""," -O","")</f>
        <v/>
      </c>
      <c r="AX8" s="195" t="str">
        <f>IF(AX9&lt;&gt;""," -O","")</f>
        <v/>
      </c>
      <c r="AZ8" s="195" t="str">
        <f>IF(AZ9&lt;&gt;""," -O","")</f>
        <v/>
      </c>
      <c r="BB8" s="195" t="str">
        <f>IF(BB9&lt;&gt;""," -O","")</f>
        <v/>
      </c>
      <c r="BD8" s="195" t="str">
        <f>IF(BD9&lt;&gt;""," -O","")</f>
        <v/>
      </c>
      <c r="BF8" s="195" t="str">
        <f>IF(BF9&lt;&gt;""," -O","")</f>
        <v/>
      </c>
      <c r="BH8" s="195" t="str">
        <f>IF(BH9&lt;&gt;""," -O","")</f>
        <v/>
      </c>
      <c r="BJ8" s="195" t="str">
        <f>IF(BJ9&lt;&gt;""," -O","")</f>
        <v xml:space="preserve"> -O</v>
      </c>
    </row>
    <row r="9" spans="1:62" ht="24.75" customHeight="1">
      <c r="A9" s="179"/>
      <c r="B9" s="679" t="s">
        <v>5</v>
      </c>
      <c r="C9" s="679"/>
      <c r="D9" s="681"/>
      <c r="E9" s="681"/>
      <c r="F9" s="681"/>
      <c r="G9" s="673"/>
      <c r="H9" s="674"/>
      <c r="I9" s="673"/>
      <c r="J9" s="674"/>
      <c r="K9" s="227"/>
      <c r="M9" s="195">
        <v>1.01</v>
      </c>
      <c r="N9" s="195" t="str">
        <f>IFERROR(VLOOKUP(M9,'CRUCE OPORTUNIDADES'!$C$10:$D$106,2,FALSE),"")</f>
        <v/>
      </c>
      <c r="O9" s="195">
        <v>2.0099999999999998</v>
      </c>
      <c r="P9" s="195" t="str">
        <f>IFERROR(VLOOKUP(O9,'CRUCE OPORTUNIDADES'!$C$10:$D$106,2,FALSE),"")</f>
        <v/>
      </c>
      <c r="Q9" s="195">
        <v>3.01</v>
      </c>
      <c r="R9" s="195" t="str">
        <f>IFERROR(VLOOKUP(Q9,'CRUCE OPORTUNIDADES'!$C$10:$D$106,2,FALSE),"")</f>
        <v/>
      </c>
      <c r="S9" s="195">
        <v>4.01</v>
      </c>
      <c r="T9" s="195" t="str">
        <f>IFERROR(VLOOKUP(S9,'CRUCE OPORTUNIDADES'!$C$10:$D$106,2,FALSE),"")</f>
        <v/>
      </c>
      <c r="U9" s="195">
        <v>5.01</v>
      </c>
      <c r="V9" s="195" t="str">
        <f>IFERROR(VLOOKUP(U9,'CRUCE OPORTUNIDADES'!$C$10:$D$106,2,FALSE),"")</f>
        <v/>
      </c>
      <c r="W9" s="195">
        <v>6.01</v>
      </c>
      <c r="X9" s="195" t="str">
        <f>IFERROR(VLOOKUP(W9,'CRUCE OPORTUNIDADES'!$C$10:$D$106,2,FALSE),"")</f>
        <v/>
      </c>
      <c r="Y9" s="195">
        <v>7.01</v>
      </c>
      <c r="Z9" s="195" t="str">
        <f>IFERROR(VLOOKUP(Y9,'CRUCE OPORTUNIDADES'!$C$10:$D$106,2,FALSE),"")</f>
        <v/>
      </c>
      <c r="AA9" s="195">
        <v>8.01</v>
      </c>
      <c r="AB9" s="195" t="str">
        <f>IFERROR(VLOOKUP(AA9,'CRUCE OPORTUNIDADES'!$C$10:$D$106,2,FALSE),"")</f>
        <v/>
      </c>
      <c r="AC9" s="195">
        <v>9.01</v>
      </c>
      <c r="AD9" s="195" t="str">
        <f>IFERROR(VLOOKUP(AC9,'CRUCE OPORTUNIDADES'!$C$10:$D$106,2,FALSE),"")</f>
        <v/>
      </c>
      <c r="AE9" s="195">
        <v>10.01</v>
      </c>
      <c r="AF9" s="195" t="str">
        <f>IFERROR(VLOOKUP(AE9,'CRUCE OPORTUNIDADES'!$C$10:$D$106,2,FALSE),"")</f>
        <v/>
      </c>
      <c r="AG9" s="195">
        <v>11.01</v>
      </c>
      <c r="AH9" s="195" t="str">
        <f>IFERROR(VLOOKUP(AG9,'CRUCE OPORTUNIDADES'!$C$10:$D$106,2,FALSE),"")</f>
        <v/>
      </c>
      <c r="AI9" s="195">
        <v>12.01</v>
      </c>
      <c r="AJ9" s="195" t="str">
        <f>IFERROR(VLOOKUP(AI9,'CRUCE OPORTUNIDADES'!$C$10:$D$106,2,FALSE),"")</f>
        <v/>
      </c>
      <c r="AK9" s="195">
        <v>13.01</v>
      </c>
      <c r="AL9" s="195" t="str">
        <f>IFERROR(VLOOKUP(AK9,'CRUCE OPORTUNIDADES'!$C$10:$D$106,2,FALSE),"")</f>
        <v/>
      </c>
      <c r="AM9" s="195">
        <v>14.01</v>
      </c>
      <c r="AN9" s="195" t="str">
        <f>IFERROR(VLOOKUP(AM9,'CRUCE OPORTUNIDADES'!$C$10:$D$106,2,FALSE),"")</f>
        <v/>
      </c>
      <c r="AO9" s="195">
        <v>15.01</v>
      </c>
      <c r="AP9" s="195" t="str">
        <f>IFERROR(VLOOKUP(AO9,'CRUCE OPORTUNIDADES'!$C$10:$D$106,2,FALSE),"")</f>
        <v/>
      </c>
      <c r="AQ9" s="195">
        <v>16.010000000000002</v>
      </c>
      <c r="AR9" s="195" t="str">
        <f>IFERROR(VLOOKUP(AQ9,'CRUCE OPORTUNIDADES'!$C$10:$D$106,2,FALSE),"")</f>
        <v/>
      </c>
      <c r="AS9" s="195">
        <v>17.010000000000002</v>
      </c>
      <c r="AT9" s="195" t="str">
        <f>IFERROR(VLOOKUP(AS9,'CRUCE OPORTUNIDADES'!$C$10:$D$106,2,FALSE),"")</f>
        <v/>
      </c>
      <c r="AU9" s="195">
        <v>18.010000000000002</v>
      </c>
      <c r="AV9" s="195" t="str">
        <f>IFERROR(VLOOKUP(AU9,'CRUCE OPORTUNIDADES'!$C$10:$D$106,2,FALSE),"")</f>
        <v/>
      </c>
      <c r="AW9" s="195">
        <v>19.010000000000002</v>
      </c>
      <c r="AX9" s="195" t="str">
        <f>IFERROR(VLOOKUP(AW9,'CRUCE OPORTUNIDADES'!$C$10:$D$106,2,FALSE),"")</f>
        <v/>
      </c>
      <c r="AY9" s="195">
        <v>20.010000000000002</v>
      </c>
      <c r="AZ9" s="195" t="str">
        <f>IFERROR(VLOOKUP(AY9,'CRUCE OPORTUNIDADES'!$C$10:$D$106,2,FALSE),"")</f>
        <v/>
      </c>
      <c r="BA9" s="195">
        <v>21.01</v>
      </c>
      <c r="BB9" s="195" t="str">
        <f>IFERROR(VLOOKUP(BA9,'CRUCE OPORTUNIDADES'!$C$10:$D$106,2,FALSE),"")</f>
        <v/>
      </c>
      <c r="BC9" s="195">
        <v>22.01</v>
      </c>
      <c r="BD9" s="195" t="str">
        <f>IFERROR(VLOOKUP(BC9,'CRUCE OPORTUNIDADES'!$C$10:$D$106,2,FALSE),"")</f>
        <v/>
      </c>
      <c r="BE9" s="195">
        <v>23.01</v>
      </c>
      <c r="BF9" s="195" t="str">
        <f>IFERROR(VLOOKUP(BE9,'CRUCE OPORTUNIDADES'!$C$10:$D$106,2,FALSE),"")</f>
        <v/>
      </c>
      <c r="BG9" s="195">
        <v>24.01</v>
      </c>
      <c r="BH9" s="195" t="str">
        <f>IFERROR(VLOOKUP(BG9,'CRUCE OPORTUNIDADES'!$C$10:$D$106,2,FALSE),"")</f>
        <v/>
      </c>
      <c r="BI9" s="195">
        <v>25.01</v>
      </c>
      <c r="BJ9" s="195">
        <f>IFERROR(VLOOKUP(BI9,'CRUCE OPORTUNIDADES'!$C$10:$D$106,2,FALSE),"")</f>
        <v>1</v>
      </c>
    </row>
    <row r="10" spans="1:62" ht="50.25" customHeight="1">
      <c r="A10" s="179"/>
      <c r="B10" s="655" t="s">
        <v>831</v>
      </c>
      <c r="C10" s="655"/>
      <c r="D10" s="262" t="str">
        <f>CONCATENATE(N8,N9,N10,N11,N12,N13,N14,N16,N17,N19,N20,N21,N22,N23,N24,N25,N26,N27,N28,N29,N30,N31,N32,N33,N34,N35,N36,N37,N38,N39,N40,N41,N42,N43,N44,N45,N46,N47,N48,N49,N50,N51,N52,N53,N54,N55,N56,N57,N58,N59,N60,N61,N62,N63,N64,N65,N66,N67,N68,N69,N70,N71,N72,N73,N74,N75,N76,N77,N78,N79,N80,N81,N82,N83,N84,N85,N86,N87,N88,N89,N90,N91,N92,N93,N94,N95,N96,N97,N98,N99,N100,N101,N102,N103,N104,N105,N106,N107,N108,N109,N110,N111,N112,N113,N114,N115,N116,N117,N118,N119,N120,N121,N122,N123,N124,N125,N126,N127,N128,N129,N130,N131,N132,N133,N134,N135,N136,N137,N138,N139,N140,N141,N142,N143,N144,N145,N146,N147,N148,N149,N150,N151,N152,N153,N154,N155,N156,N157,N158,N159,N160,N161,N162,N163,N164,N165,N166,N167,N168,N169,N170,N171,N172,N173,N174,N175,N176,N177,N178,N179,N180,N181,N182,N183,N184,N185,N186,N187,N188,N189,N190,N191,N192,N193,N194,N195,N196,N197,N198,N199,N200,N201,N202,N203,N204,N205,N206,N207)</f>
        <v/>
      </c>
      <c r="E10" s="263" t="str">
        <f>CONCATENATE(P8,P9,P10,P11,P12,P13,P14,P16,P17,P19,P20,P21,P22,P23,P24,P25,P26,P27,P28,P29,P30,P31,P32,P33,P34,P35,P36,P37,P38,P39,P40,P41,P42,P43,P44,P45,P46,P47,P48,P49,P50,P51,P52,P53,P54,P55,P56,P57,P58,P59,P60,P61,P62,P63,P64,P65,P66,P67,P68,P69,P70,P71,P72,P73,P74,P75,P76,P77,P78,P79,P80,P81,P82,P83,P84,P85,P86,P87,P88,P89,P90,P91,P92,P93,P94,P95,P96,P97,P98,P99,P100,P101,P102,P103,P104,P105,P106,P107,P108,P109,P110,P111,P112,P113,P114,P115,P116,P117,P118,P119,P120,P121,P122,P123,P124,P125,P126,P127,P128,P129,P130,P131,P132,P133,P134,P135,P136,P137,P138,P139,P140,P141,P142,P143,P144,P145,P146,P147,P148,P149,P150,P151,P152,P153,P154,P155,P156,P157,P158,P159,P160,P161,P162,P163,P164,P165,P166,P167,P168,P169,P170,P171,P172,P173,P174,P175,P176,P177,P178,P179,P180,P181,P182,P183,P184,P185,P186,P187,P188,P189,P190,P191,P192,P193,P194,P195,P196,P197,P198,P199,P200,P201,P202,P203,P204,P205,P206,P207)</f>
        <v/>
      </c>
      <c r="F10" s="263" t="str">
        <f>CONCATENATE(R8,R9,R10,R11,R12,R13,R14,R16,R17,R19,R20,R21,R22,R23,R24,R25,R26,R27,R28,R29,R30,R31,R32,R33,R34,R35,R36,R37,R38,R39,R40,R41,R42,R43,R44,R45,R46,R47,R48,R49,R50,R51,R52,R53,R54,R55,R56,R57,R58,R59,R60,R61,R62,R63,R64,R65,R66,R67,R68,R69,R70,R71,R72,R73,R74,R75,R76,R77,R78,R79,R80,R81,R82,R83,R84,R85,R86,R87,R88,R89,R90,R91,R92,R93,R94,R95,R96,R97,R98,R99,R100,R101,R102,R103,R104,R105,R106,R107,R108,R109,R110,R111,R112,R113,R114,R115,R116,R117,R118,R119,R120,R121,R122,R123,R124,R125,R126,R127,R128,R129,R130,R131,R132,R133,R134,R135,R136,R137,R138,R139,R140,R141,R142,R143,R144,R145,R146,R147,R148,R149,R150,R151,R152,R153,R154,R155,R156,R157,R158,R159,R160,R161,R162,R163,R164,R165,R166,R167,R168,R169,R170,R171,R172,R173,R174,R175,R176,R177,R178,R179,R180,R181,R182,R183,R184,R185,R186,R187,R188,R189,R190,R191,R192,R193,R194,R195,R196,R197,R198,R199,R200,R201,R202,R203,R204,R205,R206,R207)</f>
        <v/>
      </c>
      <c r="G10" s="688" t="str">
        <f>CONCATENATE(T8,T9,T10,T11,T12,T13,T14,T16,T17,T19,T20,T21,T22,T23,T24,T25,T26,T27,T28,T29,T30,T31,T32,T33,T34,T35,T36,T37,T38,T39,T40,T41,T42,T43,T44,T45,T46,T47,T48,T49,T50,T51,T52,T53,T54,T55,T56,T57,T58,T59,T60,T61,T62,T63,T64,T65,T66,T67,T68,T69,T70,T71,T72,T73,T74,T75,T76,T77,T78,T79,T80,T81,T82,T83,T84,T85,T86,T87,T88,T89,T90,T91,T92,T93,T94,T95,T96,T97,T98,T99,T100,T101,T102,T103,T104,T105,T106,T107,T108,T109,T110,T111,T112,T113,T114,T115,T116,T117,T118,T119,T120,T121,T122,T123,T124,T125,T126,T127,T128,T129,T130,T131,T132,T133,T134,T135,T136,T137,T138,T139,T140,T141,T142,T143,T144,T145,T146,T147,T148,T149,T150,T151,T152,T153,T154,T155,T156,T157,T158,T159,T160,T161,T162,T163,T164,T165,T166,T167,T168,T169,T170,T171,T172,T173,T174,T175,T176,T177,T178,T179,T180,T181,T182,T183,T184,T185,T186,T187,T188,T189,T190,T191,T192,T193,T194,T195,T196,T197,T198,T199,T200,T201,T202,T203,T204,T205,T206,T207)</f>
        <v/>
      </c>
      <c r="H10" s="688"/>
      <c r="I10" s="688" t="str">
        <f>CONCATENATE(V8,V9,V10,V11,V12,V13,V14,V16,V17,V19,V20,V21,V22,V23,V24,V25,V26,V27,V28,V29,V30,V31,V32,V33,V34,V35,V36,V37,V38,V39,V40,V41,V42,V43,V44,V45,V46,V47,V48,V49,V50,V51,V52,V53,V54,V55,V56,V57,V58,V59,V60,V61,V62,V63,V64,V65,V66,V67,V68,V69,V70,V71,V72,V73,V74,V75,V76,V77,V78,V79,V80,V81,V82,V83,V84,V85,V86,V87,V88,V89,V90,V91,V92,V93,V94,V95,V96,V97,V98,V99,V100,V101,V102,V103,V104,V105,V106,V107,V108,V109,V110,V111,V112,V113,V114,V115,V116,V117,V118,V119,V120,V121,V122,V123,V124,V125,V126,V127,V128,V129,V130,V131,V132,V133,V134,V135,V136,V137,V138,V139,V140,V141,V142,V143,V144,V145,V146,V147,V148,V149,V150,V151,V152,V153,V154,V155,V156,V157,V158,V159,V160,V161,V162,V163,V164,V165,V166,V167,V168,V169,V170,V171,V172,V173,V174,V175,V176,V177,V178,V179,V180,V181,V182,V183,V184,V185,V186,V187,V188,V189,V190,V191,V192,V193,V194,V195,V196,V197,V198,V199,V200,V201,V202,V203,V204,V205,V206,V207)</f>
        <v/>
      </c>
      <c r="J10" s="688"/>
      <c r="K10" s="227"/>
      <c r="N10" s="195" t="str">
        <f>IF(N11&lt;&gt;""," -O","")</f>
        <v/>
      </c>
      <c r="P10" s="195" t="str">
        <f>IF(P11&lt;&gt;""," -O","")</f>
        <v/>
      </c>
      <c r="R10" s="195" t="str">
        <f>IF(R11&lt;&gt;""," -O","")</f>
        <v/>
      </c>
      <c r="T10" s="195" t="str">
        <f>IF(T11&lt;&gt;""," -O","")</f>
        <v/>
      </c>
      <c r="V10" s="195" t="str">
        <f>IF(V11&lt;&gt;""," -O","")</f>
        <v/>
      </c>
      <c r="X10" s="195" t="str">
        <f>IF(X11&lt;&gt;""," -O","")</f>
        <v/>
      </c>
      <c r="Z10" s="195" t="str">
        <f>IF(Z11&lt;&gt;""," -O","")</f>
        <v/>
      </c>
      <c r="AB10" s="195" t="str">
        <f>IF(AB11&lt;&gt;""," -O","")</f>
        <v/>
      </c>
      <c r="AD10" s="195" t="str">
        <f>IF(AD11&lt;&gt;""," -O","")</f>
        <v/>
      </c>
      <c r="AF10" s="195" t="str">
        <f>IF(AF11&lt;&gt;""," -O","")</f>
        <v/>
      </c>
      <c r="AH10" s="195" t="str">
        <f>IF(AH11&lt;&gt;""," -O","")</f>
        <v/>
      </c>
      <c r="AJ10" s="195" t="str">
        <f>IF(AJ11&lt;&gt;""," -O","")</f>
        <v/>
      </c>
      <c r="AL10" s="195" t="str">
        <f>IF(AL11&lt;&gt;""," -O","")</f>
        <v/>
      </c>
      <c r="AN10" s="195" t="str">
        <f>IF(AN11&lt;&gt;""," -O","")</f>
        <v/>
      </c>
      <c r="AP10" s="195" t="str">
        <f>IF(AP11&lt;&gt;""," -O","")</f>
        <v/>
      </c>
      <c r="AR10" s="195" t="str">
        <f>IF(AR11&lt;&gt;""," -O","")</f>
        <v/>
      </c>
      <c r="AT10" s="195" t="str">
        <f>IF(AT11&lt;&gt;""," -O","")</f>
        <v/>
      </c>
      <c r="AV10" s="195" t="str">
        <f>IF(AV11&lt;&gt;""," -O","")</f>
        <v/>
      </c>
      <c r="AX10" s="195" t="str">
        <f>IF(AX11&lt;&gt;""," -O","")</f>
        <v/>
      </c>
      <c r="AZ10" s="195" t="str">
        <f>IF(AZ11&lt;&gt;""," -O","")</f>
        <v/>
      </c>
      <c r="BB10" s="195" t="str">
        <f>IF(BB11&lt;&gt;""," -O","")</f>
        <v/>
      </c>
      <c r="BD10" s="195" t="str">
        <f>IF(BD11&lt;&gt;""," -O","")</f>
        <v/>
      </c>
      <c r="BF10" s="195" t="str">
        <f>IF(BF11&lt;&gt;""," -O","")</f>
        <v/>
      </c>
      <c r="BH10" s="195" t="str">
        <f>IF(BH11&lt;&gt;""," -O","")</f>
        <v/>
      </c>
      <c r="BJ10" s="195" t="str">
        <f>IF(BJ11&lt;&gt;""," -O","")</f>
        <v xml:space="preserve"> -O</v>
      </c>
    </row>
    <row r="11" spans="1:62" ht="50.25" customHeight="1">
      <c r="A11" s="179"/>
      <c r="B11" s="655" t="s">
        <v>832</v>
      </c>
      <c r="C11" s="655"/>
      <c r="D11" s="262" t="str">
        <f>CONCATENATE(X8,X9,X10,X11,X12,X13,X14,X16,X17,X19,X20,X21,X22,X23,X24,X25,X26,X27,X28,X29,X30,X31,X32,X33,X34,X35,X36,X37,X38,X39,X40,X41,X42,X43,X44,X45,X46,X47,X48,X49,X50,X51,X52,X53,X54,X55,X56,X57,X58,X59,X60,X61,X62,X63,X64,X65,X66,X67,X68,X69,X70,X71,X72,X73,X74,X75,X76,X77,X78,X79,X80,X81,X82,X83,X84,X85,X86,X87,X88,X89,X90,X91,X92,X93,X94,X95,X96,X97,X98,X99,X100,X101,X102,X103,X104,X105,X106,X107,X108,X109,X110,X111,X112,X113,X114,X115,X116,X117,X118,X119,X120,X121,X122,X123,X124,X125,X126,X127,X128,X129,X130,X131,X132,X133,X134,X135,X136,X137,X138,X139,X140,X141,X142,X143,X144,X145,X146,X147,X148,X149,X150,X151,X152,X153,X154,X155,X156,X157,X158,X159,X160,X161,X162,X163,X164,X165,X166,X167,X168,X169,X170,X171,X172,X173,X174,X175,X176,X177,X178,X179,X180,X181,X182,X183,X184,X185,X186,X187,X188,X189,X190,X191,X192,X193,X194,X195,X196,X197,X198,X199,X200,X201,X202,X203,X204,X205,X206,X207)</f>
        <v/>
      </c>
      <c r="E11" s="263" t="str">
        <f>CONCATENATE(Z8,Z9,Z10,Z11,Z12,Z13,Z14,Z16,Z17,Z19,Z20,Z21,Z22,Z23,Z24,Z25,Z26,Z27,Z28,Z29,Z30,Z31,Z32,Z33,Z34,Z35,Z36,Z37,Z38,Z39,Z40,Z41,Z42,Z43,Z44,Z45,Z46,Z47,Z48,Z49,Z50,Z51,Z52,Z53,Z54,Z55,Z56,Z57,Z58,Z59,Z60,Z61,Z62,Z63,Z64,Z65,Z66,Z67,Z68,Z69,Z70,Z71,Z72,Z73,Z74,Z75,Z76,Z77,Z78,Z79,Z80,Z81,Z82,Z83,Z84,Z85,Z86,Z87,Z88,Z89,Z90,Z91,Z92,Z93,Z94,Z95,Z96,Z97,Z98,Z99,Z100,Z101,Z102,Z103,Z104,Z105,Z106,Z107,Z108,Z109,Z110,Z111,Z112,Z113,Z114,Z115,Z116,Z117,Z118,Z119,Z120,Z121,Z122,Z123,Z124,Z125,Z126,Z127,Z128,Z129,Z130,Z131,Z132,Z133,Z134,Z135,Z136,Z137,Z138,Z139,Z140,Z141,Z142,Z143,Z144,Z145,Z146,Z147,Z148,Z149,Z150,Z151,Z152,Z153,Z154,Z155,Z156,Z157,Z158,Z159,Z160,Z161,Z162,Z163,Z164,Z165,Z166,Z167,Z168,Z169,Z170,Z171,Z172,Z173,Z174,Z175,Z176,Z177,Z178,Z179,Z180,Z181,Z182,Z183,Z184,Z185,Z186,Z187,Z188,Z189,Z190,Z191,Z192,Z193,Z194,Z195,Z196,Z197,Z198,Z199,Z200,Z201,Z202,Z203,Z204,Z205,Z206,Z207)</f>
        <v/>
      </c>
      <c r="F11" s="263" t="str">
        <f>CONCATENATE(AB8,AB9,AB10,AB11,AB12,AB13,AB14,AB16,AB17,AB19,AB20,AB21,AB22,AB23,AB24,AB25,AB26,AB27,AB28,AB29,AB30,AB31,AB32,AB33,AB34,AB35,AB36,AB37,AB38,AB39,AB40,AB41,AB42,AB43,AB44,AB45,AB46,AB47,AB48,AB49,AB50,AB51,AB52,AB53,AB54,AB55,AB56,AB57,AB58,AB59,AB60,AB61,AB62,AB63,AB64,AB65,AB66,AB67,AB68,AB69,AB70,AB71,AB72,AB73,AB74,AB75,AB76,AB77,AB78,AB79,AB80,AB81,AB82,AB83,AB84,AB85,AB86,AB87,AB88,AB89,AB90,AB91,AB92,AB93,AB94,AB95,AB96,AB97,AB98,AB99,AB100,AB101,AB102,AB103,AB104,AB105,AB106,AB107,AB108,AB109,AB110,AB111,AB112,AB113,AB114,AB115,AB116,AB117,AB118,AB119,AB120,AB121,AB122,AB123,AB124,AB125,AB126,AB127,AB128,AB129,AB130,AB131,AB132,AB133,AB134,AB135,AB136,AB137,AB138,AB139,AB140,AB141,AB142,AB143,AB144,AB145,AB146,AB147,AB148,AB149,AB150,AB151,AB152,AB153,AB154,AB155,AB156,AB157,AB158,AB159,AB160,AB161,AB162,AB163,AB164,AB165,AB166,AB167,AB168,AB169,AB170,AB171,AB172,AB173,AB174,AB175,AB176,AB177,AB178,AB179,AB180,AB181,AB182,AB183,AB184,AB185,AB186,AB187,AB188,AB189,AB190,AB191,AB192,AB193,AB194,AB195,AB196,AB197,AB198,AB199,AB200,AB201,AB202,AB203,AB204,AB205,AB206,AB207)</f>
        <v/>
      </c>
      <c r="G11" s="689" t="str">
        <f>CONCATENATE(AD8,AD9,AD10,AD11,AD12,AD13,AD14,AD16,AD17,AD19,AD20,AD21,AD22,AD23,AD24,AD25,AD26,AD27,AD28,AD29,AD30,AD31,AD32,AD33,AD34,AD35,AD36,AD37,AD38,AD39,AD40,AD41,AD42,AD43,AD44,AD45,AD46,AD47,AD48,AD49,AD50,AD51,AD52,AD53,AD54,AD55,AD56,AD57,AD58,AD59,AD60,AD61,AD62,AD63,AD64,AD65,AD66,AD67,AD68,AD69,AD70,AD71,AD72,AD73,AD74,AD75,AD76,AD77,AD78,AD79,AD80,AD81,AD82,AD83,AD84,AD85,AD86,AD87,AD88,AD89,AD90,AD91,AD92,AD93,AD94,AD95,AD96,AD97,AD98,AD99,AD100,AD101,AD102,AD103,AD104,AD105,AD106,AD107,AD108,AD109,AD110,AD111,AD112,AD113,AD114,AD115,AD116,AD117,AD118,AD119,AD120,AD121,AD122,AD123,AD124,AD125,AD126,AD127,AD128,AD129,AD130,AD131,AD132,AD133,AD134,AD135,AD136,AD137,AD138,AD139,AD140,AD141,AD142,AD143,AD144,AD145,AD146,AD147,AD148,AD149,AD150,AD151,AD152,AD153,AD154,AD155,AD156,AD157,AD158,AD159,AD160,AD161,AD162,AD163,AD164,AD165,AD166,AD167,AD168,AD169,AD170,AD171,AD172,AD173,AD174,AD175,AD176,AD177,AD178,AD179,AD180,AD181,AD182,AD183,AD184,AD185,AD186,AD187,AD188,AD189,AD190,AD191,AD192,AD193,AD194,AD195,AD196,AD197,AD198,AD199,AD200,AD201,AD202,AD203,AD204,AD205,AD206,AD207)</f>
        <v/>
      </c>
      <c r="H11" s="689"/>
      <c r="I11" s="689" t="str">
        <f>CONCATENATE(AF8,AF9,AF10,AF11,AF12,AF13,AF14,AF16,AF17,AF19,AF20,AF21,AF22,AF23,AF24,AF25,AF26,AF27,AF28,AF29,AF30,AF31,AF32,AF33,AF34,AF35,AF36,AF37,AF38,AF39,AF40,AF41,AF42,AF43,AF44,AF45,AF46,AF47,AF48,AF49,AF50,AF51,AF52,AF53,AF54,AF55,AF56,AF57,AF58,AF59,AF60,AF61,AF62,AF63,AF64,AF65,AF66,AF67,AF68,AF69,AF70,AF71,AF72,AF73,AF74,AF75,AF76,AF77,AF78,AF79,AF80,AF81,AF82,AF83,AF84,AF85,AF86,AF87,AF88,AF89,AF90,AF91,AF92,AF93,AF94,AF95,AF96,AF97,AF98,AF99,AF100,AF101,AF102,AF103,AF104,AF105,AF106,AF107,AF108,AF109,AF110,AF111,AF112,AF113,AF114,AF115,AF116,AF117,AF118,AF119,AF120,AF121,AF122,AF123,AF124,AF125,AF126,AF127,AF128,AF129,AF130,AF131,AF132,AF133,AF134,AF135,AF136,AF137,AF138,AF139,AF140,AF141,AF142,AF143,AF144,AF145,AF146,AF147,AF148,AF149,AF150,AF151,AF152,AF153,AF154,AF155,AF156,AF157,AF158,AF159,AF160,AF161,AF162,AF163,AF164,AF165,AF166,AF167,AF168,AF169,AF170,AF171,AF172,AF173,AF174,AF175,AF176,AF177,AF178,AF179,AF180,AF181,AF182,AF183,AF184,AF185,AF186,AF187,AF188,AF189,AF190,AF191,AF192,AF193,AF194,AF195,AF196,AF197,AF198,AF199,AF200,AF201,AF202,AF203,AF204,AF205,AF206,AF207)</f>
        <v/>
      </c>
      <c r="J11" s="689"/>
      <c r="K11" s="227"/>
      <c r="M11" s="195">
        <v>1.02</v>
      </c>
      <c r="N11" s="195" t="str">
        <f>IFERROR(VLOOKUP(M11,'CRUCE OPORTUNIDADES'!$C$10:$D$106,2,FALSE),"")</f>
        <v/>
      </c>
      <c r="O11" s="195">
        <v>2.02</v>
      </c>
      <c r="P11" s="195" t="str">
        <f>IFERROR(VLOOKUP(O11,'CRUCE OPORTUNIDADES'!$C$10:$D$106,2,FALSE),"")</f>
        <v/>
      </c>
      <c r="Q11" s="195">
        <v>3.02</v>
      </c>
      <c r="R11" s="195" t="str">
        <f>IFERROR(VLOOKUP(Q11,'CRUCE OPORTUNIDADES'!$C$10:$D$106,2,FALSE),"")</f>
        <v/>
      </c>
      <c r="S11" s="195">
        <v>4.0199999999999996</v>
      </c>
      <c r="T11" s="195" t="str">
        <f>IFERROR(VLOOKUP(S11,'CRUCE OPORTUNIDADES'!$C$10:$D$106,2,FALSE),"")</f>
        <v/>
      </c>
      <c r="U11" s="195">
        <v>5.0199999999999996</v>
      </c>
      <c r="V11" s="195" t="str">
        <f>IFERROR(VLOOKUP(U11,'CRUCE OPORTUNIDADES'!$C$10:$D$106,2,FALSE),"")</f>
        <v/>
      </c>
      <c r="W11" s="195">
        <v>6.02</v>
      </c>
      <c r="X11" s="195" t="str">
        <f>IFERROR(VLOOKUP(W11,'CRUCE OPORTUNIDADES'!$C$10:$D$106,2,FALSE),"")</f>
        <v/>
      </c>
      <c r="Y11" s="195">
        <v>7.02</v>
      </c>
      <c r="Z11" s="195" t="str">
        <f>IFERROR(VLOOKUP(Y11,'CRUCE OPORTUNIDADES'!$C$10:$D$106,2,FALSE),"")</f>
        <v/>
      </c>
      <c r="AA11" s="195">
        <v>8.02</v>
      </c>
      <c r="AB11" s="195" t="str">
        <f>IFERROR(VLOOKUP(AA11,'CRUCE OPORTUNIDADES'!$C$10:$D$106,2,FALSE),"")</f>
        <v/>
      </c>
      <c r="AC11" s="195">
        <v>9.02</v>
      </c>
      <c r="AD11" s="195" t="str">
        <f>IFERROR(VLOOKUP(AC11,'CRUCE OPORTUNIDADES'!$C$10:$D$106,2,FALSE),"")</f>
        <v/>
      </c>
      <c r="AE11" s="195">
        <v>10.02</v>
      </c>
      <c r="AF11" s="195" t="str">
        <f>IFERROR(VLOOKUP(AE11,'CRUCE OPORTUNIDADES'!$C$10:$D$106,2,FALSE),"")</f>
        <v/>
      </c>
      <c r="AG11" s="195">
        <v>11.02</v>
      </c>
      <c r="AH11" s="195" t="str">
        <f>IFERROR(VLOOKUP(AG11,'CRUCE OPORTUNIDADES'!$C$10:$D$106,2,FALSE),"")</f>
        <v/>
      </c>
      <c r="AI11" s="195">
        <v>12.02</v>
      </c>
      <c r="AJ11" s="195" t="str">
        <f>IFERROR(VLOOKUP(AI11,'CRUCE OPORTUNIDADES'!$C$10:$D$106,2,FALSE),"")</f>
        <v/>
      </c>
      <c r="AK11" s="195">
        <v>13.02</v>
      </c>
      <c r="AL11" s="195" t="str">
        <f>IFERROR(VLOOKUP(AK11,'CRUCE OPORTUNIDADES'!$C$10:$D$106,2,FALSE),"")</f>
        <v/>
      </c>
      <c r="AM11" s="195">
        <v>14.02</v>
      </c>
      <c r="AN11" s="195" t="str">
        <f>IFERROR(VLOOKUP(AM11,'CRUCE OPORTUNIDADES'!$C$10:$D$106,2,FALSE),"")</f>
        <v/>
      </c>
      <c r="AO11" s="195">
        <v>15.02</v>
      </c>
      <c r="AP11" s="195" t="str">
        <f>IFERROR(VLOOKUP(AO11,'CRUCE OPORTUNIDADES'!$C$10:$D$106,2,FALSE),"")</f>
        <v/>
      </c>
      <c r="AQ11" s="195">
        <v>16.02</v>
      </c>
      <c r="AR11" s="195" t="str">
        <f>IFERROR(VLOOKUP(AQ11,'CRUCE OPORTUNIDADES'!$C$10:$D$106,2,FALSE),"")</f>
        <v/>
      </c>
      <c r="AS11" s="195">
        <v>17.02</v>
      </c>
      <c r="AT11" s="195" t="str">
        <f>IFERROR(VLOOKUP(AS11,'CRUCE OPORTUNIDADES'!$C$10:$D$106,2,FALSE),"")</f>
        <v/>
      </c>
      <c r="AU11" s="195">
        <v>18.02</v>
      </c>
      <c r="AV11" s="195" t="str">
        <f>IFERROR(VLOOKUP(AU11,'CRUCE OPORTUNIDADES'!$C$10:$D$106,2,FALSE),"")</f>
        <v/>
      </c>
      <c r="AW11" s="195">
        <v>19.02</v>
      </c>
      <c r="AX11" s="195" t="str">
        <f>IFERROR(VLOOKUP(AW11,'CRUCE OPORTUNIDADES'!$C$10:$D$106,2,FALSE),"")</f>
        <v/>
      </c>
      <c r="AY11" s="195">
        <v>20.02</v>
      </c>
      <c r="AZ11" s="195" t="str">
        <f>IFERROR(VLOOKUP(AY11,'CRUCE OPORTUNIDADES'!$C$10:$D$106,2,FALSE),"")</f>
        <v/>
      </c>
      <c r="BA11" s="195">
        <v>21.02</v>
      </c>
      <c r="BB11" s="195" t="str">
        <f>IFERROR(VLOOKUP(BA11,'CRUCE OPORTUNIDADES'!$C$10:$D$106,2,FALSE),"")</f>
        <v/>
      </c>
      <c r="BC11" s="195">
        <v>22.02</v>
      </c>
      <c r="BD11" s="195" t="str">
        <f>IFERROR(VLOOKUP(BC11,'CRUCE OPORTUNIDADES'!$C$10:$D$106,2,FALSE),"")</f>
        <v/>
      </c>
      <c r="BE11" s="195">
        <v>23.02</v>
      </c>
      <c r="BF11" s="195" t="str">
        <f>IFERROR(VLOOKUP(BE11,'CRUCE OPORTUNIDADES'!$C$10:$D$106,2,FALSE),"")</f>
        <v/>
      </c>
      <c r="BG11" s="195">
        <v>24.02</v>
      </c>
      <c r="BH11" s="195" t="str">
        <f>IFERROR(VLOOKUP(BG11,'CRUCE OPORTUNIDADES'!$C$10:$D$106,2,FALSE),"")</f>
        <v/>
      </c>
      <c r="BI11" s="195">
        <v>25.02</v>
      </c>
      <c r="BJ11" s="195">
        <f>IFERROR(VLOOKUP(BI11,'CRUCE OPORTUNIDADES'!$C$10:$D$106,2,FALSE),"")</f>
        <v>3</v>
      </c>
    </row>
    <row r="12" spans="1:62" ht="50.25" customHeight="1">
      <c r="A12" s="179"/>
      <c r="B12" s="655" t="s">
        <v>833</v>
      </c>
      <c r="C12" s="655"/>
      <c r="D12" s="262" t="str">
        <f>CONCATENATE(AH8,AH9,AH10,AH11,AH12,AH13,AH14,AH16,AH17,AH19,AH20,AH21,AH22,AH23,AH24,AH25,AH26,AH27,AH28,AH29,AH30,AH31,AH32,AH33,AH34,AH35,AH36,AH37,AH38,AH39,AH40,AH41,AH42,AH43,AH44,AH45,AH46,AH47,AH48,AH49,AH50,AH51,AH52,AH53,AH54,AH55,AH56,AH57,AH58,AH59,AH60,AH61,AH62,AH63,AH64,AH65,AH66,AH67,AH68,AH69,AH70,AH71,AH72,AH73,AH74,AH75,AH76,AH77,AH78,AH79,AH80,AH81,AH82,AH83,AH84,AH85,AH86,AH87,AH88,AH89,AH90,AH91,AH92,AH93,AH94,AH95,AH96,AH97,AH98,AH99,AH100,AH101,AH102,AH103,AH104,AH105,AH106,AH107,AH108,AH109,AH110,AH111,AH112,AH113,AH114,AH115,AH116,AH117,AH118,AH119,AH120,AH121,AH122,AH123,AH124,AH125,AH126,AH127,AH128,AH129,AH130,AH131,AH132,AH133,AH134,AH135,AH136,AH137,AH138,AH139,AH140,AH141,AH142,AH143,AH144,AH145,AH146,AH147,AH148,AH149,AH150,AH151,AH152,AH153,AH154,AH155,AH156,AH157,AH158,AH159,AH160,AH161,AH162,AH163,AH164,AH165,AH166,AH167,AH168,AH169,AH170,AH171,AH172,AH173,AH174,AH175,AH176,AH177,AH178,AH179,AH180,AH181,AH182,AH183,AH184,AH185,AH186,AH187,AH188,AH189,AH190,AH191,AH192,AH193,AH194,AH195,AH196,AH197,AH198,AH199,AH200,AH201,AH202,AH203,AH204,AH205,AH206,AH207)</f>
        <v/>
      </c>
      <c r="E12" s="265" t="str">
        <f>CONCATENATE(AJ8,AJ9,AJ10,AJ11,AJ12,AJ13,AJ14,AJ16,AJ17,AJ19,AJ20,AJ21,AJ22,AJ23,AJ24,AJ25,AJ26,AJ27,AJ28,AJ29,AJ30,AJ31,AJ32,AJ33,AJ34,AJ35,AJ36,AJ37,AJ38,AJ39,AJ40,AJ41,AJ42,AJ43,AJ44,AJ45,AJ46,AJ47,AJ48,AJ49,AJ50,AJ51,AJ52,AJ53,AJ54,AJ55,AJ56,AJ57,AJ58,AJ59,AJ60,AJ61,AJ62,AJ63,AJ64,AJ65,AJ66,AJ67,AJ68,AJ69,AJ70,AJ71,AJ72,AJ73,AJ74,AJ75,AJ76,AJ77,AJ78,AJ79,AJ80,AJ81,AJ82,AJ83,AJ84,AJ85,AJ86,AJ87,AJ88,AJ89,AJ90,AJ91,AJ92,AJ93,AJ94,AJ95,AJ96,AJ97,AJ98,AJ99,AJ100,AJ101,AJ102,AJ103,AJ104,AJ105,AJ106,AJ107,AJ108,AJ109,AJ110,AJ111,AJ112,AJ113,AJ114,AJ115,AJ116,AJ117,AJ118,AJ119,AJ120,AJ121,AJ122,AJ123,AJ124,AJ125,AJ126,AJ127,AJ128,AJ129,AJ130,AJ131,AJ132,AJ133,AJ134,AJ135,AJ136,AJ137,AJ138,AJ139,AJ140,AJ141,AJ142,AJ143,AJ144,AJ145,AJ146,AJ147,AJ148,AJ149,AJ150,AJ151,AJ152,AJ153,AJ154,AJ155,AJ156,AJ157,AJ158,AJ159,AJ160,AJ161,AJ162,AJ163,AJ164,AJ165,AJ166,AJ167,AJ168,AJ169,AJ170,AJ171,AJ172,AJ173,AJ174,AJ175,AJ176,AJ177,AJ178,AJ179,AJ180,AJ181,AJ182,AJ183,AJ184,AJ185,AJ186,AJ187,AJ188,AJ189,AJ190,AJ191,AJ192,AJ193,AJ194,AJ195,AJ196,AJ197,AJ198,AJ199,AJ200,AJ201,AJ202,AJ203,AJ204,AJ205,AJ206,AJ207)</f>
        <v/>
      </c>
      <c r="F12" s="264" t="str">
        <f>CONCATENATE(AL8,AL9,AL10,AL11,AL12,AL13,AL14,AL16,AL17,AL19,AL20,AL21,AL22,AL23,AL24,AL25,AL26,AL27,AL28,AL29,AL30,AL31,AL32,AL33,AL34,AL35,AL36,AL37,AL38,AL39,AL40,AL41,AL42,AL43,AL44,AL45,AL46,AL47,AL48,AL49,AL50,AL51,AL52,AL53,AL54,AL55,AL56,AL57,AL58,AL59,AL60,AL61,AL62,AL63,AL64,AL65,AL66,AL67,AL68,AL69,AL70,AL71,AL72,AL73,AL74,AL75,AL76,AL77,AL78,AL79,AL80,AL81,AL82,AL83,AL84,AL85,AL86,AL87,AL88,AL89,AL90,AL91,AL92,AL93,AL94,AL95,AL96,AL97,AL98,AL99,AL100,AL101,AL102,AL103,AL104,AL105,AL106,AL107,AL108,AL109,AL110,AL111,AL112,AL113,AL114,AL115,AL116,AL117,AL118,AL119,AL120,AL121,AL122,AL123,AL124,AL125,AL126,AL127,AL128,AL129,AL130,AL131,AL132,AL133,AL134,AL135,AL136,AL137,AL138,AL139,AL140,AL141,AL142,AL143,AL144,AL145,AL146,AL147,AL148,AL149,AL150,AL151,AL152,AL153,AL154,AL155,AL156,AL157,AL158,AL159,AL160,AL161,AL162,AL163,AL164,AL165,AL166,AL167,AL168,AL169,AL170,AL171,AL172,AL173,AL174,AL175,AL176,AL177,AL178,AL179,AL180,AL181,AL182,AL183,AL184,AL185,AL186,AL187,AL188,AL189,AL190,AL191,AL192,AL193,AL194,AL195,AL196,AL197,AL198,AL199,AL200,AL201,AL202,AL203,AL204,AL205,AL206,AL207)</f>
        <v/>
      </c>
      <c r="G12" s="689" t="str">
        <f>CONCATENATE(AN8,AN9,AN10,AN11,AN12,AN13,AN14,AN16,AN17,AN19,AN20,AN21,AN22,AN23,AN24,AN25,AN26,AN27,AN28,AN29,AN30,AN31,AN32,AN33,AN34,AN35,AN36,AN37,AN38,AN39,AN40,AN41,AN42,AN43,AN44,AN45,AN46,AN47,AN48,AN49,AN50,AN51,AN52,AN53,AN54,AN55,AN56,AN57,AN58,AN59,AN60,AN61,AN62,AN63,AN64,AN65,AN66,AN67,AN68,AN69,AN70,AN71,AN72,AN73,AN74,AN75,AN76,AN77,AN78,AN79,AN80,AN81,AN82,AN83,AN84,AN85,AN86,AN87,AN88,AN89,AN90,AN91,AN92,AN93,AN94,AN95,AN96,AN97,AN98,AN99,AN100,AN101,AN102,AN103,AN104,AN105,AN106,AN107,AN108,AN109,AN110,AN111,AN112,AN113,AN114,AN115,AN116,AN117,AN118,AN119,AN120,AN121,AN122,AN123,AN124,AN125,AN126,AN127,AN128,AN129,AN130,AN131,AN132,AN133,AN134,AN135,AN136,AN137,AN138,AN139,AN140,AN141,AN142,AN143,AN144,AN145,AN146,AN147,AN148,AN149,AN150,AN151,AN152,AN153,AN154,AN155,AN156,AN157,AN158,AN159,AN160,AN161,AN162,AN163,AN164,AN165,AN166,AN167,AN168,AN169,AN170,AN171,AN172,AN173,AN174,AN175,AN176,AN177,AN178,AN179,AN180,AN181,AN182,AN183,AN184,AN185,AN186,AN187,AN188,AN189,AN190,AN191,AN192,AN193,AN194,AN195,AN196,AN197,AN198,AN199,AN200,AN201,AN202,AN203,AN204,AN205,AN206,AN207)</f>
        <v/>
      </c>
      <c r="H12" s="689"/>
      <c r="I12" s="689" t="str">
        <f>CONCATENATE(AP8,AP9,AP10,AP11,AP12,AP13,AP14,AP16,AP17,AP19,AP20,AP21,AP22,AP23,AP24,AP25,AP26,AP27,AP28,AP29,AP30,AP31,AP32,AP33,AP34,AP35,AP36,AP37,AP38,AP39,AP40,AP41,AP42,AP43,AP44,AP45,AP46,AP47,AP48,AP49,AP50,AP51,AP52,AP53,AP54,AP55,AP56,AP57,AP58,AP59,AP60,AP61,AP62,AP63,AP64,AP65,AP66,AP67,AP68,AP69,AP70,AP71,AP72,AP73,AP74,AP75,AP76,AP77,AP78,AP79,AP80,AP81,AP82,AP83,AP84,AP85,AP86,AP87,AP88,AP89,AP90,AP91,AP92,AP93,AP94,AP95,AP96,AP97,AP98,AP99,AP100,AP101,AP102,AP103,AP104,AP105,AP106,AP107,AP108,AP109,AP110,AP111,AP112,AP113,AP114,AP115,AP116,AP117,AP118,AP119,AP120,AP121,AP122,AP123,AP124,AP125,AP126,AP127,AP128,AP129,AP130,AP131,AP132,AP133,AP134,AP135,AP136,AP137,AP138,AP139,AP140,AP141,AP142,AP143,AP144,AP145,AP146,AP147,AP148,AP149,AP150,AP151,AP152,AP153,AP154,AP155,AP156,AP157,AP158,AP159,AP160,AP161,AP162,AP163,AP164,AP165,AP166,AP167,AP168,AP169,AP170,AP171,AP172,AP173,AP174,AP175,AP176,AP177,AP178,AP179,AP180,AP181,AP182,AP183,AP184,AP185,AP186,AP187,AP188,AP189,AP190,AP191,AP192,AP193,AP194,AP195,AP196,AP197,AP198,AP199,AP200,AP201,AP202,AP203,AP204,AP205,AP206,AP207)</f>
        <v/>
      </c>
      <c r="J12" s="689"/>
      <c r="K12" s="227"/>
      <c r="N12" s="195" t="str">
        <f>IF(N13&lt;&gt;""," -O","")</f>
        <v/>
      </c>
      <c r="P12" s="195" t="str">
        <f>IF(P13&lt;&gt;""," -O","")</f>
        <v/>
      </c>
      <c r="R12" s="195" t="str">
        <f>IF(R13&lt;&gt;""," -O","")</f>
        <v/>
      </c>
      <c r="T12" s="195" t="str">
        <f>IF(T13&lt;&gt;""," -O","")</f>
        <v/>
      </c>
      <c r="V12" s="195" t="str">
        <f>IF(V13&lt;&gt;""," -O","")</f>
        <v/>
      </c>
      <c r="X12" s="195" t="str">
        <f>IF(X13&lt;&gt;""," -O","")</f>
        <v/>
      </c>
      <c r="Z12" s="195" t="str">
        <f>IF(Z13&lt;&gt;""," -O","")</f>
        <v/>
      </c>
      <c r="AB12" s="195" t="str">
        <f>IF(AB13&lt;&gt;""," -O","")</f>
        <v/>
      </c>
      <c r="AD12" s="195" t="str">
        <f>IF(AD13&lt;&gt;""," -O","")</f>
        <v/>
      </c>
      <c r="AF12" s="195" t="str">
        <f>IF(AF13&lt;&gt;""," -O","")</f>
        <v/>
      </c>
      <c r="AH12" s="195" t="str">
        <f>IF(AH13&lt;&gt;""," -O","")</f>
        <v/>
      </c>
      <c r="AJ12" s="195" t="str">
        <f>IF(AJ13&lt;&gt;""," -O","")</f>
        <v/>
      </c>
      <c r="AL12" s="195" t="str">
        <f>IF(AL13&lt;&gt;""," -O","")</f>
        <v/>
      </c>
      <c r="AN12" s="195" t="str">
        <f>IF(AN13&lt;&gt;""," -O","")</f>
        <v/>
      </c>
      <c r="AP12" s="195" t="str">
        <f>IF(AP13&lt;&gt;""," -O","")</f>
        <v/>
      </c>
      <c r="AR12" s="195" t="str">
        <f>IF(AR13&lt;&gt;""," -O","")</f>
        <v/>
      </c>
      <c r="AT12" s="195" t="str">
        <f>IF(AT13&lt;&gt;""," -O","")</f>
        <v/>
      </c>
      <c r="AV12" s="195" t="str">
        <f>IF(AV13&lt;&gt;""," -O","")</f>
        <v/>
      </c>
      <c r="AX12" s="195" t="str">
        <f>IF(AX13&lt;&gt;""," -O","")</f>
        <v/>
      </c>
      <c r="AZ12" s="195" t="str">
        <f>IF(AZ13&lt;&gt;""," -O","")</f>
        <v/>
      </c>
      <c r="BB12" s="195" t="str">
        <f>IF(BB13&lt;&gt;""," -O","")</f>
        <v/>
      </c>
      <c r="BD12" s="195" t="str">
        <f>IF(BD13&lt;&gt;""," -O","")</f>
        <v/>
      </c>
      <c r="BF12" s="195" t="str">
        <f>IF(BF13&lt;&gt;""," -O","")</f>
        <v/>
      </c>
      <c r="BH12" s="195" t="str">
        <f>IF(BH13&lt;&gt;""," -O","")</f>
        <v/>
      </c>
      <c r="BJ12" s="195" t="str">
        <f>IF(BJ13&lt;&gt;""," -O","")</f>
        <v xml:space="preserve"> -O</v>
      </c>
    </row>
    <row r="13" spans="1:62" ht="50.25" customHeight="1">
      <c r="A13" s="179"/>
      <c r="B13" s="655" t="s">
        <v>834</v>
      </c>
      <c r="C13" s="655"/>
      <c r="D13" s="262" t="str">
        <f>CONCATENATE(AR8,AR9,AR10,AR11,AR12,AR13,AR14,AR16,AR17,AR19,AR20,AR21,AR22,AR23,AR24,AR25,AR26,AR27,AR28,AR29,AR30,AR31,AR32,AR33,AR34,AR35,AR36,AR37,AR38,AR39,AR40,AR41,AR42,AR43,AR44,AR45,AR46,AR47,AR48,AR49,AR50,AR51,AR52,AR53,AR54,AR55,AR56,AR57,AR58,AR59,AR60,AR61,AR62,AR63,AR64,AR65,AR66,AR67,AR68,AR69,AR70,AR71,AR72,AR73,AR74,AR75,AR76,AR77,AR78,AR79,AR80,AR81,AR82,AR83,AR84,AR85,AR86,AR87,AR88,AR89,AR90,AR91,AR92,AR93,AR94,AR95,AR96,AR97,AR98,AR99,AR100,AR101,AR102,AR103,AR104,AR105,AR106,AR107,AR108,AR109,AR110,AR111,AR112,AR113,AR114,AR115,AR116,AR117,AR118,AR119,AR120,AR121,AR122,AR123,AR124,AR125,AR126,AR127,AR128,AR129,AR130,AR131,AR132,AR133,AR134,AR135,AR136,AR137,AR138,AR139,AR140,AR141,AR142,AR143,AR144,AR145,AR146,AR147,AR148,AR149,AR150,AR151,AR152,AR153,AR154,AR155,AR156,AR157,AR158,AR159,AR160,AR161,AR162,AR163,AR164,AR165,AR166,AR167,AR168,AR169,AR170,AR171,AR172,AR173,AR174,AR175,AR176,AR177,AR178,AR179,AR180,AR181,AR182,AR183,AR184,AR185,AR186,AR187,AR188,AR189,AR190,AR191,AR192,AR193,AR194,AR195,AR196,AR197,AR198,AR199,AR200,AR201,AR202,AR203,AR204,AR205,AR206,AR207)</f>
        <v/>
      </c>
      <c r="E13" s="263" t="str">
        <f>CONCATENATE(AT8,AT9,AT10,AT11,AT12,AT13,AT14,AT16,AT17,AT19,AT20,AT21,AT22,AT23,AT24,AT25,AT26,AT27,AT28,AT29,AT30,AT31,AT32,AT33,AT34,AT35,AT36,AT37,AT38,AT39,AT40,AT41,AT42,AT43,AT44,AT45,AT46,AT47,AT48,AT49,AT50,AT51,AT52,AT53,AT54,AT55,AT56,AT57,AT58,AT59,AT60,AT61,AT62,AT63,AT64,AT65,AT66,AT67,AT68,AT69,AT70,AT71,AT72,AT73,AT74,AT75,AT76,AT77,AT78,AT79,AT80,AT81,AT82,AT83,AT84,AT85,AT86,AT87,AT88,AT89,AT90,AT91,AT92,AT93,AT94,AT95,AT96,AT97,AT98,AT99,AT100,AT101,AT102,AT103,AT104,AT105,AT106,AT107,AT108,AT109,AT110,AT111,AT112,AT113,AT114,AT115,AT116,AT117,AT118,AT119,AT120,AT121,AT122,AT123,AT124,AT125,AT126,AT127,AT128,AT129,AT130,AT131,AT132,AT133,AT134,AT135,AT136,AT137,AT138,AT139,AT140,AT141,AT142,AT143,AT144,AT145,AT146,AT147,AT148,AT149,AT150,AT151,AT152,AT153,AT154,AT155,AT156,AT157,AT158,AT159,AT160,AT161,AT162,AT163,AT164,AT165,AT166,AT167,AT168,AT169,AT170,AT171,AT172,AT173,AT174,AT175,AT176,AT177,AT178,AT179,AT180,AT181,AT182,AT183,AT184,AT185,AT186,AT187,AT188,AT189,AT190,AT191,AT192,AT193,AT194,AT195,AT196,AT197,AT198,AT199,AT200,AT201,AT202,AT203,AT204,AT205,AT206,AT207)</f>
        <v/>
      </c>
      <c r="F13" s="264" t="str">
        <f>CONCATENATE(AV8,AV9,AV10,AV11,AV12,AV13,AV14,AV16,AV17,AV19,AV20,AV21,AV22,AV23,AV24,AV25,AV26,AV27,AV28,AV29,AV30,AV31,AV32,AV33,AV34,AV35,AV36,AV37,AV38,AV39,AV40,AV41,AV42,AV43,AV44,AV45,AV46,AV47,AV48,AV49,AV50,AV51,AV52,AV53,AV54,AV55,AV56,AV57,AV58,AV59,AV60,AV61,AV62,AV63,AV64,AV65,AV66,AV67,AV68,AV69,AV70,AV71,AV72,AV73,AV74,AV75,AV76,AV77,AV78,AV79,AV80,AV81,AV82,AV83,AV84,AV85,AV86,AV87,AV88,AV89,AV90,AV91,AV92,AV93,AV94,AV95,AV96,AV97,AV98,AV99,AV100,AV101,AV102,AV103,AV104,AV105,AV106,AV107,AV108,AV109,AV110,AV111,AV112,AV113,AV114,AV115,AV116,AV117,AV118,AV119,AV120,AV121,AV122,AV123,AV124,AV125,AV126,AV127,AV128,AV129,AV130,AV131,AV132,AV133,AV134,AV135,AV136,AV137,AV138,AV139,AV140,AV141,AV142,AV143,AV144,AV145,AV146,AV147,AV148,AV149,AV150,AV151,AV152,AV153,AV154,AV155,AV156,AV157,AV158,AV159,AV160,AV161,AV162,AV163,AV164,AV165,AV166,AV167,AV168,AV169,AV170,AV171,AV172,AV173,AV174,AV175,AV176,AV177,AV178,AV179,AV180,AV181,AV182,AV183,AV184,AV185,AV186,AV187,AV188,AV189,AV190,AV191,AV192,AV193,AV194,AV195,AV196,AV197,AV198,AV199,AV200,AV201,AV202,AV203,AV204,AV205,AV206,AV207)</f>
        <v/>
      </c>
      <c r="G13" s="689" t="str">
        <f>CONCATENATE(AX8,AX9,AX10,AX11,AX12,AX13,AX14,AX16,AX17,AX19,AX20,AX21,AX22,AX23,AX24,AX25,AX26,AX27,AX28,AX29,AX30,AX31,AX32,AX33,AX34,AX35,AX36,AX37,AX38,AX39,AX40,AX41,AX42,AX43,AX44,AX45,AX46,AX47,AX48,AX49,AX50,AX51,AX52,AX53,AX54,AX55,AX56,AX57,AX58,AX59,AX60,AX61,AX62,AX63,AX64,AX65,AX66,AX67,AX68,AX69,AX70,AX71,AX72,AX73,AX74,AX75,AX76,AX77,AX78,AX79,AX80,AX81,AX82,AX83,AX84,AX85,AX86,AX87,AX88,AX89,AX90,AX91,AX92,AX93,AX94,AX95,AX96,AX97,AX98,AX99,AX100,AX101,AX102,AX103,AX104,AX105,AX106,AX107,AX108,AX109,AX110,AX111,AX112,AX113,AX114,AX115,AX116,AX117,AX118,AX119,AX120,AX121,AX122,AX123,AX124,AX125,AX126,AX127,AX128,AX129,AX130,AX131,AX132,AX133,AX134,AX135,AX136,AX137,AX138,AX139,AX140,AX141,AX142,AX143,AX144,AX145,AX146,AX147,AX148,AX149,AX150,AX151,AX152,AX153,AX154,AX155,AX156,AX157,AX158,AX159,AX160,AX161,AX162,AX163,AX164,AX165,AX166,AX167,AX168,AX169,AX170,AX171,AX172,AX173,AX174,AX175,AX176,AX177,AX178,AX179,AX180,AX181,AX182,AX183,AX184,AX185,AX186,AX187,AX188,AX189,AX190,AX191,AX192,AX193,AX194,AX195,AX196,AX197,AX198,AX199,AX200,AX201,AX202,AX203,AX204,AX205,AX206,AX207)</f>
        <v/>
      </c>
      <c r="H13" s="689"/>
      <c r="I13" s="690" t="str">
        <f>CONCATENATE(AZ8,AZ9,AZ10,AZ11,AZ12,AZ13,AZ14,AZ16,AZ17,AZ19,AZ20,AZ21,AZ22,AZ23,AZ24,AZ25,AZ26,AZ27,AZ28,AZ29,AZ30,AZ31,AZ32,AZ33,AZ34,AZ35,AZ36,AZ37,AZ38,AZ39,AZ40,AZ41,AZ42,AZ43,AZ44,AZ45,AZ46,AZ47,AZ48,AZ49,AZ50,AZ51,AZ52,AZ53,AZ54,AZ55,AZ56,AZ57,AZ58,AZ59,AZ60,AZ61,AZ62,AZ63,AZ64,AZ65,AZ66,AZ67,AZ68,AZ69,AZ70,AZ71,AZ72,AZ73,AZ74,AZ75,AZ76,AZ77,AZ78,AZ79,AZ80,AZ81,AZ82,AZ83,AZ84,AZ85,AZ86,AZ87,AZ88,AZ89,AZ90,AZ91,AZ92,AZ93,AZ94,AZ95,AZ96,AZ97,AZ98,AZ99,AZ100,AZ101,AZ102,AZ103,AZ104,AZ105,AZ106,AZ107,AZ108,AZ109,AZ110,AZ111,AZ112,AZ113,AZ114,AZ115,AZ116,AZ117,AZ118,AZ119,AZ120,AZ121,AZ122,AZ123,AZ124,AZ125,AZ126,AZ127,AZ128,AZ129,AZ130,AZ131,AZ132,AZ133,AZ134,AZ135,AZ136,AZ137,AZ138,AZ139,AZ140,AZ141,AZ142,AZ143,AZ144,AZ145,AZ146,AZ147,AZ148,AZ149,AZ150,AZ151,AZ152,AZ153,AZ154,AZ155,AZ156,AZ157,AZ158,AZ159,AZ160,AZ161,AZ162,AZ163,AZ164,AZ165,AZ166,AZ167,AZ168,AZ169,AZ170,AZ171,AZ172,AZ173,AZ174,AZ175,AZ176,AZ177,AZ178,AZ179,AZ180,AZ181,AZ182,AZ183,AZ184,AZ185,AZ186,AZ187,AZ188,AZ189,AZ190,AZ191,AZ192,AZ193,AZ194,AZ195,AZ196,AZ197,AZ198,AZ199,AZ200,AZ201,AZ202,AZ203,AZ204,AZ205,AZ206,AZ207)</f>
        <v/>
      </c>
      <c r="J13" s="690"/>
      <c r="K13" s="227"/>
      <c r="M13" s="195">
        <v>1.03</v>
      </c>
      <c r="N13" s="195" t="str">
        <f>IFERROR(VLOOKUP(M13,'CRUCE OPORTUNIDADES'!$C$10:$D$106,2,FALSE),"")</f>
        <v/>
      </c>
      <c r="O13" s="195">
        <v>2.0299999999999998</v>
      </c>
      <c r="P13" s="195" t="str">
        <f>IFERROR(VLOOKUP(O13,'CRUCE OPORTUNIDADES'!$C$10:$D$106,2,FALSE),"")</f>
        <v/>
      </c>
      <c r="Q13" s="195">
        <v>3.03</v>
      </c>
      <c r="R13" s="195" t="str">
        <f>IFERROR(VLOOKUP(Q13,'CRUCE OPORTUNIDADES'!$C$10:$D$106,2,FALSE),"")</f>
        <v/>
      </c>
      <c r="S13" s="195">
        <v>4.03</v>
      </c>
      <c r="T13" s="195" t="str">
        <f>IFERROR(VLOOKUP(S13,'CRUCE OPORTUNIDADES'!$C$10:$D$106,2,FALSE),"")</f>
        <v/>
      </c>
      <c r="U13" s="195">
        <v>5.03</v>
      </c>
      <c r="V13" s="195" t="str">
        <f>IFERROR(VLOOKUP(U13,'CRUCE OPORTUNIDADES'!$C$10:$D$106,2,FALSE),"")</f>
        <v/>
      </c>
      <c r="W13" s="195">
        <v>6.03</v>
      </c>
      <c r="X13" s="195" t="str">
        <f>IFERROR(VLOOKUP(W13,'CRUCE OPORTUNIDADES'!$C$10:$D$106,2,FALSE),"")</f>
        <v/>
      </c>
      <c r="Y13" s="195">
        <v>7.03</v>
      </c>
      <c r="Z13" s="195" t="str">
        <f>IFERROR(VLOOKUP(Y13,'CRUCE OPORTUNIDADES'!$C$10:$D$106,2,FALSE),"")</f>
        <v/>
      </c>
      <c r="AA13" s="195">
        <v>8.0299999999999994</v>
      </c>
      <c r="AB13" s="195" t="str">
        <f>IFERROR(VLOOKUP(AA13,'CRUCE OPORTUNIDADES'!$C$10:$D$106,2,FALSE),"")</f>
        <v/>
      </c>
      <c r="AC13" s="195">
        <v>9.0299999999999994</v>
      </c>
      <c r="AD13" s="195" t="str">
        <f>IFERROR(VLOOKUP(AC13,'CRUCE OPORTUNIDADES'!$C$10:$D$106,2,FALSE),"")</f>
        <v/>
      </c>
      <c r="AE13" s="195">
        <v>10.029999999999999</v>
      </c>
      <c r="AF13" s="195" t="str">
        <f>IFERROR(VLOOKUP(AE13,'CRUCE OPORTUNIDADES'!$C$10:$D$106,2,FALSE),"")</f>
        <v/>
      </c>
      <c r="AG13" s="195">
        <v>11.03</v>
      </c>
      <c r="AH13" s="195" t="str">
        <f>IFERROR(VLOOKUP(AG13,'CRUCE OPORTUNIDADES'!$C$10:$D$106,2,FALSE),"")</f>
        <v/>
      </c>
      <c r="AI13" s="195">
        <v>12.03</v>
      </c>
      <c r="AJ13" s="195" t="str">
        <f>IFERROR(VLOOKUP(AI13,'CRUCE OPORTUNIDADES'!$C$10:$D$106,2,FALSE),"")</f>
        <v/>
      </c>
      <c r="AK13" s="195">
        <v>13.03</v>
      </c>
      <c r="AL13" s="195" t="str">
        <f>IFERROR(VLOOKUP(AK13,'CRUCE OPORTUNIDADES'!$C$10:$D$106,2,FALSE),"")</f>
        <v/>
      </c>
      <c r="AM13" s="195">
        <v>14.03</v>
      </c>
      <c r="AN13" s="195" t="str">
        <f>IFERROR(VLOOKUP(AM13,'CRUCE OPORTUNIDADES'!$C$10:$D$106,2,FALSE),"")</f>
        <v/>
      </c>
      <c r="AO13" s="195">
        <v>15.03</v>
      </c>
      <c r="AP13" s="195" t="str">
        <f>IFERROR(VLOOKUP(AO13,'CRUCE OPORTUNIDADES'!$C$10:$D$106,2,FALSE),"")</f>
        <v/>
      </c>
      <c r="AQ13" s="195">
        <v>16.03</v>
      </c>
      <c r="AR13" s="195" t="str">
        <f>IFERROR(VLOOKUP(AQ13,'CRUCE OPORTUNIDADES'!$C$10:$D$106,2,FALSE),"")</f>
        <v/>
      </c>
      <c r="AS13" s="195">
        <v>17.03</v>
      </c>
      <c r="AT13" s="195" t="str">
        <f>IFERROR(VLOOKUP(AS13,'CRUCE OPORTUNIDADES'!$C$10:$D$106,2,FALSE),"")</f>
        <v/>
      </c>
      <c r="AU13" s="195">
        <v>18.03</v>
      </c>
      <c r="AV13" s="195" t="str">
        <f>IFERROR(VLOOKUP(AU13,'CRUCE OPORTUNIDADES'!$C$10:$D$106,2,FALSE),"")</f>
        <v/>
      </c>
      <c r="AW13" s="195">
        <v>19.03</v>
      </c>
      <c r="AX13" s="195" t="str">
        <f>IFERROR(VLOOKUP(AW13,'CRUCE OPORTUNIDADES'!$C$10:$D$106,2,FALSE),"")</f>
        <v/>
      </c>
      <c r="AY13" s="195">
        <v>20.03</v>
      </c>
      <c r="AZ13" s="195" t="str">
        <f>IFERROR(VLOOKUP(AY13,'CRUCE OPORTUNIDADES'!$C$10:$D$106,2,FALSE),"")</f>
        <v/>
      </c>
      <c r="BA13" s="195">
        <v>21.03</v>
      </c>
      <c r="BB13" s="195" t="str">
        <f>IFERROR(VLOOKUP(BA13,'CRUCE OPORTUNIDADES'!$C$10:$D$106,2,FALSE),"")</f>
        <v/>
      </c>
      <c r="BC13" s="195">
        <v>22.03</v>
      </c>
      <c r="BD13" s="195" t="str">
        <f>IFERROR(VLOOKUP(BC13,'CRUCE OPORTUNIDADES'!$C$10:$D$106,2,FALSE),"")</f>
        <v/>
      </c>
      <c r="BE13" s="195">
        <v>23.03</v>
      </c>
      <c r="BF13" s="195" t="str">
        <f>IFERROR(VLOOKUP(BE13,'CRUCE OPORTUNIDADES'!$C$10:$D$106,2,FALSE),"")</f>
        <v/>
      </c>
      <c r="BG13" s="195">
        <v>24.03</v>
      </c>
      <c r="BH13" s="195" t="str">
        <f>IFERROR(VLOOKUP(BG13,'CRUCE OPORTUNIDADES'!$C$10:$D$106,2,FALSE),"")</f>
        <v/>
      </c>
      <c r="BI13" s="195">
        <v>25.03</v>
      </c>
      <c r="BJ13" s="195">
        <f>IFERROR(VLOOKUP(BI13,'CRUCE OPORTUNIDADES'!$C$10:$D$106,2,FALSE),"")</f>
        <v>4</v>
      </c>
    </row>
    <row r="14" spans="1:62" ht="50.25" customHeight="1">
      <c r="A14" s="179"/>
      <c r="B14" s="655" t="s">
        <v>835</v>
      </c>
      <c r="C14" s="655"/>
      <c r="D14" s="262" t="str">
        <f>CONCATENATE(BB8,BB9,BB10,BB11,BB12,BB13,BB14,BB16,BB17,BB19,BB20,BB21,BB22,BB23,BB24,BB25,BB26,BB27,BB28,BB29,BB30,BB31,BB32,BB33,BB34,BB35,BB36,BB37,BB38,BB39,BB40,BB41,BB42,BB43,BB44,BB45,BB46,BB47,BB48,BB49,BB50,BB51,BB52,BB53,BB54,BB55,BB56,BB57,BB58,BB59,BB60,BB61,BB62,BB63,BB64,BB65,BB66,BB67,BB68,BB69,BB70,BB71,BB72,BB73,BB74,BB75,BB76,BB77,BB78,BB79,BB80,BB81,BB82,BB83,BB84,BB85,BB86,BB87,BB88,BB89,BB90,BB91,BB92,BB93,BB94,BB95,BB96,BB97,BB98,BB99,BB100,BB101,BB102,BB103,BB104,BB105,BB106,BB107,BB108,BB109,BB110,BB111,BB112,BB113,BB114,BB115,BB116,BB117,BB118,BB119,BB120,BB121,BB122,BB123,BB124,BB125,BB126,BB127,BB128,BB129,BB130,BB131,BB132,BB133,BB134,BB135,BB136,BB137,BB138,BB139,BB140,BB141,BB142,BB143,BB144,BB145,BB146,BB147,BB148,BB149,BB150,BB151,BB152,BB153,BB154,BB155,BB156,BB157,BB158,BB159,BB160,BB161,BB162,BB163,BB164,BB165,BB166,BB167,BB168,BB169,BB170,BB171,BB172,BB173,BB174,BB175,BB176,BB177,BB178,BB179,BB180,BB181,BB182,BB183,BB184,BB185,BB186,BB187,BB188,BB189,BB190,BB191,BB192,BB193,BB194,BB195,BB196,BB197,BB198,BB199,BB200,BB201,BB202,BB203,BB204,BB205,BB206,BB207)</f>
        <v/>
      </c>
      <c r="E14" s="263" t="str">
        <f>CONCATENATE(BD8,BD9,BD10,BD11,BD12,BD13,BD14,BD16,BD17,BD19,BD20,BD21,BD22,BD23,BD24,BD25,BD26,BD27,BD28,BD29,BD30,BD31,BD32,BD33,BD34,BD35,BD36,BD37,BD38,BD39,BD40,BD41,BD42,BD43,BD44,BD45,BD46,BD47,BD48,BD49,BD50,BD51,BD52,BD53,BD54,BD55,BD56,BD57,BD58,BD59,BD60,BD61,BD62,BD63,BD64,BD65,BD66,BD67,BD68,BD69,BD70,BD71,BD72,BD73,BD74,BD75,BD76,BD77,BD78,BD79,BD80,BD81,BD82,BD83,BD84,BD85,BD86,BD87,BD88,BD89,BD90,BD91,BD92,BD93,BD94,BD95,BD96,BD97,BD98,BD99,BD100,BD101,BD102,BD103,BD104,BD105,BD106,BD107,BD108,BD109,BD110,BD111,BD112,BD113,BD114,BD115,BD116,BD117,BD118,BD119,BD120,BD121,BD122,BD123,BD124,BD125,BD126,BD127,BD128,BD129,BD130,BD131,BD132,BD133,BD134,BD135,BD136,BD137,BD138,BD139,BD140,BD141,BD142,BD143,BD144,BD145,BD146,BD147,BD148,BD149,BD150,BD151,BD152,BD153,BD154,BD155,BD156,BD157,BD158,BD159,BD160,BD161,BD162,BD163,BD164,BD165,BD166,BD167,BD168,BD169,BD170,BD171,BD172,BD173,BD174,BD175,BD176,BD177,BD178,BD179,BD180,BD181,BD182,BD183,BD184,BD185,BD186,BD187,BD188,BD189,BD190,BD191,BD192,BD193,BD194,BD195,BD196,BD197,BD198,BD199,BD200,BD201,BD202,BD203,BD204,BD205,BD206,BD207)</f>
        <v/>
      </c>
      <c r="F14" s="264" t="str">
        <f>CONCATENATE(BF8,BF9,BF10,BF11,BF12,BF13,BF14,BF16,BF17,BF19,BF20,BF21,BF22,BF23,BF24,BF25,BF26,BF27,BF28,BF29,BF30,BF31,BF32,BF33,BF34,BF35,BF36,BF37,BF38,BF39,BF40,BF41,BF42,BF43,BF44,BF45,BF46,BF47,BF48,BF49,BF50,BF51,BF52,BF53,BF54,BF55,BF56,BF57,BF58,BF59,BF60,BF61,BF62,BF63,BF64,BF65,BF66,BF67,BF68,BF69,BF70,BF71,BF72,BF73,BF74,BF75,BF76,BF77,BF78,BF79,BF80,BF81,BF82,BF83,BF84,BF85,BF86,BF87,BF88,BF89,BF90,BF91,BF92,BF93,BF94,BF95,BF96,BF97,BF98,BF99,BF100,BF101,BF102,BF103,BF104,BF105,BF106,BF107,BF108,BF109,BF110,BF111,BF112,BF113,BF114,BF115,BF116,BF117,BF118,BF119,BF120,BF121,BF122,BF123,BF124,BF125,BF126,BF127,BF128,BF129,BF130,BF131,BF132,BF133,BF134,BF135,BF136,BF137,BF138,BF139,BF140,BF141,BF142,BF143,BF144,BF145,BF146,BF147,BF148,BF149,BF150,BF151,BF152,BF153,BF154,BF155,BF156,BF157,BF158,BF159,BF160,BF161,BF162,BF163,BF164,BF165,BF166,BF167,BF168,BF169,BF170,BF171,BF172,BF173,BF174,BF175,BF176,BF177,BF178,BF179,BF180,BF181,BF182,BF183,BF184,BF185,BF186,BF187,BF188,BF189,BF190,BF191,BF192,BF193,BF194,BF195,BF196,BF197,BF198,BF199,BF200,BF201,BF202,BF203,BF204,BF205,BF206,BF207)</f>
        <v/>
      </c>
      <c r="G14" s="690" t="str">
        <f>CONCATENATE(BH8,BH9,BH10,BH11,BH12,BH13,BH14,BH16,BH17,BH19,BH20,BH21,BH22,BH23,BH24,BH25,BH26,BH27,BH28,BH29,BH30,BH31,BH32,BH33,BH34,BH35,BH36,BH37,BH38,BH39,BH40,BH41,BH42,BH43,BH44,BH45,BH46,BH47,BH48,BH49,BH50,BH51,BH52,BH53,BH54,BH55,BH56,BH57,BH58,BH59,BH60,BH61,BH62,BH63,BH64,BH65,BH66,BH67,BH68,BH69,BH70,BH71,BH72,BH73,BH74,BH75,BH76,BH77,BH78,BH79,BH80,BH81,BH82,BH83,BH84,BH85,BH86,BH87,BH88,BH89,BH90,BH91,BH92,BH93,BH94,BH95,BH96,BH97,BH98,BH99,BH100,BH101,BH102,BH103,BH104,BH105,BH106,BH107,BH108,BH109,BH110,BH111,BH112,BH113,BH114,BH115,BH116,BH117,BH118,BH119,BH120,BH121,BH122,BH123,BH124,BH125,BH126,BH127,BH128,BH129,BH130,BH131,BH132,BH133,BH134,BH135,BH136,BH137,BH138,BH139,BH140,BH141,BH142,BH143,BH144,BH145,BH146,BH147,BH148,BH149,BH150,BH151,BH152,BH153,BH154,BH155,BH156,BH157,BH158,BH159,BH160,BH161,BH162,BH163,BH164,BH165,BH166,BH167,BH168,BH169,BH170,BH171,BH172,BH173,BH174,BH175,BH176,BH177,BH178,BH179,BH180,BH181,BH182,BH183,BH184,BH185,BH186,BH187,BH188,BH189,BH190,BH191,BH192,BH193,BH194,BH195,BH196,BH197,BH198,BH199,BH200,BH201,BH202,BH203,BH204,BH205,BH206,BH207)</f>
        <v/>
      </c>
      <c r="H14" s="690"/>
      <c r="I14" s="690" t="str">
        <f>CONCATENATE(BJ8,BJ9,BJ10,BJ11,BJ12,BJ13,BJ14,BJ16,BJ17,BJ19,BJ20,BJ21,BJ22,BJ23,BJ24,BJ25,BJ26,BJ27,BJ28,BJ29,BJ30,BJ31,BJ32,BJ33,BJ34,BJ35,BJ36,BJ37,BJ38,BJ39,BJ40,BJ41,BJ42,BJ43,BJ44,BJ45,BJ46,BJ47,BJ48,BJ49,BJ50,BJ51,BJ52,BJ53,BJ54,BJ55,BJ56,BJ57,BJ58,BJ59,BJ60,BJ61,BJ62,BJ63,BJ64,BJ65,BJ66,BJ67,BJ68,BJ69,BJ70,BJ71,BJ72,BJ73,BJ74,BJ75,BJ76,BJ77,BJ78,BJ79,BJ80,BJ81,BJ82,BJ83,BJ84,BJ85,BJ86,BJ87,BJ88,BJ89,BJ90,BJ91,BJ92,BJ93,BJ94,BJ95,BJ96,BJ97,BJ98,BJ99,BJ100,BJ101,BJ102,BJ103,BJ104,BJ105,BJ106,BJ107,BJ108,BJ109,BJ110,BJ111,BJ112,BJ113,BJ114,BJ115,BJ116,BJ117,BJ118,BJ119,BJ120,BJ121,BJ122,BJ123,BJ124,BJ125,BJ126,BJ127,BJ128,BJ129,BJ130,BJ131,BJ132,BJ133,BJ134,BJ135,BJ136,BJ137,BJ138,BJ139,BJ140,BJ141,BJ142,BJ143,BJ144,BJ145,BJ146,BJ147,BJ148,BJ149,BJ150,BJ151,BJ152,BJ153,BJ154,BJ155,BJ156,BJ157,BJ158,BJ159,BJ160,BJ161,BJ162,BJ163,BJ164,BJ165,BJ166,BJ167,BJ168,BJ169,BJ170,BJ171,BJ172,BJ173,BJ174,BJ175,BJ176,BJ177,BJ178,BJ179,BJ180,BJ181,BJ182,BJ183,BJ184,BJ185,BJ186,BJ187,BJ188,BJ189,BJ190,BJ191,BJ192,BJ193,BJ194,BJ195,BJ196,BJ197,BJ198,BJ199,BJ200,BJ201,BJ202,BJ203,BJ204,BJ205,BJ206,BJ207)</f>
        <v xml:space="preserve"> -O1 -O3 -O4</v>
      </c>
      <c r="J14" s="690"/>
      <c r="K14" s="227"/>
      <c r="N14" s="195" t="str">
        <f>IF(N15&lt;&gt;""," -O","")</f>
        <v/>
      </c>
      <c r="P14" s="195" t="str">
        <f>IF(P15&lt;&gt;""," -O","")</f>
        <v/>
      </c>
      <c r="R14" s="195" t="str">
        <f>IF(R15&lt;&gt;""," -O","")</f>
        <v/>
      </c>
      <c r="T14" s="195" t="str">
        <f>IF(T15&lt;&gt;""," -O","")</f>
        <v/>
      </c>
      <c r="V14" s="195" t="str">
        <f>IF(V15&lt;&gt;""," -O","")</f>
        <v/>
      </c>
      <c r="X14" s="195" t="str">
        <f>IF(X15&lt;&gt;""," -O","")</f>
        <v/>
      </c>
      <c r="Z14" s="195" t="str">
        <f>IF(Z15&lt;&gt;""," -O","")</f>
        <v/>
      </c>
      <c r="AB14" s="195" t="str">
        <f>IF(AB15&lt;&gt;""," -O","")</f>
        <v/>
      </c>
      <c r="AD14" s="195" t="str">
        <f>IF(AD15&lt;&gt;""," -O","")</f>
        <v/>
      </c>
      <c r="AF14" s="195" t="str">
        <f>IF(AF15&lt;&gt;""," -O","")</f>
        <v/>
      </c>
      <c r="AH14" s="195" t="str">
        <f>IF(AH15&lt;&gt;""," -O","")</f>
        <v/>
      </c>
      <c r="AJ14" s="195" t="str">
        <f>IF(AJ15&lt;&gt;""," -O","")</f>
        <v/>
      </c>
      <c r="AL14" s="195" t="str">
        <f>IF(AL15&lt;&gt;""," -O","")</f>
        <v/>
      </c>
      <c r="AN14" s="195" t="str">
        <f>IF(AN15&lt;&gt;""," -O","")</f>
        <v/>
      </c>
      <c r="AP14" s="195" t="str">
        <f>IF(AP15&lt;&gt;""," -O","")</f>
        <v/>
      </c>
      <c r="AR14" s="195" t="str">
        <f>IF(AR15&lt;&gt;""," -O","")</f>
        <v/>
      </c>
      <c r="AT14" s="195" t="str">
        <f>IF(AT15&lt;&gt;""," -O","")</f>
        <v/>
      </c>
      <c r="AV14" s="195" t="str">
        <f>IF(AV15&lt;&gt;""," -O","")</f>
        <v/>
      </c>
      <c r="AX14" s="195" t="str">
        <f>IF(AX15&lt;&gt;""," -O","")</f>
        <v/>
      </c>
      <c r="AZ14" s="195" t="str">
        <f>IF(AZ15&lt;&gt;""," -O","")</f>
        <v/>
      </c>
      <c r="BB14" s="195" t="str">
        <f>IF(BB15&lt;&gt;""," -O","")</f>
        <v/>
      </c>
      <c r="BD14" s="195" t="str">
        <f>IF(BD15&lt;&gt;""," -O","")</f>
        <v/>
      </c>
      <c r="BF14" s="195" t="str">
        <f>IF(BF15&lt;&gt;""," -O","")</f>
        <v/>
      </c>
      <c r="BH14" s="195" t="str">
        <f>IF(BH15&lt;&gt;""," -O","")</f>
        <v/>
      </c>
      <c r="BJ14" s="195" t="str">
        <f>IF(BJ15&lt;&gt;""," -O","")</f>
        <v/>
      </c>
    </row>
    <row r="15" spans="1:62" ht="22.5">
      <c r="A15" s="179"/>
      <c r="B15" s="266" t="s">
        <v>751</v>
      </c>
      <c r="C15" s="675" t="s">
        <v>752</v>
      </c>
      <c r="D15" s="675"/>
      <c r="E15" s="675"/>
      <c r="F15" s="254" t="s">
        <v>836</v>
      </c>
      <c r="G15" s="675" t="s">
        <v>837</v>
      </c>
      <c r="H15" s="675"/>
      <c r="I15" s="675"/>
      <c r="J15" s="675"/>
      <c r="K15" s="227"/>
      <c r="M15" s="195">
        <v>1.04</v>
      </c>
      <c r="N15" s="195" t="str">
        <f>IFERROR(VLOOKUP(M15,'CRUCE OPORTUNIDADES'!$C$10:$D$106,2,FALSE),"")</f>
        <v/>
      </c>
      <c r="O15" s="195">
        <v>2.04</v>
      </c>
      <c r="P15" s="195" t="str">
        <f>IFERROR(VLOOKUP(O15,'CRUCE OPORTUNIDADES'!$C$10:$D$106,2,FALSE),"")</f>
        <v/>
      </c>
      <c r="Q15" s="195">
        <v>3.04</v>
      </c>
      <c r="R15" s="195" t="str">
        <f>IFERROR(VLOOKUP(Q15,'CRUCE OPORTUNIDADES'!$C$10:$D$106,2,FALSE),"")</f>
        <v/>
      </c>
      <c r="S15" s="195">
        <v>4.04</v>
      </c>
      <c r="T15" s="195" t="str">
        <f>IFERROR(VLOOKUP(S15,'CRUCE OPORTUNIDADES'!$C$10:$D$106,2,FALSE),"")</f>
        <v/>
      </c>
      <c r="U15" s="195">
        <v>5.04</v>
      </c>
      <c r="V15" s="195" t="str">
        <f>IFERROR(VLOOKUP(U15,'CRUCE OPORTUNIDADES'!$C$10:$D$106,2,FALSE),"")</f>
        <v/>
      </c>
      <c r="W15" s="195">
        <v>6.04</v>
      </c>
      <c r="X15" s="195" t="str">
        <f>IFERROR(VLOOKUP(W15,'CRUCE OPORTUNIDADES'!$C$10:$D$106,2,FALSE),"")</f>
        <v/>
      </c>
      <c r="Y15" s="195">
        <v>7.04</v>
      </c>
      <c r="Z15" s="195" t="str">
        <f>IFERROR(VLOOKUP(Y15,'CRUCE OPORTUNIDADES'!$C$10:$D$106,2,FALSE),"")</f>
        <v/>
      </c>
      <c r="AA15" s="195">
        <v>8.0399999999999991</v>
      </c>
      <c r="AB15" s="195" t="str">
        <f>IFERROR(VLOOKUP(AA15,'CRUCE OPORTUNIDADES'!$C$10:$D$106,2,FALSE),"")</f>
        <v/>
      </c>
      <c r="AC15" s="195">
        <v>9.0399999999999991</v>
      </c>
      <c r="AD15" s="195" t="str">
        <f>IFERROR(VLOOKUP(AC15,'CRUCE OPORTUNIDADES'!$C$10:$D$106,2,FALSE),"")</f>
        <v/>
      </c>
      <c r="AE15" s="195">
        <v>10.039999999999999</v>
      </c>
      <c r="AF15" s="195" t="str">
        <f>IFERROR(VLOOKUP(AE15,'CRUCE OPORTUNIDADES'!$C$10:$D$106,2,FALSE),"")</f>
        <v/>
      </c>
      <c r="AG15" s="195">
        <v>11.04</v>
      </c>
      <c r="AH15" s="195" t="str">
        <f>IFERROR(VLOOKUP(AG15,'CRUCE OPORTUNIDADES'!$C$10:$D$106,2,FALSE),"")</f>
        <v/>
      </c>
      <c r="AI15" s="195">
        <v>12.04</v>
      </c>
      <c r="AJ15" s="195" t="str">
        <f>IFERROR(VLOOKUP(AI15,'CRUCE OPORTUNIDADES'!$C$10:$D$106,2,FALSE),"")</f>
        <v/>
      </c>
      <c r="AK15" s="195">
        <v>13.04</v>
      </c>
      <c r="AL15" s="195" t="str">
        <f>IFERROR(VLOOKUP(AK15,'CRUCE OPORTUNIDADES'!$C$10:$D$106,2,FALSE),"")</f>
        <v/>
      </c>
      <c r="AM15" s="195">
        <v>14.04</v>
      </c>
      <c r="AN15" s="195" t="str">
        <f>IFERROR(VLOOKUP(AM15,'CRUCE OPORTUNIDADES'!$C$10:$D$106,2,FALSE),"")</f>
        <v/>
      </c>
      <c r="AO15" s="195">
        <v>15.04</v>
      </c>
      <c r="AP15" s="195" t="str">
        <f>IFERROR(VLOOKUP(AO15,'CRUCE OPORTUNIDADES'!$C$10:$D$106,2,FALSE),"")</f>
        <v/>
      </c>
      <c r="AQ15" s="195">
        <v>16.04</v>
      </c>
      <c r="AR15" s="195" t="str">
        <f>IFERROR(VLOOKUP(AQ15,'CRUCE OPORTUNIDADES'!$C$10:$D$106,2,FALSE),"")</f>
        <v/>
      </c>
      <c r="AS15" s="195">
        <v>17.04</v>
      </c>
      <c r="AT15" s="195" t="str">
        <f>IFERROR(VLOOKUP(AS15,'CRUCE OPORTUNIDADES'!$C$10:$D$106,2,FALSE),"")</f>
        <v/>
      </c>
      <c r="AU15" s="195">
        <v>18.04</v>
      </c>
      <c r="AV15" s="195" t="str">
        <f>IFERROR(VLOOKUP(AU15,'CRUCE OPORTUNIDADES'!$C$10:$D$106,2,FALSE),"")</f>
        <v/>
      </c>
      <c r="AW15" s="195">
        <v>19.04</v>
      </c>
      <c r="AX15" s="195" t="str">
        <f>IFERROR(VLOOKUP(AW15,'CRUCE OPORTUNIDADES'!$C$10:$D$106,2,FALSE),"")</f>
        <v/>
      </c>
      <c r="AY15" s="195">
        <v>20.04</v>
      </c>
      <c r="AZ15" s="195" t="str">
        <f>IFERROR(VLOOKUP(AY15,'CRUCE OPORTUNIDADES'!$C$10:$D$106,2,FALSE),"")</f>
        <v/>
      </c>
      <c r="BA15" s="195">
        <v>21.04</v>
      </c>
      <c r="BB15" s="195" t="str">
        <f>IFERROR(VLOOKUP(BA15,'CRUCE OPORTUNIDADES'!$C$10:$D$106,2,FALSE),"")</f>
        <v/>
      </c>
      <c r="BC15" s="195">
        <v>22.04</v>
      </c>
      <c r="BD15" s="195" t="str">
        <f>IFERROR(VLOOKUP(BC15,'CRUCE OPORTUNIDADES'!$C$10:$D$106,2,FALSE),"")</f>
        <v/>
      </c>
      <c r="BE15" s="195">
        <v>23.04</v>
      </c>
      <c r="BF15" s="195" t="str">
        <f>IFERROR(VLOOKUP(BE15,'CRUCE OPORTUNIDADES'!$C$10:$D$106,2,FALSE),"")</f>
        <v/>
      </c>
      <c r="BG15" s="195">
        <v>24.04</v>
      </c>
      <c r="BH15" s="195" t="str">
        <f>IFERROR(VLOOKUP(BG15,'CRUCE OPORTUNIDADES'!$C$10:$D$106,2,FALSE),"")</f>
        <v/>
      </c>
      <c r="BI15" s="195">
        <v>25.04</v>
      </c>
      <c r="BJ15" s="195" t="str">
        <f>IFERROR(VLOOKUP(BI15,'CRUCE OPORTUNIDADES'!$C$10:$D$106,2,FALSE),"")</f>
        <v/>
      </c>
    </row>
    <row r="16" spans="1:62" ht="15" customHeight="1">
      <c r="A16" s="179"/>
      <c r="B16" s="259"/>
      <c r="C16" s="659" t="s">
        <v>838</v>
      </c>
      <c r="D16" s="659"/>
      <c r="E16" s="659"/>
      <c r="F16" s="256">
        <f>COUNTIF('CRUCE OPORTUNIDADES'!$AH$10:$AH$106,"BAJO")</f>
        <v>0</v>
      </c>
      <c r="G16" s="253" t="s">
        <v>5</v>
      </c>
      <c r="H16" s="253" t="s">
        <v>12</v>
      </c>
      <c r="I16" s="660" t="s">
        <v>48</v>
      </c>
      <c r="J16" s="661"/>
      <c r="K16" s="227"/>
      <c r="N16" s="195" t="str">
        <f>IF(N17&lt;&gt;""," -O","")</f>
        <v/>
      </c>
      <c r="P16" s="195" t="str">
        <f>IF(P17&lt;&gt;""," -O","")</f>
        <v/>
      </c>
      <c r="R16" s="195" t="str">
        <f>IF(R17&lt;&gt;""," -O","")</f>
        <v/>
      </c>
      <c r="T16" s="195" t="str">
        <f>IF(T17&lt;&gt;""," -O","")</f>
        <v/>
      </c>
      <c r="V16" s="195" t="str">
        <f>IF(V17&lt;&gt;""," -O","")</f>
        <v/>
      </c>
      <c r="X16" s="195" t="str">
        <f>IF(X17&lt;&gt;""," -O","")</f>
        <v/>
      </c>
      <c r="Z16" s="195" t="str">
        <f>IF(Z17&lt;&gt;""," -O","")</f>
        <v/>
      </c>
      <c r="AB16" s="195" t="str">
        <f>IF(AB17&lt;&gt;""," -O","")</f>
        <v/>
      </c>
      <c r="AD16" s="195" t="str">
        <f>IF(AD17&lt;&gt;""," -O","")</f>
        <v/>
      </c>
      <c r="AF16" s="195" t="str">
        <f>IF(AF17&lt;&gt;""," -O","")</f>
        <v/>
      </c>
      <c r="AH16" s="195" t="str">
        <f>IF(AH17&lt;&gt;""," -O","")</f>
        <v/>
      </c>
      <c r="AJ16" s="195" t="str">
        <f>IF(AJ17&lt;&gt;""," -O","")</f>
        <v/>
      </c>
      <c r="AL16" s="195" t="str">
        <f>IF(AL17&lt;&gt;""," -O","")</f>
        <v/>
      </c>
      <c r="AN16" s="195" t="str">
        <f>IF(AN17&lt;&gt;""," -O","")</f>
        <v/>
      </c>
      <c r="AP16" s="195" t="str">
        <f>IF(AP17&lt;&gt;""," -O","")</f>
        <v/>
      </c>
      <c r="AR16" s="195" t="str">
        <f>IF(AR17&lt;&gt;""," -O","")</f>
        <v/>
      </c>
      <c r="AT16" s="195" t="str">
        <f>IF(AT17&lt;&gt;""," -O","")</f>
        <v/>
      </c>
      <c r="AV16" s="195" t="str">
        <f>IF(AV17&lt;&gt;""," -O","")</f>
        <v/>
      </c>
      <c r="AX16" s="195" t="str">
        <f>IF(AX17&lt;&gt;""," -O","")</f>
        <v/>
      </c>
      <c r="AZ16" s="195" t="str">
        <f>IF(AZ17&lt;&gt;""," -O","")</f>
        <v/>
      </c>
      <c r="BB16" s="195" t="str">
        <f>IF(BB17&lt;&gt;""," -O","")</f>
        <v/>
      </c>
      <c r="BD16" s="195" t="str">
        <f>IF(BD17&lt;&gt;""," -O","")</f>
        <v/>
      </c>
      <c r="BF16" s="195" t="str">
        <f>IF(BF17&lt;&gt;""," -O","")</f>
        <v/>
      </c>
      <c r="BH16" s="195" t="str">
        <f>IF(BH17&lt;&gt;""," -O","")</f>
        <v/>
      </c>
      <c r="BJ16" s="195" t="str">
        <f>IF(BJ17&lt;&gt;""," -O","")</f>
        <v/>
      </c>
    </row>
    <row r="17" spans="1:358" ht="15" customHeight="1">
      <c r="A17" s="179"/>
      <c r="B17" s="258"/>
      <c r="C17" s="659" t="s">
        <v>839</v>
      </c>
      <c r="D17" s="659"/>
      <c r="E17" s="659"/>
      <c r="F17" s="256">
        <f>COUNTIF('CRUCE OPORTUNIDADES'!$AH$10:$AH$106,"MODERADO")</f>
        <v>0</v>
      </c>
      <c r="G17" s="658">
        <f>AVERAGE('CRUCE OPORTUNIDADES'!AE10:AE106)</f>
        <v>5</v>
      </c>
      <c r="H17" s="658">
        <f>AVERAGE('CRUCE OPORTUNIDADES'!AF10:AF106)</f>
        <v>5</v>
      </c>
      <c r="I17" s="662">
        <f>ROUND(G17,0)*ROUND(H17,0)</f>
        <v>25</v>
      </c>
      <c r="J17" s="663"/>
      <c r="K17" s="227"/>
      <c r="M17" s="195">
        <v>1.05</v>
      </c>
      <c r="N17" s="195" t="str">
        <f>IFERROR(VLOOKUP(M17,'CRUCE OPORTUNIDADES'!$C$10:$D$106,2,FALSE),"")</f>
        <v/>
      </c>
      <c r="O17" s="195">
        <v>2.0499999999999998</v>
      </c>
      <c r="P17" s="195" t="str">
        <f>IFERROR(VLOOKUP(O17,'CRUCE OPORTUNIDADES'!$C$10:$D$106,2,FALSE),"")</f>
        <v/>
      </c>
      <c r="Q17" s="195">
        <v>3.05</v>
      </c>
      <c r="R17" s="195" t="str">
        <f>IFERROR(VLOOKUP(Q17,'CRUCE OPORTUNIDADES'!$C$10:$D$106,2,FALSE),"")</f>
        <v/>
      </c>
      <c r="S17" s="195">
        <v>4.05</v>
      </c>
      <c r="T17" s="195" t="str">
        <f>IFERROR(VLOOKUP(S17,'CRUCE OPORTUNIDADES'!$C$10:$D$106,2,FALSE),"")</f>
        <v/>
      </c>
      <c r="U17" s="195">
        <v>5.05</v>
      </c>
      <c r="V17" s="195" t="str">
        <f>IFERROR(VLOOKUP(U17,'CRUCE OPORTUNIDADES'!$C$10:$D$106,2,FALSE),"")</f>
        <v/>
      </c>
      <c r="W17" s="195">
        <v>6.05</v>
      </c>
      <c r="X17" s="195" t="str">
        <f>IFERROR(VLOOKUP(W17,'CRUCE OPORTUNIDADES'!$C$10:$D$106,2,FALSE),"")</f>
        <v/>
      </c>
      <c r="Y17" s="195">
        <v>7.05</v>
      </c>
      <c r="Z17" s="195" t="str">
        <f>IFERROR(VLOOKUP(Y17,'CRUCE OPORTUNIDADES'!$C$10:$D$106,2,FALSE),"")</f>
        <v/>
      </c>
      <c r="AA17" s="195">
        <v>8.0500000000000007</v>
      </c>
      <c r="AB17" s="195" t="str">
        <f>IFERROR(VLOOKUP(AA17,'CRUCE OPORTUNIDADES'!$C$10:$D$106,2,FALSE),"")</f>
        <v/>
      </c>
      <c r="AC17" s="195">
        <v>9.0500000000000007</v>
      </c>
      <c r="AD17" s="195" t="str">
        <f>IFERROR(VLOOKUP(AC17,'CRUCE OPORTUNIDADES'!$C$10:$D$106,2,FALSE),"")</f>
        <v/>
      </c>
      <c r="AE17" s="195">
        <v>10.050000000000001</v>
      </c>
      <c r="AF17" s="195" t="str">
        <f>IFERROR(VLOOKUP(AE17,'CRUCE OPORTUNIDADES'!$C$10:$D$106,2,FALSE),"")</f>
        <v/>
      </c>
      <c r="AG17" s="195">
        <v>11.05</v>
      </c>
      <c r="AH17" s="195" t="str">
        <f>IFERROR(VLOOKUP(AG17,'CRUCE OPORTUNIDADES'!$C$10:$D$106,2,FALSE),"")</f>
        <v/>
      </c>
      <c r="AI17" s="195">
        <v>12.05</v>
      </c>
      <c r="AJ17" s="195" t="str">
        <f>IFERROR(VLOOKUP(AI17,'CRUCE OPORTUNIDADES'!$C$10:$D$106,2,FALSE),"")</f>
        <v/>
      </c>
      <c r="AK17" s="195">
        <v>13.05</v>
      </c>
      <c r="AL17" s="195" t="str">
        <f>IFERROR(VLOOKUP(AK17,'CRUCE OPORTUNIDADES'!$C$10:$D$106,2,FALSE),"")</f>
        <v/>
      </c>
      <c r="AM17" s="195">
        <v>14.05</v>
      </c>
      <c r="AN17" s="195" t="str">
        <f>IFERROR(VLOOKUP(AM17,'CRUCE OPORTUNIDADES'!$C$10:$D$106,2,FALSE),"")</f>
        <v/>
      </c>
      <c r="AO17" s="195">
        <v>15.05</v>
      </c>
      <c r="AP17" s="195" t="str">
        <f>IFERROR(VLOOKUP(AO17,'CRUCE OPORTUNIDADES'!$C$10:$D$106,2,FALSE),"")</f>
        <v/>
      </c>
      <c r="AQ17" s="195">
        <v>16.05</v>
      </c>
      <c r="AR17" s="195" t="str">
        <f>IFERROR(VLOOKUP(AQ17,'CRUCE OPORTUNIDADES'!$C$10:$D$106,2,FALSE),"")</f>
        <v/>
      </c>
      <c r="AS17" s="195">
        <v>17.05</v>
      </c>
      <c r="AT17" s="195" t="str">
        <f>IFERROR(VLOOKUP(AS17,'CRUCE OPORTUNIDADES'!$C$10:$D$106,2,FALSE),"")</f>
        <v/>
      </c>
      <c r="AU17" s="195">
        <v>18.05</v>
      </c>
      <c r="AV17" s="195" t="str">
        <f>IFERROR(VLOOKUP(AU17,'CRUCE OPORTUNIDADES'!$C$10:$D$106,2,FALSE),"")</f>
        <v/>
      </c>
      <c r="AW17" s="195">
        <v>19.05</v>
      </c>
      <c r="AX17" s="195" t="str">
        <f>IFERROR(VLOOKUP(AW17,'CRUCE OPORTUNIDADES'!$C$10:$D$106,2,FALSE),"")</f>
        <v/>
      </c>
      <c r="AY17" s="195">
        <v>20.05</v>
      </c>
      <c r="AZ17" s="195" t="str">
        <f>IFERROR(VLOOKUP(AY17,'CRUCE OPORTUNIDADES'!$C$10:$D$106,2,FALSE),"")</f>
        <v/>
      </c>
      <c r="BA17" s="195">
        <v>21.05</v>
      </c>
      <c r="BB17" s="195" t="str">
        <f>IFERROR(VLOOKUP(BA17,'CRUCE OPORTUNIDADES'!$C$10:$D$106,2,FALSE),"")</f>
        <v/>
      </c>
      <c r="BC17" s="195">
        <v>22.05</v>
      </c>
      <c r="BD17" s="195" t="str">
        <f>IFERROR(VLOOKUP(BC17,'CRUCE OPORTUNIDADES'!$C$10:$D$106,2,FALSE),"")</f>
        <v/>
      </c>
      <c r="BE17" s="195">
        <v>23.05</v>
      </c>
      <c r="BF17" s="195" t="str">
        <f>IFERROR(VLOOKUP(BE17,'CRUCE OPORTUNIDADES'!$C$10:$D$106,2,FALSE),"")</f>
        <v/>
      </c>
      <c r="BG17" s="195">
        <v>24.05</v>
      </c>
      <c r="BH17" s="195" t="str">
        <f>IFERROR(VLOOKUP(BG17,'CRUCE OPORTUNIDADES'!$C$10:$D$106,2,FALSE),"")</f>
        <v/>
      </c>
      <c r="BI17" s="195">
        <v>25.05</v>
      </c>
      <c r="BJ17" s="195" t="str">
        <f>IFERROR(VLOOKUP(BI17,'CRUCE OPORTUNIDADES'!$C$10:$D$106,2,FALSE),"")</f>
        <v/>
      </c>
    </row>
    <row r="18" spans="1:358" ht="15.75" customHeight="1">
      <c r="A18" s="179"/>
      <c r="B18" s="257"/>
      <c r="C18" s="659" t="s">
        <v>840</v>
      </c>
      <c r="D18" s="659"/>
      <c r="E18" s="659"/>
      <c r="F18" s="256">
        <f>COUNTIF('CRUCE OPORTUNIDADES'!$AH$10:$AH$106,"FAVORABLE")</f>
        <v>0</v>
      </c>
      <c r="G18" s="658"/>
      <c r="H18" s="658"/>
      <c r="I18" s="664"/>
      <c r="J18" s="665"/>
      <c r="K18" s="227"/>
      <c r="N18" s="195" t="str">
        <f>IF(N19&lt;&gt;""," -O","")</f>
        <v/>
      </c>
      <c r="P18" s="195" t="str">
        <f>IF(P19&lt;&gt;""," -O","")</f>
        <v/>
      </c>
      <c r="R18" s="195" t="str">
        <f>IF(R19&lt;&gt;""," -O","")</f>
        <v/>
      </c>
      <c r="T18" s="195" t="str">
        <f>IF(T19&lt;&gt;""," -O","")</f>
        <v/>
      </c>
      <c r="V18" s="195" t="str">
        <f>IF(V19&lt;&gt;""," -O","")</f>
        <v/>
      </c>
      <c r="X18" s="195" t="str">
        <f>IF(X19&lt;&gt;""," -O","")</f>
        <v/>
      </c>
      <c r="Z18" s="195" t="str">
        <f>IF(Z19&lt;&gt;""," -O","")</f>
        <v/>
      </c>
      <c r="AB18" s="195" t="str">
        <f>IF(AB19&lt;&gt;""," -O","")</f>
        <v/>
      </c>
      <c r="AD18" s="195" t="str">
        <f>IF(AD19&lt;&gt;""," -O","")</f>
        <v/>
      </c>
      <c r="AF18" s="195" t="str">
        <f>IF(AF19&lt;&gt;""," -O","")</f>
        <v/>
      </c>
      <c r="AH18" s="195" t="str">
        <f>IF(AH19&lt;&gt;""," -O","")</f>
        <v/>
      </c>
      <c r="AJ18" s="195" t="str">
        <f>IF(AJ19&lt;&gt;""," -O","")</f>
        <v/>
      </c>
      <c r="AL18" s="195" t="str">
        <f>IF(AL19&lt;&gt;""," -O","")</f>
        <v/>
      </c>
      <c r="AN18" s="195" t="str">
        <f>IF(AN19&lt;&gt;""," -O","")</f>
        <v/>
      </c>
      <c r="AP18" s="195" t="str">
        <f>IF(AP19&lt;&gt;""," -O","")</f>
        <v/>
      </c>
      <c r="AR18" s="195" t="str">
        <f>IF(AR19&lt;&gt;""," -O","")</f>
        <v/>
      </c>
      <c r="AT18" s="195" t="str">
        <f>IF(AT19&lt;&gt;""," -O","")</f>
        <v/>
      </c>
      <c r="AV18" s="195" t="str">
        <f>IF(AV19&lt;&gt;""," -O","")</f>
        <v/>
      </c>
      <c r="AX18" s="195" t="str">
        <f>IF(AX19&lt;&gt;""," -O","")</f>
        <v/>
      </c>
      <c r="AZ18" s="195" t="str">
        <f>IF(AZ19&lt;&gt;""," -O","")</f>
        <v/>
      </c>
      <c r="BB18" s="195" t="str">
        <f>IF(BB19&lt;&gt;""," -O","")</f>
        <v/>
      </c>
      <c r="BD18" s="195" t="str">
        <f>IF(BD19&lt;&gt;""," -O","")</f>
        <v/>
      </c>
      <c r="BF18" s="195" t="str">
        <f>IF(BF19&lt;&gt;""," -O","")</f>
        <v/>
      </c>
      <c r="BH18" s="195" t="str">
        <f>IF(BH19&lt;&gt;""," -O","")</f>
        <v/>
      </c>
      <c r="BJ18" s="195" t="str">
        <f>IF(BJ19&lt;&gt;""," -O","")</f>
        <v/>
      </c>
    </row>
    <row r="19" spans="1:358" ht="15.75" customHeight="1">
      <c r="A19" s="179"/>
      <c r="B19" s="255"/>
      <c r="C19" s="659" t="s">
        <v>841</v>
      </c>
      <c r="D19" s="659"/>
      <c r="E19" s="659"/>
      <c r="F19" s="256">
        <f>COUNTIF('CRUCE OPORTUNIDADES'!$AH$10:$AH$106,"ALTO")</f>
        <v>3</v>
      </c>
      <c r="G19" s="658"/>
      <c r="H19" s="658"/>
      <c r="I19" s="666"/>
      <c r="J19" s="667"/>
      <c r="K19" s="227"/>
      <c r="M19" s="195">
        <v>1.06</v>
      </c>
      <c r="N19" s="195" t="str">
        <f>IFERROR(VLOOKUP(M19,'CRUCE OPORTUNIDADES'!$C$10:$D$106,2,FALSE),"")</f>
        <v/>
      </c>
      <c r="O19" s="195">
        <v>2.06</v>
      </c>
      <c r="P19" s="195" t="str">
        <f>IFERROR(VLOOKUP(O19,'CRUCE OPORTUNIDADES'!$C$10:$D$106,2,FALSE),"")</f>
        <v/>
      </c>
      <c r="Q19" s="195">
        <v>3.06</v>
      </c>
      <c r="R19" s="195" t="str">
        <f>IFERROR(VLOOKUP(Q19,'CRUCE OPORTUNIDADES'!$C$10:$D$106,2,FALSE),"")</f>
        <v/>
      </c>
      <c r="S19" s="195">
        <v>4.0599999999999996</v>
      </c>
      <c r="T19" s="195" t="str">
        <f>IFERROR(VLOOKUP(S19,'CRUCE OPORTUNIDADES'!$C$10:$D$106,2,FALSE),"")</f>
        <v/>
      </c>
      <c r="U19" s="195">
        <v>5.0599999999999996</v>
      </c>
      <c r="V19" s="195" t="str">
        <f>IFERROR(VLOOKUP(U19,'CRUCE OPORTUNIDADES'!$C$10:$D$106,2,FALSE),"")</f>
        <v/>
      </c>
      <c r="W19" s="195">
        <v>6.06</v>
      </c>
      <c r="X19" s="195" t="str">
        <f>IFERROR(VLOOKUP(W19,'CRUCE OPORTUNIDADES'!$C$10:$D$106,2,FALSE),"")</f>
        <v/>
      </c>
      <c r="Y19" s="195">
        <v>7.06</v>
      </c>
      <c r="Z19" s="195" t="str">
        <f>IFERROR(VLOOKUP(Y19,'CRUCE OPORTUNIDADES'!$C$10:$D$106,2,FALSE),"")</f>
        <v/>
      </c>
      <c r="AA19" s="195">
        <v>8.06</v>
      </c>
      <c r="AB19" s="195" t="str">
        <f>IFERROR(VLOOKUP(AA19,'CRUCE OPORTUNIDADES'!$C$10:$D$106,2,FALSE),"")</f>
        <v/>
      </c>
      <c r="AC19" s="195">
        <v>9.06</v>
      </c>
      <c r="AD19" s="195" t="str">
        <f>IFERROR(VLOOKUP(AC19,'CRUCE OPORTUNIDADES'!$C$10:$D$106,2,FALSE),"")</f>
        <v/>
      </c>
      <c r="AE19" s="195">
        <v>10.06</v>
      </c>
      <c r="AF19" s="195" t="str">
        <f>IFERROR(VLOOKUP(AE19,'CRUCE OPORTUNIDADES'!$C$10:$D$106,2,FALSE),"")</f>
        <v/>
      </c>
      <c r="AG19" s="195">
        <v>11.06</v>
      </c>
      <c r="AH19" s="195" t="str">
        <f>IFERROR(VLOOKUP(AG19,'CRUCE OPORTUNIDADES'!$C$10:$D$106,2,FALSE),"")</f>
        <v/>
      </c>
      <c r="AI19" s="195">
        <v>12.06</v>
      </c>
      <c r="AJ19" s="195" t="str">
        <f>IFERROR(VLOOKUP(AI19,'CRUCE OPORTUNIDADES'!$C$10:$D$106,2,FALSE),"")</f>
        <v/>
      </c>
      <c r="AK19" s="195">
        <v>13.06</v>
      </c>
      <c r="AL19" s="195" t="str">
        <f>IFERROR(VLOOKUP(AK19,'CRUCE OPORTUNIDADES'!$C$10:$D$106,2,FALSE),"")</f>
        <v/>
      </c>
      <c r="AM19" s="195">
        <v>14.06</v>
      </c>
      <c r="AN19" s="195" t="str">
        <f>IFERROR(VLOOKUP(AM19,'CRUCE OPORTUNIDADES'!$C$10:$D$106,2,FALSE),"")</f>
        <v/>
      </c>
      <c r="AO19" s="195">
        <v>15.06</v>
      </c>
      <c r="AP19" s="195" t="str">
        <f>IFERROR(VLOOKUP(AO19,'CRUCE OPORTUNIDADES'!$C$10:$D$106,2,FALSE),"")</f>
        <v/>
      </c>
      <c r="AQ19" s="195">
        <v>16.059999999999999</v>
      </c>
      <c r="AR19" s="195" t="str">
        <f>IFERROR(VLOOKUP(AQ19,'CRUCE OPORTUNIDADES'!$C$10:$D$106,2,FALSE),"")</f>
        <v/>
      </c>
      <c r="AS19" s="195">
        <v>17.059999999999999</v>
      </c>
      <c r="AT19" s="195" t="str">
        <f>IFERROR(VLOOKUP(AS19,'CRUCE OPORTUNIDADES'!$C$10:$D$106,2,FALSE),"")</f>
        <v/>
      </c>
      <c r="AU19" s="195">
        <v>18.059999999999999</v>
      </c>
      <c r="AV19" s="195" t="str">
        <f>IFERROR(VLOOKUP(AU19,'CRUCE OPORTUNIDADES'!$C$10:$D$106,2,FALSE),"")</f>
        <v/>
      </c>
      <c r="AW19" s="195">
        <v>19.059999999999999</v>
      </c>
      <c r="AX19" s="195" t="str">
        <f>IFERROR(VLOOKUP(AW19,'CRUCE OPORTUNIDADES'!$C$10:$D$106,2,FALSE),"")</f>
        <v/>
      </c>
      <c r="AY19" s="195">
        <v>20.059999999999999</v>
      </c>
      <c r="AZ19" s="195" t="str">
        <f>IFERROR(VLOOKUP(AY19,'CRUCE OPORTUNIDADES'!$C$10:$D$106,2,FALSE),"")</f>
        <v/>
      </c>
      <c r="BA19" s="195">
        <v>21.06</v>
      </c>
      <c r="BB19" s="195" t="str">
        <f>IFERROR(VLOOKUP(BA19,'CRUCE OPORTUNIDADES'!$C$10:$D$106,2,FALSE),"")</f>
        <v/>
      </c>
      <c r="BC19" s="195">
        <v>22.06</v>
      </c>
      <c r="BD19" s="195" t="str">
        <f>IFERROR(VLOOKUP(BC19,'CRUCE OPORTUNIDADES'!$C$10:$D$106,2,FALSE),"")</f>
        <v/>
      </c>
      <c r="BE19" s="195">
        <v>23.06</v>
      </c>
      <c r="BF19" s="195" t="str">
        <f>IFERROR(VLOOKUP(BE19,'CRUCE OPORTUNIDADES'!$C$10:$D$106,2,FALSE),"")</f>
        <v/>
      </c>
      <c r="BG19" s="195">
        <v>24.06</v>
      </c>
      <c r="BH19" s="195" t="str">
        <f>IFERROR(VLOOKUP(BG19,'CRUCE OPORTUNIDADES'!$C$10:$D$106,2,FALSE),"")</f>
        <v/>
      </c>
      <c r="BI19" s="195">
        <v>25.06</v>
      </c>
      <c r="BJ19" s="195" t="str">
        <f>IFERROR(VLOOKUP(BI19,'CRUCE OPORTUNIDADES'!$C$10:$D$106,2,FALSE),"")</f>
        <v/>
      </c>
    </row>
    <row r="20" spans="1:358" hidden="1">
      <c r="A20" s="179"/>
      <c r="B20" s="179"/>
      <c r="C20" s="179"/>
      <c r="D20" s="179"/>
      <c r="E20" s="179"/>
      <c r="F20" s="179"/>
      <c r="G20" s="179"/>
      <c r="H20" s="179"/>
      <c r="I20" s="179"/>
      <c r="J20" s="179"/>
      <c r="K20" s="227"/>
      <c r="N20" s="195" t="str">
        <f>IF(N21&lt;&gt;""," -O","")</f>
        <v/>
      </c>
      <c r="P20" s="195" t="str">
        <f>IF(P21&lt;&gt;""," -O","")</f>
        <v/>
      </c>
      <c r="R20" s="195" t="str">
        <f>IF(R21&lt;&gt;""," -O","")</f>
        <v/>
      </c>
      <c r="T20" s="195" t="str">
        <f>IF(T21&lt;&gt;""," -O","")</f>
        <v/>
      </c>
      <c r="V20" s="195" t="str">
        <f>IF(V21&lt;&gt;""," -O","")</f>
        <v/>
      </c>
      <c r="X20" s="195" t="str">
        <f>IF(X21&lt;&gt;""," -O","")</f>
        <v/>
      </c>
      <c r="Z20" s="195" t="str">
        <f>IF(Z21&lt;&gt;""," -O","")</f>
        <v/>
      </c>
      <c r="AB20" s="195" t="str">
        <f>IF(AB21&lt;&gt;""," -O","")</f>
        <v/>
      </c>
      <c r="AD20" s="195" t="str">
        <f>IF(AD21&lt;&gt;""," -O","")</f>
        <v/>
      </c>
      <c r="AF20" s="195" t="str">
        <f>IF(AF21&lt;&gt;""," -O","")</f>
        <v/>
      </c>
      <c r="AH20" s="195" t="str">
        <f>IF(AH21&lt;&gt;""," -O","")</f>
        <v/>
      </c>
      <c r="AJ20" s="195" t="str">
        <f>IF(AJ21&lt;&gt;""," -O","")</f>
        <v/>
      </c>
      <c r="AL20" s="195" t="str">
        <f>IF(AL21&lt;&gt;""," -O","")</f>
        <v/>
      </c>
      <c r="AN20" s="195" t="str">
        <f>IF(AN21&lt;&gt;""," -O","")</f>
        <v/>
      </c>
      <c r="AP20" s="195" t="str">
        <f>IF(AP21&lt;&gt;""," -O","")</f>
        <v/>
      </c>
      <c r="AR20" s="195" t="str">
        <f>IF(AR21&lt;&gt;""," -O","")</f>
        <v/>
      </c>
      <c r="AT20" s="195" t="str">
        <f>IF(AT21&lt;&gt;""," -O","")</f>
        <v/>
      </c>
      <c r="AV20" s="195" t="str">
        <f>IF(AV21&lt;&gt;""," -O","")</f>
        <v/>
      </c>
      <c r="AX20" s="195" t="str">
        <f>IF(AX21&lt;&gt;""," -O","")</f>
        <v/>
      </c>
      <c r="AZ20" s="195" t="str">
        <f>IF(AZ21&lt;&gt;""," -O","")</f>
        <v/>
      </c>
      <c r="BB20" s="195" t="str">
        <f>IF(BB21&lt;&gt;""," -O","")</f>
        <v/>
      </c>
      <c r="BD20" s="195" t="str">
        <f>IF(BD21&lt;&gt;""," -O","")</f>
        <v/>
      </c>
      <c r="BF20" s="195" t="str">
        <f>IF(BF21&lt;&gt;""," -O","")</f>
        <v/>
      </c>
      <c r="BH20" s="195" t="str">
        <f>IF(BH21&lt;&gt;""," -O","")</f>
        <v/>
      </c>
      <c r="BJ20" s="195" t="str">
        <f>IF(BJ21&lt;&gt;""," -O","")</f>
        <v/>
      </c>
    </row>
    <row r="21" spans="1:358">
      <c r="A21" s="179"/>
      <c r="B21" s="179"/>
      <c r="C21" s="179"/>
      <c r="D21" s="179" t="str">
        <f>CONCATENATE(N19,N20,N21,N22,N23,N24,N25,N27,N28,N30,N31,N32,N33,N34,N35,N36,N37,N38,N39,N40,N41,N42,N43,N44,N45,N46,N47,N48,N49,N50,N51,N52,N53,N54,N55,N56,N57,N58,N59,N60,N61,N62,N63,N64,N65,N66,N67,N68,N69,N70,N71,N72,N73,N74,N75,N76,N77,N78,N79,N80,N81,N82,N83,N84,N85,N86,N87,N88,N89,N90,N91,N92,N93,N94,N95,N96,N97,N98,N99,N100,N101,N102,N103,N104,N105,N106,N107,N108,N109,N110,N111,N112,N113,N114,N115,N116,N117,N118,N119,N120,N121,N122,N123,N124,N125,N126,N127,N128,N129,N130,N131,N132,N133,N134,N135,N136,N137,N138,N139,N140,N141,N142,N143,N144,N145,N146,N147,N148,N149,N150,N151,N152,N153,N154,N155,N156,N157,N158,N159,N160,N161,N162,N163,N164,N165,N166,N167,N168,N169,N170,N171,N172,N173,N174,N175,N176,N177,N178,N179,N180,N181,N182,N183,N184,N185,N186,N187,N188,N189,N190,N191,N192,N193,N194,N195,N196,N197,N198,N199,N200,N201,N202,N203,N204,N205,N206,N207,N208,N209,N210,N211,N212,N213,N214,N215,N216,N217,N218)</f>
        <v/>
      </c>
      <c r="E21" s="179" t="str">
        <f>CONCATENATE(P19,P20,P21,P22,P23,P24,P25,P27,P28,P30,P31,P32,P33,P34,P35,P36,P37,P38,P39,P40,P41,P42,P43,P44,P45,P46,P47,P48,P49,P50,P51,P52,P53,P54,P55,P56,P57,P58,P59,P60,P61,P62,P63,P64,P65,P66,P67,P68,P69,P70,P71,P72,P73,P74,P75,P76,P77,P78,P79,P80,P81,P82,P83,P84,P85,P86,P87,P88,P89,P90,P91,P92,P93,P94,P95,P96,P97,P98,P99,P100,P101,P102,P103,P104,P105,P106,P107,P108,P109,P110,P111,P112,P113,P114,P115,P116,P117,P118,P119,P120,P121,P122,P123,P124,P125,P126,P127,P128,P129,P130,P131,P132,P133,P134,P135,P136,P137,P138,P139,P140,P141,P142,P143,P144,P145,P146,P147,P148,P149,P150,P151,P152,P153,P154,P155,P156,P157,P158,P159,P160,P161,P162,P163,P164,P165,P166,P167,P168,P169,P170,P171,P172,P173,P174,P175,P176,P177,P178,P179,P180,P181,P182,P183,P184,P185,P186,P187,P188,P189,P190,P191,P192,P193,P194,P195,P196,P197,P198,P199,P200,P201,P202,P203,P204,P205,P206,P207,P208,P209,P210,P211,P212,P213,P214,P215,P216,P217,P218)</f>
        <v/>
      </c>
      <c r="F21" s="179" t="str">
        <f>CONCATENATE(R19,R20,R21,R22,R23,R24,R25,R27,R28,R30,R31,R32,R33,R34,R35,R36,R37,R38,R39,R40,R41,R42,R43,R44,R45,R46,R47,R48,R49,R50,R51,R52,R53,R54,R55,R56,R57,R58,R59,R60,R61,R62,R63,R64,R65,R66,R67,R68,R69,R70,R71,R72,R73,R74,R75,R76,R77,R78,R79,R80,R81,R82,R83,R84,R85,R86,R87,R88,R89,R90,R91,R92,R93,R94,R95,R96,R97,R98,R99,R100,R101,R102,R103,R104,R105,R106,R107,R108,R109,R110,R111,R112,R113,R114,R115,R116,R117,R118,R119,R120,R121,R122,R123,R124,R125,R126,R127,R128,R129,R130,R131,R132,R133,R134,R135,R136,R137,R138,R139,R140,R141,R142,R143,R144,R145,R146,R147,R148,R149,R150,R151,R152,R153,R154,R155,R156,R157,R158,R159,R160,R161,R162,R163,R164,R165,R166,R167,R168,R169,R170,R171,R172,R173,R174,R175,R176,R177,R178,R179,R180,R181,R182,R183,R184,R185,R186,R187,R188,R189,R190,R191,R192,R193,R194,R195,R196,R197,R198,R199,R200,R201,R202,R203,R204,R205,R206,R207,R208,R209,R210,R211,R212,R213,R214,R215,R216,R217,R218)</f>
        <v/>
      </c>
      <c r="G21" s="179" t="str">
        <f>CONCATENATE(T19,T20,T21,T22,T23,T24,T25,T27,T28,T30,T31,T32,T33,T34,T35,T36,T37,T38,T39,T40,T41,T42,T43,T44,T45,T46,T47,T48,T49,T50,T51,T52,T53,T54,T55,T56,T57,T58,T59,T60,T61,T62,T63,T64,T65,T66,T67,T68,T69,T70,T71,T72,T73,T74,T75,T76,T77,T78,T79,T80,T81,T82,T83,T84,T85,T86,T87,T88,T89,T90,T91,T92,T93,T94,T95,T96,T97,T98,T99,T100,T101,T102,T103,T104,T105,T106,T107,T108,T109,T110,T111,T112,T113,T114,T115,T116,T117,T118,T119,T120,T121,T122,T123,T124,T125,T126,T127,T128,T129,T130,T131,T132,T133,T134,T135,T136,T137,T138,T139,T140,T141,T142,T143,T144,T145,T146,T147,T148,T149,T150,T151,T152,T153,T154,T155,T156,T157,T158,T159,T160,T161,T162,T163,T164,T165,T166,T167,T168,T169,T170,T171,T172,T173,T174,T175,T176,T177,T178,T179,T180,T181,T182,T183,T184,T185,T186,T187,T188,T189,T190,T191,T192,T193,T194,T195,T196,T197,T198,T199,T200,T201,T202,T203,T204,T205,T206,T207,T208,T209,T210,T211,T212,T213,T214,T215,T216,T217,T218)</f>
        <v/>
      </c>
      <c r="H21" s="179"/>
      <c r="I21" s="179" t="str">
        <f>CONCATENATE(V19,V20,V21,V22,V23,V24,V25,V27,V28,V30,V31,V32,V33,V34,V35,V36,V37,V38,V39,V40,V41,V42,V43,V44,V45,V46,V47,V48,V49,V50,V51,V52,V53,V54,V55,V56,V57,V58,V59,V60,V61,V62,V63,V64,V65,V66,V67,V68,V69,V70,V71,V72,V73,V74,V75,V76,V77,V78,V79,V80,V81,V82,V83,V84,V85,V86,V87,V88,V89,V90,V91,V92,V93,V94,V95,V96,V97,V98,V99,V100,V101,V102,V103,V104,V105,V106,V107,V108,V109,V110,V111,V112,V113,V114,V115,V116,V117,V118,V119,V120,V121,V122,V123,V124,V125,V126,V127,V128,V129,V130,V131,V132,V133,V134,V135,V136,V137,V138,V139,V140,V141,V142,V143,V144,V145,V146,V147,V148,V149,V150,V151,V152,V153,V154,V155,V156,V157,V158,V159,V160,V161,V162,V163,V164,V165,V166,V167,V168,V169,V170,V171,V172,V173,V174,V175,V176,V177,V178,V179,V180,V181,V182,V183,V184,V185,V186,V187,V188,V189,V190,V191,V192,V193,V194,V195,V196,V197,V198,V199,V200,V201,V202,V203,V204,V205,V206,V207,V208,V209,V210,V211,V212,V213,V214,V215,V216,V217,V218)</f>
        <v/>
      </c>
      <c r="J21" s="179"/>
      <c r="K21" s="179"/>
      <c r="M21" s="195">
        <v>1.07</v>
      </c>
      <c r="N21" s="195" t="str">
        <f>IFERROR(VLOOKUP(M21,'CRUCE OPORTUNIDADES'!$C$10:$D$106,2,FALSE),"")</f>
        <v/>
      </c>
      <c r="O21" s="195">
        <v>2.0699999999999998</v>
      </c>
      <c r="P21" s="195" t="str">
        <f>IFERROR(VLOOKUP(O21,'CRUCE OPORTUNIDADES'!$C$10:$D$106,2,FALSE),"")</f>
        <v/>
      </c>
      <c r="Q21" s="195">
        <v>3.07</v>
      </c>
      <c r="R21" s="195" t="str">
        <f>IFERROR(VLOOKUP(Q21,'CRUCE OPORTUNIDADES'!$C$10:$D$106,2,FALSE),"")</f>
        <v/>
      </c>
      <c r="S21" s="195">
        <v>4.07</v>
      </c>
      <c r="T21" s="195" t="str">
        <f>IFERROR(VLOOKUP(S21,'CRUCE OPORTUNIDADES'!$C$10:$D$106,2,FALSE),"")</f>
        <v/>
      </c>
      <c r="U21" s="195">
        <v>5.07</v>
      </c>
      <c r="V21" s="195" t="str">
        <f>IFERROR(VLOOKUP(U21,'CRUCE OPORTUNIDADES'!$C$10:$D$106,2,FALSE),"")</f>
        <v/>
      </c>
      <c r="W21" s="195">
        <v>6.07</v>
      </c>
      <c r="X21" s="195" t="str">
        <f>IFERROR(VLOOKUP(W21,'CRUCE OPORTUNIDADES'!$C$10:$D$106,2,FALSE),"")</f>
        <v/>
      </c>
      <c r="Y21" s="195">
        <v>7.07</v>
      </c>
      <c r="Z21" s="195" t="str">
        <f>IFERROR(VLOOKUP(Y21,'CRUCE OPORTUNIDADES'!$C$10:$D$106,2,FALSE),"")</f>
        <v/>
      </c>
      <c r="AA21" s="195">
        <v>8.07</v>
      </c>
      <c r="AB21" s="195" t="str">
        <f>IFERROR(VLOOKUP(AA21,'CRUCE OPORTUNIDADES'!$C$10:$D$106,2,FALSE),"")</f>
        <v/>
      </c>
      <c r="AC21" s="195">
        <v>9.07</v>
      </c>
      <c r="AD21" s="195" t="str">
        <f>IFERROR(VLOOKUP(AC21,'CRUCE OPORTUNIDADES'!$C$10:$D$106,2,FALSE),"")</f>
        <v/>
      </c>
      <c r="AE21" s="195">
        <v>10.07</v>
      </c>
      <c r="AF21" s="195" t="str">
        <f>IFERROR(VLOOKUP(AE21,'CRUCE OPORTUNIDADES'!$C$10:$D$106,2,FALSE),"")</f>
        <v/>
      </c>
      <c r="AG21" s="195">
        <v>11.07</v>
      </c>
      <c r="AH21" s="195" t="str">
        <f>IFERROR(VLOOKUP(AG21,'CRUCE OPORTUNIDADES'!$C$10:$D$106,2,FALSE),"")</f>
        <v/>
      </c>
      <c r="AI21" s="195">
        <v>12.07</v>
      </c>
      <c r="AJ21" s="195" t="str">
        <f>IFERROR(VLOOKUP(AI21,'CRUCE OPORTUNIDADES'!$C$10:$D$106,2,FALSE),"")</f>
        <v/>
      </c>
      <c r="AK21" s="195">
        <v>13.07</v>
      </c>
      <c r="AL21" s="195" t="str">
        <f>IFERROR(VLOOKUP(AK21,'CRUCE OPORTUNIDADES'!$C$10:$D$106,2,FALSE),"")</f>
        <v/>
      </c>
      <c r="AM21" s="195">
        <v>14.07</v>
      </c>
      <c r="AN21" s="195" t="str">
        <f>IFERROR(VLOOKUP(AM21,'CRUCE OPORTUNIDADES'!$C$10:$D$106,2,FALSE),"")</f>
        <v/>
      </c>
      <c r="AO21" s="195">
        <v>15.07</v>
      </c>
      <c r="AP21" s="195" t="str">
        <f>IFERROR(VLOOKUP(AO21,'CRUCE OPORTUNIDADES'!$C$10:$D$106,2,FALSE),"")</f>
        <v/>
      </c>
      <c r="AQ21" s="195">
        <v>16.07</v>
      </c>
      <c r="AR21" s="195" t="str">
        <f>IFERROR(VLOOKUP(AQ21,'CRUCE OPORTUNIDADES'!$C$10:$D$106,2,FALSE),"")</f>
        <v/>
      </c>
      <c r="AS21" s="195">
        <v>17.07</v>
      </c>
      <c r="AT21" s="195" t="str">
        <f>IFERROR(VLOOKUP(AS21,'CRUCE OPORTUNIDADES'!$C$10:$D$106,2,FALSE),"")</f>
        <v/>
      </c>
      <c r="AU21" s="195">
        <v>18.07</v>
      </c>
      <c r="AV21" s="195" t="str">
        <f>IFERROR(VLOOKUP(AU21,'CRUCE OPORTUNIDADES'!$C$10:$D$106,2,FALSE),"")</f>
        <v/>
      </c>
      <c r="AW21" s="195">
        <v>19.07</v>
      </c>
      <c r="AX21" s="195" t="str">
        <f>IFERROR(VLOOKUP(AW21,'CRUCE OPORTUNIDADES'!$C$10:$D$106,2,FALSE),"")</f>
        <v/>
      </c>
      <c r="AY21" s="195">
        <v>20.07</v>
      </c>
      <c r="AZ21" s="195" t="str">
        <f>IFERROR(VLOOKUP(AY21,'CRUCE OPORTUNIDADES'!$C$10:$D$106,2,FALSE),"")</f>
        <v/>
      </c>
      <c r="BA21" s="195">
        <v>21.07</v>
      </c>
      <c r="BB21" s="195" t="str">
        <f>IFERROR(VLOOKUP(BA21,'CRUCE OPORTUNIDADES'!$C$10:$D$106,2,FALSE),"")</f>
        <v/>
      </c>
      <c r="BC21" s="195">
        <v>22.07</v>
      </c>
      <c r="BD21" s="195" t="str">
        <f>IFERROR(VLOOKUP(BC21,'CRUCE OPORTUNIDADES'!$C$10:$D$106,2,FALSE),"")</f>
        <v/>
      </c>
      <c r="BE21" s="195">
        <v>23.07</v>
      </c>
      <c r="BF21" s="195" t="str">
        <f>IFERROR(VLOOKUP(BE21,'CRUCE OPORTUNIDADES'!$C$10:$D$106,2,FALSE),"")</f>
        <v/>
      </c>
      <c r="BG21" s="195">
        <v>24.07</v>
      </c>
      <c r="BH21" s="195" t="str">
        <f>IFERROR(VLOOKUP(BG21,'CRUCE OPORTUNIDADES'!$C$10:$D$106,2,FALSE),"")</f>
        <v/>
      </c>
      <c r="BI21" s="195">
        <v>25.07</v>
      </c>
      <c r="BJ21" s="195" t="str">
        <f>IFERROR(VLOOKUP(BI21,'CRUCE OPORTUNIDADES'!$C$10:$D$106,2,FALSE),"")</f>
        <v/>
      </c>
    </row>
    <row r="22" spans="1:358" s="179" customFormat="1" ht="18.75" hidden="1" customHeight="1">
      <c r="C22" s="9"/>
      <c r="D22" s="9"/>
      <c r="E22" s="9"/>
      <c r="F22" s="9"/>
      <c r="G22" s="9"/>
      <c r="H22" s="9"/>
      <c r="I22" s="9"/>
      <c r="J22" s="9"/>
      <c r="K22" s="9"/>
      <c r="L22" s="2"/>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8"/>
      <c r="DL22" s="8"/>
      <c r="DM22" s="8"/>
      <c r="DN22" s="8"/>
      <c r="DO22" s="8"/>
      <c r="DP22" s="8"/>
      <c r="DQ22" s="8"/>
      <c r="DR22" s="8"/>
      <c r="DS22" s="8"/>
      <c r="DT22" s="8"/>
      <c r="DU22" s="8"/>
      <c r="DV22" s="8"/>
      <c r="DW22" s="8"/>
      <c r="DX22" s="8"/>
      <c r="DY22" s="8"/>
      <c r="DZ22" s="8"/>
      <c r="EA22" s="8"/>
      <c r="EB22" s="8"/>
      <c r="EC22" s="8"/>
      <c r="ED22" s="8"/>
      <c r="EE22" s="8"/>
      <c r="EF22" s="8"/>
      <c r="EG22" s="8"/>
      <c r="EH22" s="8"/>
      <c r="EI22" s="8"/>
      <c r="EJ22" s="8"/>
      <c r="EK22" s="8"/>
      <c r="EL22" s="8"/>
      <c r="EM22" s="8"/>
      <c r="EN22" s="8"/>
      <c r="EO22" s="8"/>
      <c r="EP22" s="8"/>
      <c r="EQ22" s="8"/>
      <c r="ER22" s="8"/>
      <c r="ES22" s="8"/>
      <c r="ET22" s="8"/>
      <c r="EU22" s="8"/>
      <c r="EV22" s="8"/>
      <c r="EW22" s="8"/>
      <c r="EX22" s="8"/>
      <c r="EY22" s="8"/>
      <c r="EZ22" s="8"/>
      <c r="FA22" s="8"/>
      <c r="FB22" s="8"/>
      <c r="FC22" s="8"/>
      <c r="FD22" s="8"/>
      <c r="FE22" s="8"/>
      <c r="FF22" s="8"/>
      <c r="FG22" s="8"/>
      <c r="FH22" s="8"/>
      <c r="FI22" s="8"/>
      <c r="FJ22" s="8"/>
      <c r="FK22" s="8"/>
      <c r="FL22" s="8"/>
      <c r="FM22" s="8"/>
      <c r="FN22" s="8"/>
      <c r="FO22" s="8"/>
      <c r="FP22" s="8"/>
      <c r="FQ22" s="8"/>
      <c r="FR22" s="8"/>
      <c r="FS22" s="8"/>
      <c r="FT22" s="8"/>
      <c r="FU22" s="8"/>
      <c r="FV22" s="8"/>
      <c r="FW22" s="8"/>
      <c r="FX22" s="8"/>
      <c r="FY22" s="8"/>
      <c r="FZ22" s="8"/>
      <c r="GA22" s="8"/>
      <c r="GB22" s="8"/>
      <c r="GC22" s="8"/>
      <c r="GD22" s="8"/>
      <c r="GE22" s="8"/>
      <c r="GF22" s="8"/>
      <c r="GG22" s="8"/>
      <c r="GH22" s="8"/>
      <c r="GI22" s="8"/>
      <c r="GJ22" s="8"/>
      <c r="GK22" s="8"/>
      <c r="GL22" s="8"/>
      <c r="GM22" s="8"/>
      <c r="GN22" s="8"/>
      <c r="GO22" s="8"/>
      <c r="GP22" s="8"/>
      <c r="GQ22" s="8"/>
      <c r="GR22" s="8"/>
      <c r="GS22" s="8"/>
      <c r="GT22" s="8"/>
      <c r="GU22" s="8"/>
      <c r="GV22" s="8"/>
      <c r="GW22" s="8"/>
      <c r="GX22" s="8"/>
      <c r="GY22" s="8"/>
      <c r="GZ22" s="8"/>
      <c r="HA22" s="8"/>
      <c r="HB22" s="8"/>
      <c r="HC22" s="8"/>
      <c r="HD22" s="8"/>
      <c r="HE22" s="8"/>
      <c r="HF22" s="8"/>
      <c r="HG22" s="8"/>
      <c r="HH22" s="8"/>
      <c r="HI22" s="8"/>
      <c r="HJ22" s="8"/>
      <c r="HK22" s="8"/>
      <c r="HL22" s="8"/>
      <c r="HM22" s="8"/>
      <c r="HN22" s="8"/>
      <c r="HO22" s="8"/>
      <c r="HP22" s="8"/>
      <c r="HQ22" s="8"/>
      <c r="HR22" s="8"/>
      <c r="HS22" s="8"/>
      <c r="HT22" s="8"/>
      <c r="HU22" s="8"/>
      <c r="HV22" s="8"/>
      <c r="HW22" s="8"/>
      <c r="HX22" s="8"/>
      <c r="HY22" s="8"/>
      <c r="HZ22" s="8"/>
      <c r="IA22" s="8"/>
      <c r="IB22" s="8"/>
      <c r="IC22" s="8"/>
      <c r="ID22" s="8"/>
      <c r="IE22" s="8"/>
      <c r="IF22" s="8"/>
      <c r="IG22" s="8"/>
      <c r="IH22" s="8"/>
      <c r="II22" s="8"/>
      <c r="IJ22" s="8"/>
      <c r="IK22" s="8"/>
      <c r="IL22" s="8"/>
      <c r="IM22" s="8"/>
      <c r="IN22" s="8"/>
      <c r="IO22" s="8"/>
      <c r="IP22" s="8"/>
      <c r="IQ22" s="8"/>
      <c r="IR22" s="8"/>
      <c r="IS22" s="8"/>
      <c r="IT22" s="8"/>
      <c r="IU22" s="8"/>
      <c r="IV22" s="8"/>
      <c r="IW22" s="8"/>
      <c r="IX22" s="8"/>
      <c r="IY22" s="8"/>
      <c r="IZ22" s="8"/>
      <c r="JA22" s="8"/>
      <c r="JB22" s="8"/>
      <c r="JC22" s="8"/>
      <c r="JD22" s="8"/>
      <c r="JE22" s="8"/>
      <c r="JF22" s="8"/>
      <c r="JG22" s="8"/>
      <c r="JH22" s="8"/>
      <c r="JI22" s="8"/>
      <c r="JJ22" s="8"/>
      <c r="JK22" s="8"/>
      <c r="JL22" s="8"/>
      <c r="JM22" s="8"/>
      <c r="JN22" s="8"/>
      <c r="JO22" s="8"/>
      <c r="JP22" s="8"/>
      <c r="JQ22" s="8"/>
      <c r="JR22" s="8"/>
      <c r="JS22" s="8"/>
      <c r="JT22" s="8"/>
      <c r="JU22" s="8"/>
      <c r="JV22" s="8"/>
      <c r="JW22" s="8"/>
      <c r="JX22" s="8"/>
      <c r="JY22" s="8"/>
      <c r="JZ22" s="8"/>
      <c r="KA22" s="8"/>
      <c r="KB22" s="8"/>
      <c r="KC22" s="8"/>
      <c r="KD22" s="8"/>
      <c r="KE22" s="8"/>
      <c r="KF22" s="8"/>
      <c r="KG22" s="8"/>
      <c r="KH22" s="8"/>
      <c r="KI22" s="8"/>
      <c r="KJ22" s="8"/>
      <c r="KK22" s="8"/>
      <c r="KL22" s="8"/>
      <c r="KM22" s="8"/>
      <c r="KN22" s="8"/>
      <c r="KO22" s="8"/>
      <c r="KP22" s="8"/>
      <c r="KQ22" s="8"/>
      <c r="KR22" s="8"/>
      <c r="KS22" s="8"/>
      <c r="KT22" s="8"/>
      <c r="KU22" s="8"/>
      <c r="KV22" s="8"/>
      <c r="KW22" s="8"/>
      <c r="KX22" s="8"/>
      <c r="KY22" s="8"/>
      <c r="KZ22" s="8"/>
      <c r="LA22" s="8"/>
      <c r="LB22" s="8"/>
      <c r="LC22" s="8"/>
      <c r="LD22" s="8"/>
      <c r="LE22" s="8"/>
      <c r="LF22" s="8"/>
      <c r="LG22" s="8"/>
      <c r="LH22" s="8"/>
      <c r="LI22" s="8"/>
      <c r="LJ22" s="8"/>
      <c r="LK22" s="8"/>
      <c r="LL22" s="8"/>
      <c r="LM22" s="8"/>
      <c r="LN22" s="8"/>
      <c r="LO22" s="8"/>
      <c r="LP22" s="8"/>
      <c r="LQ22" s="8"/>
      <c r="LR22" s="8"/>
      <c r="LS22" s="8"/>
      <c r="LT22" s="8"/>
      <c r="LU22" s="8"/>
      <c r="LV22" s="8"/>
      <c r="LW22" s="8"/>
      <c r="LX22" s="8"/>
      <c r="LY22" s="8"/>
      <c r="LZ22" s="8"/>
      <c r="MA22" s="8"/>
      <c r="MB22" s="8"/>
      <c r="MC22" s="8"/>
      <c r="MD22" s="8"/>
      <c r="ME22" s="8"/>
      <c r="MF22" s="8"/>
      <c r="MG22" s="8"/>
      <c r="MH22" s="8"/>
      <c r="MI22" s="8"/>
      <c r="MJ22" s="8"/>
      <c r="MK22" s="8"/>
      <c r="ML22" s="8"/>
      <c r="MM22" s="8"/>
      <c r="MN22" s="8"/>
      <c r="MO22" s="8"/>
      <c r="MP22" s="8"/>
      <c r="MQ22" s="8"/>
      <c r="MR22" s="8"/>
      <c r="MS22" s="8"/>
      <c r="MT22" s="8"/>
    </row>
    <row r="23" spans="1:358" s="179" customFormat="1" ht="63.75" customHeight="1">
      <c r="B23" s="497" t="s">
        <v>391</v>
      </c>
      <c r="C23" s="497"/>
      <c r="D23" s="497"/>
      <c r="E23" s="497"/>
      <c r="F23" s="497"/>
      <c r="G23" s="497"/>
      <c r="H23" s="497"/>
      <c r="I23" s="497"/>
      <c r="J23" s="497"/>
      <c r="K23" s="267"/>
      <c r="L23" s="260"/>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c r="CK23" s="8"/>
      <c r="CL23" s="8"/>
      <c r="CM23" s="8"/>
      <c r="CN23" s="8"/>
      <c r="CO23" s="8"/>
      <c r="CP23" s="8"/>
      <c r="CQ23" s="8"/>
      <c r="CR23" s="8"/>
      <c r="CS23" s="8"/>
      <c r="CT23" s="8"/>
      <c r="CU23" s="8"/>
      <c r="CV23" s="8"/>
      <c r="CW23" s="8"/>
      <c r="CX23" s="8"/>
      <c r="CY23" s="8"/>
      <c r="CZ23" s="8"/>
      <c r="DA23" s="8"/>
      <c r="DB23" s="8"/>
      <c r="DC23" s="8"/>
      <c r="DD23" s="8"/>
      <c r="DE23" s="8"/>
      <c r="DF23" s="8"/>
      <c r="DG23" s="8"/>
      <c r="DH23" s="8"/>
      <c r="DI23" s="8"/>
      <c r="DJ23" s="8"/>
      <c r="DK23" s="8"/>
      <c r="DL23" s="8"/>
      <c r="DM23" s="8"/>
      <c r="DN23" s="8"/>
      <c r="DO23" s="8"/>
      <c r="DP23" s="8"/>
      <c r="DQ23" s="8"/>
      <c r="DR23" s="8"/>
      <c r="DS23" s="8"/>
      <c r="DT23" s="8"/>
      <c r="DU23" s="8"/>
      <c r="DV23" s="8"/>
      <c r="DW23" s="8"/>
      <c r="DX23" s="8"/>
      <c r="DY23" s="8"/>
      <c r="DZ23" s="8"/>
      <c r="EA23" s="8"/>
      <c r="EB23" s="8"/>
      <c r="EC23" s="8"/>
      <c r="ED23" s="8"/>
      <c r="EE23" s="8"/>
      <c r="EF23" s="8"/>
      <c r="EG23" s="8"/>
      <c r="EH23" s="8"/>
      <c r="EI23" s="8"/>
      <c r="EJ23" s="8"/>
      <c r="EK23" s="8"/>
      <c r="EL23" s="8"/>
      <c r="EM23" s="8"/>
      <c r="EN23" s="8"/>
      <c r="EO23" s="8"/>
      <c r="EP23" s="8"/>
      <c r="EQ23" s="8"/>
      <c r="ER23" s="8"/>
      <c r="ES23" s="8"/>
      <c r="ET23" s="8"/>
      <c r="EU23" s="8"/>
      <c r="EV23" s="8"/>
      <c r="EW23" s="8"/>
      <c r="EX23" s="8"/>
      <c r="EY23" s="8"/>
      <c r="EZ23" s="8"/>
      <c r="FA23" s="8"/>
      <c r="FB23" s="8"/>
      <c r="FC23" s="8"/>
      <c r="FD23" s="8"/>
      <c r="FE23" s="8"/>
      <c r="FF23" s="8"/>
      <c r="FG23" s="8"/>
      <c r="FH23" s="8"/>
      <c r="FI23" s="8"/>
      <c r="FJ23" s="8"/>
      <c r="FK23" s="8"/>
      <c r="FL23" s="8"/>
      <c r="FM23" s="8"/>
      <c r="FN23" s="8"/>
      <c r="FO23" s="8"/>
      <c r="FP23" s="8"/>
      <c r="FQ23" s="8"/>
      <c r="FR23" s="8"/>
      <c r="FS23" s="8"/>
      <c r="FT23" s="8"/>
      <c r="FU23" s="8"/>
      <c r="FV23" s="8"/>
      <c r="FW23" s="8"/>
      <c r="FX23" s="8"/>
      <c r="FY23" s="8"/>
      <c r="FZ23" s="8"/>
      <c r="GA23" s="8"/>
      <c r="GB23" s="8"/>
      <c r="GC23" s="8"/>
      <c r="GD23" s="8"/>
      <c r="GE23" s="8"/>
      <c r="GF23" s="8"/>
      <c r="GG23" s="8"/>
      <c r="GH23" s="8"/>
      <c r="GI23" s="8"/>
      <c r="GJ23" s="8"/>
      <c r="GK23" s="8"/>
      <c r="GL23" s="8"/>
      <c r="GM23" s="8"/>
      <c r="GN23" s="8"/>
      <c r="GO23" s="8"/>
      <c r="GP23" s="8"/>
      <c r="GQ23" s="8"/>
      <c r="GR23" s="8"/>
      <c r="GS23" s="8"/>
      <c r="GT23" s="8"/>
      <c r="GU23" s="8"/>
      <c r="GV23" s="8"/>
      <c r="GW23" s="8"/>
      <c r="GX23" s="8"/>
      <c r="GY23" s="8"/>
      <c r="GZ23" s="8"/>
      <c r="HA23" s="8"/>
      <c r="HB23" s="8"/>
      <c r="HC23" s="8"/>
      <c r="HD23" s="8"/>
      <c r="HE23" s="8"/>
      <c r="HF23" s="8"/>
      <c r="HG23" s="8"/>
      <c r="HH23" s="8"/>
      <c r="HI23" s="8"/>
      <c r="HJ23" s="8"/>
      <c r="HK23" s="8"/>
      <c r="HL23" s="8"/>
      <c r="HM23" s="8"/>
      <c r="HN23" s="8"/>
      <c r="HO23" s="8"/>
      <c r="HP23" s="8"/>
      <c r="HQ23" s="8"/>
      <c r="HR23" s="8"/>
      <c r="HS23" s="8"/>
      <c r="HT23" s="8"/>
      <c r="HU23" s="8"/>
      <c r="HV23" s="8"/>
      <c r="HW23" s="8"/>
      <c r="HX23" s="8"/>
      <c r="HY23" s="8"/>
      <c r="HZ23" s="8"/>
      <c r="IA23" s="8"/>
      <c r="IB23" s="8"/>
      <c r="IC23" s="8"/>
      <c r="ID23" s="8"/>
      <c r="IE23" s="8"/>
      <c r="IF23" s="8"/>
      <c r="IG23" s="8"/>
      <c r="IH23" s="8"/>
      <c r="II23" s="8"/>
      <c r="IJ23" s="8"/>
      <c r="IK23" s="8"/>
      <c r="IL23" s="8"/>
      <c r="IM23" s="8"/>
      <c r="IN23" s="8"/>
      <c r="IO23" s="8"/>
      <c r="IP23" s="8"/>
      <c r="IQ23" s="8"/>
      <c r="IR23" s="8"/>
      <c r="IS23" s="8"/>
      <c r="IT23" s="8"/>
      <c r="IU23" s="8"/>
      <c r="IV23" s="8"/>
      <c r="IW23" s="8"/>
      <c r="IX23" s="8"/>
      <c r="IY23" s="8"/>
      <c r="IZ23" s="8"/>
      <c r="JA23" s="8"/>
      <c r="JB23" s="8"/>
      <c r="JC23" s="8"/>
      <c r="JD23" s="8"/>
      <c r="JE23" s="8"/>
      <c r="JF23" s="8"/>
      <c r="JG23" s="8"/>
      <c r="JH23" s="8"/>
      <c r="JI23" s="8"/>
      <c r="JJ23" s="8"/>
      <c r="JK23" s="8"/>
      <c r="JL23" s="8"/>
      <c r="JM23" s="8"/>
      <c r="JN23" s="8"/>
      <c r="JO23" s="8"/>
      <c r="JP23" s="8"/>
      <c r="JQ23" s="8"/>
      <c r="JR23" s="8"/>
      <c r="JS23" s="8"/>
      <c r="JT23" s="8"/>
      <c r="JU23" s="8"/>
      <c r="JV23" s="8"/>
      <c r="JW23" s="8"/>
      <c r="JX23" s="8"/>
      <c r="JY23" s="8"/>
      <c r="JZ23" s="8"/>
      <c r="KA23" s="8"/>
      <c r="KB23" s="8"/>
      <c r="KC23" s="8"/>
      <c r="KD23" s="8"/>
      <c r="KE23" s="8"/>
      <c r="KF23" s="8"/>
      <c r="KG23" s="8"/>
      <c r="KH23" s="8"/>
      <c r="KI23" s="8"/>
      <c r="KJ23" s="8"/>
      <c r="KK23" s="8"/>
      <c r="KL23" s="8"/>
      <c r="KM23" s="8"/>
      <c r="KN23" s="8"/>
      <c r="KO23" s="8"/>
      <c r="KP23" s="8"/>
      <c r="KQ23" s="8"/>
      <c r="KR23" s="8"/>
      <c r="KS23" s="8"/>
      <c r="KT23" s="8"/>
      <c r="KU23" s="8"/>
      <c r="KV23" s="8"/>
      <c r="KW23" s="8"/>
      <c r="KX23" s="8"/>
      <c r="KY23" s="8"/>
      <c r="KZ23" s="8"/>
      <c r="LA23" s="8"/>
      <c r="LB23" s="8"/>
      <c r="LC23" s="8"/>
      <c r="LD23" s="8"/>
      <c r="LE23" s="8"/>
      <c r="LF23" s="8"/>
      <c r="LG23" s="8"/>
      <c r="LH23" s="8"/>
      <c r="LI23" s="8"/>
      <c r="LJ23" s="8"/>
      <c r="LK23" s="8"/>
      <c r="LL23" s="8"/>
      <c r="LM23" s="8"/>
      <c r="LN23" s="8"/>
      <c r="LO23" s="8"/>
      <c r="LP23" s="8"/>
      <c r="LQ23" s="8"/>
      <c r="LR23" s="8"/>
      <c r="LS23" s="8"/>
      <c r="LT23" s="8"/>
      <c r="LU23" s="8"/>
      <c r="LV23" s="8"/>
      <c r="LW23" s="8"/>
      <c r="LX23" s="8"/>
      <c r="LY23" s="8"/>
      <c r="LZ23" s="8"/>
      <c r="MA23" s="8"/>
      <c r="MB23" s="8"/>
      <c r="MC23" s="8"/>
      <c r="MD23" s="8"/>
      <c r="ME23" s="8"/>
      <c r="MF23" s="8"/>
      <c r="MG23" s="8"/>
      <c r="MH23" s="8"/>
      <c r="MI23" s="8"/>
      <c r="MJ23" s="8"/>
      <c r="MK23" s="8"/>
      <c r="ML23" s="8"/>
      <c r="MM23" s="8"/>
      <c r="MN23" s="8"/>
      <c r="MO23" s="8"/>
      <c r="MP23" s="8"/>
      <c r="MQ23" s="8"/>
      <c r="MR23" s="8"/>
      <c r="MS23" s="8"/>
      <c r="MT23" s="8"/>
    </row>
    <row r="24" spans="1:358" s="179" customFormat="1">
      <c r="B24" s="180"/>
      <c r="C24" s="180"/>
      <c r="D24" s="180"/>
      <c r="E24" s="180"/>
      <c r="F24" s="180"/>
      <c r="G24" s="180"/>
      <c r="H24" s="180"/>
      <c r="I24" s="180"/>
      <c r="J24" s="180"/>
      <c r="K24" s="180"/>
      <c r="L24" s="261"/>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c r="DI24" s="8"/>
      <c r="DJ24" s="8"/>
      <c r="DK24" s="8"/>
      <c r="DL24" s="8"/>
      <c r="DM24" s="8"/>
      <c r="DN24" s="8"/>
      <c r="DO24" s="8"/>
      <c r="DP24" s="8"/>
      <c r="DQ24" s="8"/>
      <c r="DR24" s="8"/>
      <c r="DS24" s="8"/>
      <c r="DT24" s="8"/>
      <c r="DU24" s="8"/>
      <c r="DV24" s="8"/>
      <c r="DW24" s="8"/>
      <c r="DX24" s="8"/>
      <c r="DY24" s="8"/>
      <c r="DZ24" s="8"/>
      <c r="EA24" s="8"/>
      <c r="EB24" s="8"/>
      <c r="EC24" s="8"/>
      <c r="ED24" s="8"/>
      <c r="EE24" s="8"/>
      <c r="EF24" s="8"/>
      <c r="EG24" s="8"/>
      <c r="EH24" s="8"/>
      <c r="EI24" s="8"/>
      <c r="EJ24" s="8"/>
      <c r="EK24" s="8"/>
      <c r="EL24" s="8"/>
      <c r="EM24" s="8"/>
      <c r="EN24" s="8"/>
      <c r="EO24" s="8"/>
      <c r="EP24" s="8"/>
      <c r="EQ24" s="8"/>
      <c r="ER24" s="8"/>
      <c r="ES24" s="8"/>
      <c r="ET24" s="8"/>
      <c r="EU24" s="8"/>
      <c r="EV24" s="8"/>
      <c r="EW24" s="8"/>
      <c r="EX24" s="8"/>
      <c r="EY24" s="8"/>
      <c r="EZ24" s="8"/>
      <c r="FA24" s="8"/>
      <c r="FB24" s="8"/>
      <c r="FC24" s="8"/>
      <c r="FD24" s="8"/>
      <c r="FE24" s="8"/>
      <c r="FF24" s="8"/>
      <c r="FG24" s="8"/>
      <c r="FH24" s="8"/>
      <c r="FI24" s="8"/>
      <c r="FJ24" s="8"/>
      <c r="FK24" s="8"/>
      <c r="FL24" s="8"/>
      <c r="FM24" s="8"/>
      <c r="FN24" s="8"/>
      <c r="FO24" s="8"/>
      <c r="FP24" s="8"/>
      <c r="FQ24" s="8"/>
      <c r="FR24" s="8"/>
      <c r="FS24" s="8"/>
      <c r="FT24" s="8"/>
      <c r="FU24" s="8"/>
      <c r="FV24" s="8"/>
      <c r="FW24" s="8"/>
      <c r="FX24" s="8"/>
      <c r="FY24" s="8"/>
      <c r="FZ24" s="8"/>
      <c r="GA24" s="8"/>
      <c r="GB24" s="8"/>
      <c r="GC24" s="8"/>
      <c r="GD24" s="8"/>
      <c r="GE24" s="8"/>
      <c r="GF24" s="8"/>
      <c r="GG24" s="8"/>
      <c r="GH24" s="8"/>
      <c r="GI24" s="8"/>
      <c r="GJ24" s="8"/>
      <c r="GK24" s="8"/>
      <c r="GL24" s="8"/>
      <c r="GM24" s="8"/>
      <c r="GN24" s="8"/>
      <c r="GO24" s="8"/>
      <c r="GP24" s="8"/>
      <c r="GQ24" s="8"/>
      <c r="GR24" s="8"/>
      <c r="GS24" s="8"/>
      <c r="GT24" s="8"/>
      <c r="GU24" s="8"/>
      <c r="GV24" s="8"/>
      <c r="GW24" s="8"/>
      <c r="GX24" s="8"/>
      <c r="GY24" s="8"/>
      <c r="GZ24" s="8"/>
      <c r="HA24" s="8"/>
      <c r="HB24" s="8"/>
      <c r="HC24" s="8"/>
      <c r="HD24" s="8"/>
      <c r="HE24" s="8"/>
      <c r="HF24" s="8"/>
      <c r="HG24" s="8"/>
      <c r="HH24" s="8"/>
      <c r="HI24" s="8"/>
      <c r="HJ24" s="8"/>
      <c r="HK24" s="8"/>
      <c r="HL24" s="8"/>
      <c r="HM24" s="8"/>
      <c r="HN24" s="8"/>
      <c r="HO24" s="8"/>
      <c r="HP24" s="8"/>
      <c r="HQ24" s="8"/>
      <c r="HR24" s="8"/>
      <c r="HS24" s="8"/>
      <c r="HT24" s="8"/>
      <c r="HU24" s="8"/>
      <c r="HV24" s="8"/>
      <c r="HW24" s="8"/>
      <c r="HX24" s="8"/>
      <c r="HY24" s="8"/>
      <c r="HZ24" s="8"/>
      <c r="IA24" s="8"/>
      <c r="IB24" s="8"/>
      <c r="IC24" s="8"/>
      <c r="ID24" s="8"/>
      <c r="IE24" s="8"/>
      <c r="IF24" s="8"/>
      <c r="IG24" s="8"/>
      <c r="IH24" s="8"/>
      <c r="II24" s="8"/>
      <c r="IJ24" s="8"/>
      <c r="IK24" s="8"/>
      <c r="IL24" s="8"/>
      <c r="IM24" s="8"/>
      <c r="IN24" s="8"/>
      <c r="IO24" s="8"/>
      <c r="IP24" s="8"/>
      <c r="IQ24" s="8"/>
      <c r="IR24" s="8"/>
      <c r="IS24" s="8"/>
      <c r="IT24" s="8"/>
      <c r="IU24" s="8"/>
      <c r="IV24" s="8"/>
      <c r="IW24" s="8"/>
      <c r="IX24" s="8"/>
      <c r="IY24" s="8"/>
      <c r="IZ24" s="8"/>
      <c r="JA24" s="8"/>
      <c r="JB24" s="8"/>
      <c r="JC24" s="8"/>
      <c r="JD24" s="8"/>
      <c r="JE24" s="8"/>
      <c r="JF24" s="8"/>
      <c r="JG24" s="8"/>
      <c r="JH24" s="8"/>
      <c r="JI24" s="8"/>
      <c r="JJ24" s="8"/>
      <c r="JK24" s="8"/>
      <c r="JL24" s="8"/>
      <c r="JM24" s="8"/>
      <c r="JN24" s="8"/>
      <c r="JO24" s="8"/>
      <c r="JP24" s="8"/>
      <c r="JQ24" s="8"/>
      <c r="JR24" s="8"/>
      <c r="JS24" s="8"/>
      <c r="JT24" s="8"/>
      <c r="JU24" s="8"/>
      <c r="JV24" s="8"/>
      <c r="JW24" s="8"/>
      <c r="JX24" s="8"/>
      <c r="JY24" s="8"/>
      <c r="JZ24" s="8"/>
      <c r="KA24" s="8"/>
      <c r="KB24" s="8"/>
      <c r="KC24" s="8"/>
      <c r="KD24" s="8"/>
      <c r="KE24" s="8"/>
      <c r="KF24" s="8"/>
      <c r="KG24" s="8"/>
      <c r="KH24" s="8"/>
      <c r="KI24" s="8"/>
      <c r="KJ24" s="8"/>
      <c r="KK24" s="8"/>
      <c r="KL24" s="8"/>
      <c r="KM24" s="8"/>
      <c r="KN24" s="8"/>
      <c r="KO24" s="8"/>
      <c r="KP24" s="8"/>
      <c r="KQ24" s="8"/>
      <c r="KR24" s="8"/>
      <c r="KS24" s="8"/>
      <c r="KT24" s="8"/>
      <c r="KU24" s="8"/>
      <c r="KV24" s="8"/>
      <c r="KW24" s="8"/>
      <c r="KX24" s="8"/>
      <c r="KY24" s="8"/>
      <c r="KZ24" s="8"/>
      <c r="LA24" s="8"/>
      <c r="LB24" s="8"/>
      <c r="LC24" s="8"/>
      <c r="LD24" s="8"/>
      <c r="LE24" s="8"/>
      <c r="LF24" s="8"/>
      <c r="LG24" s="8"/>
      <c r="LH24" s="8"/>
      <c r="LI24" s="8"/>
      <c r="LJ24" s="8"/>
      <c r="LK24" s="8"/>
      <c r="LL24" s="8"/>
      <c r="LM24" s="8"/>
      <c r="LN24" s="8"/>
      <c r="LO24" s="8"/>
      <c r="LP24" s="8"/>
      <c r="LQ24" s="8"/>
      <c r="LR24" s="8"/>
      <c r="LS24" s="8"/>
      <c r="LT24" s="8"/>
      <c r="LU24" s="8"/>
      <c r="LV24" s="8"/>
      <c r="LW24" s="8"/>
      <c r="LX24" s="8"/>
      <c r="LY24" s="8"/>
      <c r="LZ24" s="8"/>
      <c r="MA24" s="8"/>
      <c r="MB24" s="8"/>
      <c r="MC24" s="8"/>
      <c r="MD24" s="8"/>
      <c r="ME24" s="8"/>
      <c r="MF24" s="8"/>
      <c r="MG24" s="8"/>
      <c r="MH24" s="8"/>
      <c r="MI24" s="8"/>
      <c r="MJ24" s="8"/>
      <c r="MK24" s="8"/>
      <c r="ML24" s="8"/>
      <c r="MM24" s="8"/>
      <c r="MN24" s="8"/>
      <c r="MO24" s="8"/>
      <c r="MP24" s="8"/>
      <c r="MQ24" s="8"/>
      <c r="MR24" s="8"/>
      <c r="MS24" s="8"/>
      <c r="MT24" s="8"/>
    </row>
    <row r="25" spans="1:358" s="179" customFormat="1" ht="24.75" customHeight="1">
      <c r="B25" s="444" t="s">
        <v>39</v>
      </c>
      <c r="C25" s="444"/>
      <c r="D25" s="444"/>
      <c r="E25" s="444"/>
      <c r="F25" s="444"/>
      <c r="G25" s="444"/>
      <c r="H25" s="444"/>
      <c r="I25" s="444"/>
      <c r="J25" s="444"/>
      <c r="K25" s="180"/>
      <c r="L25" s="261"/>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c r="CT25" s="8"/>
      <c r="CU25" s="8"/>
      <c r="CV25" s="8"/>
      <c r="CW25" s="8"/>
      <c r="CX25" s="8"/>
      <c r="CY25" s="8"/>
      <c r="CZ25" s="8"/>
      <c r="DA25" s="8"/>
      <c r="DB25" s="8"/>
      <c r="DC25" s="8"/>
      <c r="DD25" s="8"/>
      <c r="DE25" s="8"/>
      <c r="DF25" s="8"/>
      <c r="DG25" s="8"/>
      <c r="DH25" s="8"/>
      <c r="DI25" s="8"/>
      <c r="DJ25" s="8"/>
      <c r="DK25" s="8"/>
      <c r="DL25" s="8"/>
      <c r="DM25" s="8"/>
      <c r="DN25" s="8"/>
      <c r="DO25" s="8"/>
      <c r="DP25" s="8"/>
      <c r="DQ25" s="8"/>
      <c r="DR25" s="8"/>
      <c r="DS25" s="8"/>
      <c r="DT25" s="8"/>
      <c r="DU25" s="8"/>
      <c r="DV25" s="8"/>
      <c r="DW25" s="8"/>
      <c r="DX25" s="8"/>
      <c r="DY25" s="8"/>
      <c r="DZ25" s="8"/>
      <c r="EA25" s="8"/>
      <c r="EB25" s="8"/>
      <c r="EC25" s="8"/>
      <c r="ED25" s="8"/>
      <c r="EE25" s="8"/>
      <c r="EF25" s="8"/>
      <c r="EG25" s="8"/>
      <c r="EH25" s="8"/>
      <c r="EI25" s="8"/>
      <c r="EJ25" s="8"/>
      <c r="EK25" s="8"/>
      <c r="EL25" s="8"/>
      <c r="EM25" s="8"/>
      <c r="EN25" s="8"/>
      <c r="EO25" s="8"/>
      <c r="EP25" s="8"/>
      <c r="EQ25" s="8"/>
      <c r="ER25" s="8"/>
      <c r="ES25" s="8"/>
      <c r="ET25" s="8"/>
      <c r="EU25" s="8"/>
      <c r="EV25" s="8"/>
      <c r="EW25" s="8"/>
      <c r="EX25" s="8"/>
      <c r="EY25" s="8"/>
      <c r="EZ25" s="8"/>
      <c r="FA25" s="8"/>
      <c r="FB25" s="8"/>
      <c r="FC25" s="8"/>
      <c r="FD25" s="8"/>
      <c r="FE25" s="8"/>
      <c r="FF25" s="8"/>
      <c r="FG25" s="8"/>
      <c r="FH25" s="8"/>
      <c r="FI25" s="8"/>
      <c r="FJ25" s="8"/>
      <c r="FK25" s="8"/>
      <c r="FL25" s="8"/>
      <c r="FM25" s="8"/>
      <c r="FN25" s="8"/>
      <c r="FO25" s="8"/>
      <c r="FP25" s="8"/>
      <c r="FQ25" s="8"/>
      <c r="FR25" s="8"/>
      <c r="FS25" s="8"/>
      <c r="FT25" s="8"/>
      <c r="FU25" s="8"/>
      <c r="FV25" s="8"/>
      <c r="FW25" s="8"/>
      <c r="FX25" s="8"/>
      <c r="FY25" s="8"/>
      <c r="FZ25" s="8"/>
      <c r="GA25" s="8"/>
      <c r="GB25" s="8"/>
      <c r="GC25" s="8"/>
      <c r="GD25" s="8"/>
      <c r="GE25" s="8"/>
      <c r="GF25" s="8"/>
      <c r="GG25" s="8"/>
      <c r="GH25" s="8"/>
      <c r="GI25" s="8"/>
      <c r="GJ25" s="8"/>
      <c r="GK25" s="8"/>
      <c r="GL25" s="8"/>
      <c r="GM25" s="8"/>
      <c r="GN25" s="8"/>
      <c r="GO25" s="8"/>
      <c r="GP25" s="8"/>
      <c r="GQ25" s="8"/>
      <c r="GR25" s="8"/>
      <c r="GS25" s="8"/>
      <c r="GT25" s="8"/>
      <c r="GU25" s="8"/>
      <c r="GV25" s="8"/>
      <c r="GW25" s="8"/>
      <c r="GX25" s="8"/>
      <c r="GY25" s="8"/>
      <c r="GZ25" s="8"/>
      <c r="HA25" s="8"/>
      <c r="HB25" s="8"/>
      <c r="HC25" s="8"/>
      <c r="HD25" s="8"/>
      <c r="HE25" s="8"/>
      <c r="HF25" s="8"/>
      <c r="HG25" s="8"/>
      <c r="HH25" s="8"/>
      <c r="HI25" s="8"/>
      <c r="HJ25" s="8"/>
      <c r="HK25" s="8"/>
      <c r="HL25" s="8"/>
      <c r="HM25" s="8"/>
      <c r="HN25" s="8"/>
      <c r="HO25" s="8"/>
      <c r="HP25" s="8"/>
      <c r="HQ25" s="8"/>
      <c r="HR25" s="8"/>
      <c r="HS25" s="8"/>
      <c r="HT25" s="8"/>
      <c r="HU25" s="8"/>
      <c r="HV25" s="8"/>
      <c r="HW25" s="8"/>
      <c r="HX25" s="8"/>
      <c r="HY25" s="8"/>
      <c r="HZ25" s="8"/>
      <c r="IA25" s="8"/>
      <c r="IB25" s="8"/>
      <c r="IC25" s="8"/>
      <c r="ID25" s="8"/>
      <c r="IE25" s="8"/>
      <c r="IF25" s="8"/>
      <c r="IG25" s="8"/>
      <c r="IH25" s="8"/>
      <c r="II25" s="8"/>
      <c r="IJ25" s="8"/>
      <c r="IK25" s="8"/>
      <c r="IL25" s="8"/>
      <c r="IM25" s="8"/>
      <c r="IN25" s="8"/>
      <c r="IO25" s="8"/>
      <c r="IP25" s="8"/>
      <c r="IQ25" s="8"/>
      <c r="IR25" s="8"/>
      <c r="IS25" s="8"/>
      <c r="IT25" s="8"/>
      <c r="IU25" s="8"/>
      <c r="IV25" s="8"/>
      <c r="IW25" s="8"/>
      <c r="IX25" s="8"/>
      <c r="IY25" s="8"/>
      <c r="IZ25" s="8"/>
      <c r="JA25" s="8"/>
      <c r="JB25" s="8"/>
      <c r="JC25" s="8"/>
      <c r="JD25" s="8"/>
      <c r="JE25" s="8"/>
      <c r="JF25" s="8"/>
      <c r="JG25" s="8"/>
      <c r="JH25" s="8"/>
      <c r="JI25" s="8"/>
      <c r="JJ25" s="8"/>
      <c r="JK25" s="8"/>
      <c r="JL25" s="8"/>
      <c r="JM25" s="8"/>
      <c r="JN25" s="8"/>
      <c r="JO25" s="8"/>
      <c r="JP25" s="8"/>
      <c r="JQ25" s="8"/>
      <c r="JR25" s="8"/>
      <c r="JS25" s="8"/>
      <c r="JT25" s="8"/>
      <c r="JU25" s="8"/>
      <c r="JV25" s="8"/>
      <c r="JW25" s="8"/>
      <c r="JX25" s="8"/>
      <c r="JY25" s="8"/>
      <c r="JZ25" s="8"/>
      <c r="KA25" s="8"/>
      <c r="KB25" s="8"/>
      <c r="KC25" s="8"/>
      <c r="KD25" s="8"/>
      <c r="KE25" s="8"/>
      <c r="KF25" s="8"/>
      <c r="KG25" s="8"/>
      <c r="KH25" s="8"/>
      <c r="KI25" s="8"/>
      <c r="KJ25" s="8"/>
      <c r="KK25" s="8"/>
      <c r="KL25" s="8"/>
      <c r="KM25" s="8"/>
      <c r="KN25" s="8"/>
      <c r="KO25" s="8"/>
      <c r="KP25" s="8"/>
      <c r="KQ25" s="8"/>
      <c r="KR25" s="8"/>
      <c r="KS25" s="8"/>
      <c r="KT25" s="8"/>
      <c r="KU25" s="8"/>
      <c r="KV25" s="8"/>
      <c r="KW25" s="8"/>
      <c r="KX25" s="8"/>
      <c r="KY25" s="8"/>
      <c r="KZ25" s="8"/>
      <c r="LA25" s="8"/>
      <c r="LB25" s="8"/>
      <c r="LC25" s="8"/>
      <c r="LD25" s="8"/>
      <c r="LE25" s="8"/>
      <c r="LF25" s="8"/>
      <c r="LG25" s="8"/>
      <c r="LH25" s="8"/>
      <c r="LI25" s="8"/>
      <c r="LJ25" s="8"/>
      <c r="LK25" s="8"/>
      <c r="LL25" s="8"/>
      <c r="LM25" s="8"/>
      <c r="LN25" s="8"/>
      <c r="LO25" s="8"/>
      <c r="LP25" s="8"/>
      <c r="LQ25" s="8"/>
      <c r="LR25" s="8"/>
      <c r="LS25" s="8"/>
      <c r="LT25" s="8"/>
      <c r="LU25" s="8"/>
      <c r="LV25" s="8"/>
      <c r="LW25" s="8"/>
      <c r="LX25" s="8"/>
      <c r="LY25" s="8"/>
      <c r="LZ25" s="8"/>
      <c r="MA25" s="8"/>
      <c r="MB25" s="8"/>
      <c r="MC25" s="8"/>
      <c r="MD25" s="8"/>
      <c r="ME25" s="8"/>
      <c r="MF25" s="8"/>
      <c r="MG25" s="8"/>
      <c r="MH25" s="8"/>
      <c r="MI25" s="8"/>
      <c r="MJ25" s="8"/>
      <c r="MK25" s="8"/>
      <c r="ML25" s="8"/>
      <c r="MM25" s="8"/>
      <c r="MN25" s="8"/>
      <c r="MO25" s="8"/>
      <c r="MP25" s="8"/>
      <c r="MQ25" s="8"/>
      <c r="MR25" s="8"/>
      <c r="MS25" s="8"/>
      <c r="MT25" s="8"/>
    </row>
    <row r="26" spans="1:358">
      <c r="K26" s="8"/>
      <c r="N26" s="195" t="str">
        <f>IF(N27&lt;&gt;""," -O","")</f>
        <v/>
      </c>
      <c r="P26" s="195" t="str">
        <f>IF(P27&lt;&gt;""," -O","")</f>
        <v/>
      </c>
      <c r="R26" s="195" t="str">
        <f>IF(R27&lt;&gt;""," -O","")</f>
        <v/>
      </c>
      <c r="T26" s="195" t="str">
        <f>IF(T27&lt;&gt;""," -O","")</f>
        <v/>
      </c>
      <c r="V26" s="195" t="str">
        <f>IF(V27&lt;&gt;""," -O","")</f>
        <v/>
      </c>
      <c r="X26" s="195" t="str">
        <f>IF(X27&lt;&gt;""," -O","")</f>
        <v/>
      </c>
      <c r="Z26" s="195" t="str">
        <f>IF(Z27&lt;&gt;""," -O","")</f>
        <v/>
      </c>
      <c r="AB26" s="195" t="str">
        <f>IF(AB27&lt;&gt;""," -O","")</f>
        <v/>
      </c>
      <c r="AD26" s="195" t="str">
        <f>IF(AD27&lt;&gt;""," -O","")</f>
        <v/>
      </c>
      <c r="AF26" s="195" t="str">
        <f>IF(AF27&lt;&gt;""," -O","")</f>
        <v/>
      </c>
      <c r="AH26" s="195" t="str">
        <f>IF(AH27&lt;&gt;""," -O","")</f>
        <v/>
      </c>
      <c r="AJ26" s="195" t="str">
        <f>IF(AJ27&lt;&gt;""," -O","")</f>
        <v/>
      </c>
      <c r="AL26" s="195" t="str">
        <f>IF(AL27&lt;&gt;""," -O","")</f>
        <v/>
      </c>
      <c r="AN26" s="195" t="str">
        <f>IF(AN27&lt;&gt;""," -O","")</f>
        <v/>
      </c>
      <c r="AP26" s="195" t="str">
        <f>IF(AP27&lt;&gt;""," -O","")</f>
        <v/>
      </c>
      <c r="AR26" s="195" t="str">
        <f>IF(AR27&lt;&gt;""," -O","")</f>
        <v/>
      </c>
      <c r="AT26" s="195" t="str">
        <f>IF(AT27&lt;&gt;""," -O","")</f>
        <v/>
      </c>
      <c r="AV26" s="195" t="str">
        <f>IF(AV27&lt;&gt;""," -O","")</f>
        <v/>
      </c>
      <c r="AX26" s="195" t="str">
        <f>IF(AX27&lt;&gt;""," -O","")</f>
        <v/>
      </c>
      <c r="AZ26" s="195" t="str">
        <f>IF(AZ27&lt;&gt;""," -O","")</f>
        <v/>
      </c>
      <c r="BB26" s="195" t="str">
        <f>IF(BB27&lt;&gt;""," -O","")</f>
        <v/>
      </c>
      <c r="BD26" s="195" t="str">
        <f>IF(BD27&lt;&gt;""," -O","")</f>
        <v/>
      </c>
      <c r="BF26" s="195" t="str">
        <f>IF(BF27&lt;&gt;""," -O","")</f>
        <v/>
      </c>
      <c r="BH26" s="195" t="str">
        <f>IF(BH27&lt;&gt;""," -O","")</f>
        <v/>
      </c>
      <c r="BJ26" s="195" t="str">
        <f>IF(BJ27&lt;&gt;""," -O","")</f>
        <v/>
      </c>
    </row>
    <row r="27" spans="1:358">
      <c r="K27" s="8"/>
      <c r="M27" s="195">
        <v>1.1000000000000001</v>
      </c>
      <c r="N27" s="195" t="str">
        <f>IFERROR(VLOOKUP(M27,'CRUCE OPORTUNIDADES'!$C$10:$D$106,2,FALSE),"")</f>
        <v/>
      </c>
      <c r="O27" s="195">
        <v>2.1</v>
      </c>
      <c r="P27" s="195" t="str">
        <f>IFERROR(VLOOKUP(O27,'CRUCE OPORTUNIDADES'!$C$10:$D$106,2,FALSE),"")</f>
        <v/>
      </c>
      <c r="Q27" s="195">
        <v>3.1</v>
      </c>
      <c r="R27" s="195" t="str">
        <f>IFERROR(VLOOKUP(Q27,'CRUCE OPORTUNIDADES'!$C$10:$D$106,2,FALSE),"")</f>
        <v/>
      </c>
      <c r="S27" s="195">
        <v>4.0999999999999996</v>
      </c>
      <c r="T27" s="195" t="str">
        <f>IFERROR(VLOOKUP(S27,'CRUCE OPORTUNIDADES'!$C$10:$D$106,2,FALSE),"")</f>
        <v/>
      </c>
      <c r="U27" s="195">
        <v>5.0999999999999996</v>
      </c>
      <c r="V27" s="195" t="str">
        <f>IFERROR(VLOOKUP(U27,'CRUCE OPORTUNIDADES'!$C$10:$D$106,2,FALSE),"")</f>
        <v/>
      </c>
      <c r="W27" s="195">
        <v>6.1</v>
      </c>
      <c r="X27" s="195" t="str">
        <f>IFERROR(VLOOKUP(W27,'CRUCE OPORTUNIDADES'!$C$10:$D$106,2,FALSE),"")</f>
        <v/>
      </c>
      <c r="Y27" s="195">
        <v>7.1</v>
      </c>
      <c r="Z27" s="195" t="str">
        <f>IFERROR(VLOOKUP(Y27,'CRUCE OPORTUNIDADES'!$C$10:$D$106,2,FALSE),"")</f>
        <v/>
      </c>
      <c r="AA27" s="195">
        <v>8.1</v>
      </c>
      <c r="AB27" s="195" t="str">
        <f>IFERROR(VLOOKUP(AA27,'CRUCE OPORTUNIDADES'!$C$10:$D$106,2,FALSE),"")</f>
        <v/>
      </c>
      <c r="AC27" s="195">
        <v>9.1</v>
      </c>
      <c r="AD27" s="195" t="str">
        <f>IFERROR(VLOOKUP(AC27,'CRUCE OPORTUNIDADES'!$C$10:$D$106,2,FALSE),"")</f>
        <v/>
      </c>
      <c r="AE27" s="195">
        <v>10.1</v>
      </c>
      <c r="AF27" s="195" t="str">
        <f>IFERROR(VLOOKUP(AE27,'CRUCE OPORTUNIDADES'!$C$10:$D$106,2,FALSE),"")</f>
        <v/>
      </c>
      <c r="AG27" s="195">
        <v>11.1</v>
      </c>
      <c r="AH27" s="195" t="str">
        <f>IFERROR(VLOOKUP(AG27,'CRUCE OPORTUNIDADES'!$C$10:$D$106,2,FALSE),"")</f>
        <v/>
      </c>
      <c r="AI27" s="195">
        <v>12.1</v>
      </c>
      <c r="AJ27" s="195" t="str">
        <f>IFERROR(VLOOKUP(AI27,'CRUCE OPORTUNIDADES'!$C$10:$D$106,2,FALSE),"")</f>
        <v/>
      </c>
      <c r="AK27" s="195">
        <v>13.1</v>
      </c>
      <c r="AL27" s="195" t="str">
        <f>IFERROR(VLOOKUP(AK27,'CRUCE OPORTUNIDADES'!$C$10:$D$106,2,FALSE),"")</f>
        <v/>
      </c>
      <c r="AM27" s="195">
        <v>14.1</v>
      </c>
      <c r="AN27" s="195" t="str">
        <f>IFERROR(VLOOKUP(AM27,'CRUCE OPORTUNIDADES'!$C$10:$D$106,2,FALSE),"")</f>
        <v/>
      </c>
      <c r="AO27" s="195">
        <v>15.1</v>
      </c>
      <c r="AP27" s="195" t="str">
        <f>IFERROR(VLOOKUP(AO27,'CRUCE OPORTUNIDADES'!$C$10:$D$106,2,FALSE),"")</f>
        <v/>
      </c>
      <c r="AQ27" s="195">
        <v>16.100000000000001</v>
      </c>
      <c r="AR27" s="195" t="str">
        <f>IFERROR(VLOOKUP(AQ27,'CRUCE OPORTUNIDADES'!$C$10:$D$106,2,FALSE),"")</f>
        <v/>
      </c>
      <c r="AS27" s="195">
        <v>17.100000000000001</v>
      </c>
      <c r="AT27" s="195" t="str">
        <f>IFERROR(VLOOKUP(AS27,'CRUCE OPORTUNIDADES'!$C$10:$D$106,2,FALSE),"")</f>
        <v/>
      </c>
      <c r="AU27" s="195">
        <v>18.100000000000001</v>
      </c>
      <c r="AV27" s="195" t="str">
        <f>IFERROR(VLOOKUP(AU27,'CRUCE OPORTUNIDADES'!$C$10:$D$106,2,FALSE),"")</f>
        <v/>
      </c>
      <c r="AW27" s="195">
        <v>19.100000000000001</v>
      </c>
      <c r="AX27" s="195" t="str">
        <f>IFERROR(VLOOKUP(AW27,'CRUCE OPORTUNIDADES'!$C$10:$D$106,2,FALSE),"")</f>
        <v/>
      </c>
      <c r="AY27" s="195">
        <v>20.100000000000001</v>
      </c>
      <c r="AZ27" s="195" t="str">
        <f>IFERROR(VLOOKUP(AY27,'CRUCE OPORTUNIDADES'!$C$10:$D$106,2,FALSE),"")</f>
        <v/>
      </c>
      <c r="BA27" s="195">
        <v>21.1</v>
      </c>
      <c r="BB27" s="195" t="str">
        <f>IFERROR(VLOOKUP(BA27,'CRUCE OPORTUNIDADES'!$C$10:$D$106,2,FALSE),"")</f>
        <v/>
      </c>
      <c r="BC27" s="195">
        <v>22.1</v>
      </c>
      <c r="BD27" s="195" t="str">
        <f>IFERROR(VLOOKUP(BC27,'CRUCE OPORTUNIDADES'!$C$10:$D$106,2,FALSE),"")</f>
        <v/>
      </c>
      <c r="BE27" s="195">
        <v>23.1</v>
      </c>
      <c r="BF27" s="195" t="str">
        <f>IFERROR(VLOOKUP(BE27,'CRUCE OPORTUNIDADES'!$C$10:$D$106,2,FALSE),"")</f>
        <v/>
      </c>
      <c r="BG27" s="195">
        <v>24.1</v>
      </c>
      <c r="BH27" s="195" t="str">
        <f>IFERROR(VLOOKUP(BG27,'CRUCE OPORTUNIDADES'!$C$10:$D$106,2,FALSE),"")</f>
        <v/>
      </c>
      <c r="BI27" s="195">
        <v>25.1</v>
      </c>
      <c r="BJ27" s="195" t="str">
        <f>IFERROR(VLOOKUP(BI27,'CRUCE OPORTUNIDADES'!$C$10:$D$106,2,FALSE),"")</f>
        <v/>
      </c>
    </row>
    <row r="28" spans="1:358">
      <c r="N28" s="195" t="str">
        <f>IF(N29&lt;&gt;""," -O","")</f>
        <v/>
      </c>
      <c r="P28" s="195" t="str">
        <f>IF(P29&lt;&gt;""," -O","")</f>
        <v/>
      </c>
      <c r="R28" s="195" t="str">
        <f>IF(R29&lt;&gt;""," -O","")</f>
        <v/>
      </c>
      <c r="T28" s="195" t="str">
        <f>IF(T29&lt;&gt;""," -O","")</f>
        <v/>
      </c>
      <c r="V28" s="195" t="str">
        <f>IF(V29&lt;&gt;""," -O","")</f>
        <v/>
      </c>
      <c r="X28" s="195" t="str">
        <f>IF(X29&lt;&gt;""," -O","")</f>
        <v/>
      </c>
      <c r="Z28" s="195" t="str">
        <f>IF(Z29&lt;&gt;""," -O","")</f>
        <v/>
      </c>
      <c r="AB28" s="195" t="str">
        <f>IF(AB29&lt;&gt;""," -O","")</f>
        <v/>
      </c>
      <c r="AD28" s="195" t="str">
        <f>IF(AD29&lt;&gt;""," -O","")</f>
        <v/>
      </c>
      <c r="AF28" s="195" t="str">
        <f>IF(AF29&lt;&gt;""," -O","")</f>
        <v/>
      </c>
      <c r="AH28" s="195" t="str">
        <f>IF(AH29&lt;&gt;""," -O","")</f>
        <v/>
      </c>
      <c r="AJ28" s="195" t="str">
        <f>IF(AJ29&lt;&gt;""," -O","")</f>
        <v/>
      </c>
      <c r="AL28" s="195" t="str">
        <f>IF(AL29&lt;&gt;""," -O","")</f>
        <v/>
      </c>
      <c r="AN28" s="195" t="str">
        <f>IF(AN29&lt;&gt;""," -O","")</f>
        <v/>
      </c>
      <c r="AP28" s="195" t="str">
        <f>IF(AP29&lt;&gt;""," -O","")</f>
        <v/>
      </c>
      <c r="AR28" s="195" t="str">
        <f>IF(AR29&lt;&gt;""," -O","")</f>
        <v/>
      </c>
      <c r="AT28" s="195" t="str">
        <f>IF(AT29&lt;&gt;""," -O","")</f>
        <v/>
      </c>
      <c r="AV28" s="195" t="str">
        <f>IF(AV29&lt;&gt;""," -O","")</f>
        <v/>
      </c>
      <c r="AX28" s="195" t="str">
        <f>IF(AX29&lt;&gt;""," -O","")</f>
        <v/>
      </c>
      <c r="AZ28" s="195" t="str">
        <f>IF(AZ29&lt;&gt;""," -O","")</f>
        <v/>
      </c>
      <c r="BB28" s="195" t="str">
        <f>IF(BB29&lt;&gt;""," -O","")</f>
        <v/>
      </c>
      <c r="BD28" s="195" t="str">
        <f>IF(BD29&lt;&gt;""," -O","")</f>
        <v/>
      </c>
      <c r="BF28" s="195" t="str">
        <f>IF(BF29&lt;&gt;""," -O","")</f>
        <v/>
      </c>
      <c r="BH28" s="195" t="str">
        <f>IF(BH29&lt;&gt;""," -O","")</f>
        <v/>
      </c>
      <c r="BJ28" s="195" t="str">
        <f>IF(BJ29&lt;&gt;""," -O","")</f>
        <v/>
      </c>
    </row>
    <row r="29" spans="1:358">
      <c r="M29" s="195">
        <v>1.1100000000000001</v>
      </c>
      <c r="N29" s="195" t="str">
        <f>IFERROR(VLOOKUP(M29,'CRUCE OPORTUNIDADES'!$C$10:$D$106,2,FALSE),"")</f>
        <v/>
      </c>
      <c r="O29" s="195">
        <v>2.11</v>
      </c>
      <c r="P29" s="195" t="str">
        <f>IFERROR(VLOOKUP(O29,'CRUCE OPORTUNIDADES'!$C$10:$D$106,2,FALSE),"")</f>
        <v/>
      </c>
      <c r="Q29" s="195">
        <v>3.11</v>
      </c>
      <c r="R29" s="195" t="str">
        <f>IFERROR(VLOOKUP(Q29,'CRUCE OPORTUNIDADES'!$C$10:$D$106,2,FALSE),"")</f>
        <v/>
      </c>
      <c r="S29" s="195">
        <v>4.1100000000000003</v>
      </c>
      <c r="T29" s="195" t="str">
        <f>IFERROR(VLOOKUP(S29,'CRUCE OPORTUNIDADES'!$C$10:$D$106,2,FALSE),"")</f>
        <v/>
      </c>
      <c r="U29" s="195">
        <v>5.1100000000000003</v>
      </c>
      <c r="V29" s="195" t="str">
        <f>IFERROR(VLOOKUP(U29,'CRUCE OPORTUNIDADES'!$C$10:$D$106,2,FALSE),"")</f>
        <v/>
      </c>
      <c r="W29" s="195">
        <v>6.11</v>
      </c>
      <c r="X29" s="195" t="str">
        <f>IFERROR(VLOOKUP(W29,'CRUCE OPORTUNIDADES'!$C$10:$D$106,2,FALSE),"")</f>
        <v/>
      </c>
      <c r="Y29" s="195">
        <v>7.11</v>
      </c>
      <c r="Z29" s="195" t="str">
        <f>IFERROR(VLOOKUP(Y29,'CRUCE OPORTUNIDADES'!$C$10:$D$106,2,FALSE),"")</f>
        <v/>
      </c>
      <c r="AA29" s="195">
        <v>8.11</v>
      </c>
      <c r="AB29" s="195" t="str">
        <f>IFERROR(VLOOKUP(AA29,'CRUCE OPORTUNIDADES'!$C$10:$D$106,2,FALSE),"")</f>
        <v/>
      </c>
      <c r="AC29" s="195">
        <v>9.11</v>
      </c>
      <c r="AD29" s="195" t="str">
        <f>IFERROR(VLOOKUP(AC29,'CRUCE OPORTUNIDADES'!$C$10:$D$106,2,FALSE),"")</f>
        <v/>
      </c>
      <c r="AE29" s="195">
        <v>10.11</v>
      </c>
      <c r="AF29" s="195" t="str">
        <f>IFERROR(VLOOKUP(AE29,'CRUCE OPORTUNIDADES'!$C$10:$D$106,2,FALSE),"")</f>
        <v/>
      </c>
      <c r="AG29" s="195">
        <v>11.11</v>
      </c>
      <c r="AH29" s="195" t="str">
        <f>IFERROR(VLOOKUP(AG29,'CRUCE OPORTUNIDADES'!$C$10:$D$106,2,FALSE),"")</f>
        <v/>
      </c>
      <c r="AI29" s="195">
        <v>12.11</v>
      </c>
      <c r="AJ29" s="195" t="str">
        <f>IFERROR(VLOOKUP(AI29,'CRUCE OPORTUNIDADES'!$C$10:$D$106,2,FALSE),"")</f>
        <v/>
      </c>
      <c r="AK29" s="195">
        <v>13.11</v>
      </c>
      <c r="AL29" s="195" t="str">
        <f>IFERROR(VLOOKUP(AK29,'CRUCE OPORTUNIDADES'!$C$10:$D$106,2,FALSE),"")</f>
        <v/>
      </c>
      <c r="AM29" s="195">
        <v>14.11</v>
      </c>
      <c r="AN29" s="195" t="str">
        <f>IFERROR(VLOOKUP(AM29,'CRUCE OPORTUNIDADES'!$C$10:$D$106,2,FALSE),"")</f>
        <v/>
      </c>
      <c r="AO29" s="195">
        <v>15.11</v>
      </c>
      <c r="AP29" s="195" t="str">
        <f>IFERROR(VLOOKUP(AO29,'CRUCE OPORTUNIDADES'!$C$10:$D$106,2,FALSE),"")</f>
        <v/>
      </c>
      <c r="AQ29" s="195">
        <v>16.11</v>
      </c>
      <c r="AR29" s="195" t="str">
        <f>IFERROR(VLOOKUP(AQ29,'CRUCE OPORTUNIDADES'!$C$10:$D$106,2,FALSE),"")</f>
        <v/>
      </c>
      <c r="AS29" s="195">
        <v>17.11</v>
      </c>
      <c r="AT29" s="195" t="str">
        <f>IFERROR(VLOOKUP(AS29,'CRUCE OPORTUNIDADES'!$C$10:$D$106,2,FALSE),"")</f>
        <v/>
      </c>
      <c r="AU29" s="195">
        <v>18.11</v>
      </c>
      <c r="AV29" s="195" t="str">
        <f>IFERROR(VLOOKUP(AU29,'CRUCE OPORTUNIDADES'!$C$10:$D$106,2,FALSE),"")</f>
        <v/>
      </c>
      <c r="AW29" s="195">
        <v>19.11</v>
      </c>
      <c r="AX29" s="195" t="str">
        <f>IFERROR(VLOOKUP(AW29,'CRUCE OPORTUNIDADES'!$C$10:$D$106,2,FALSE),"")</f>
        <v/>
      </c>
      <c r="AY29" s="195">
        <v>20.11</v>
      </c>
      <c r="AZ29" s="195" t="str">
        <f>IFERROR(VLOOKUP(AY29,'CRUCE OPORTUNIDADES'!$C$10:$D$106,2,FALSE),"")</f>
        <v/>
      </c>
      <c r="BA29" s="195">
        <v>21.11</v>
      </c>
      <c r="BB29" s="195" t="str">
        <f>IFERROR(VLOOKUP(BA29,'CRUCE OPORTUNIDADES'!$C$10:$D$106,2,FALSE),"")</f>
        <v/>
      </c>
      <c r="BC29" s="195">
        <v>22.11</v>
      </c>
      <c r="BD29" s="195" t="str">
        <f>IFERROR(VLOOKUP(BC29,'CRUCE OPORTUNIDADES'!$C$10:$D$106,2,FALSE),"")</f>
        <v/>
      </c>
      <c r="BE29" s="195">
        <v>23.11</v>
      </c>
      <c r="BF29" s="195" t="str">
        <f>IFERROR(VLOOKUP(BE29,'CRUCE OPORTUNIDADES'!$C$10:$D$106,2,FALSE),"")</f>
        <v/>
      </c>
      <c r="BG29" s="195">
        <v>24.11</v>
      </c>
      <c r="BH29" s="195" t="str">
        <f>IFERROR(VLOOKUP(BG29,'CRUCE OPORTUNIDADES'!$C$10:$D$106,2,FALSE),"")</f>
        <v/>
      </c>
      <c r="BI29" s="195">
        <v>25.11</v>
      </c>
      <c r="BJ29" s="195" t="str">
        <f>IFERROR(VLOOKUP(BI29,'CRUCE OPORTUNIDADES'!$C$10:$D$106,2,FALSE),"")</f>
        <v/>
      </c>
    </row>
    <row r="30" spans="1:358">
      <c r="N30" s="195" t="str">
        <f>IF(N31&lt;&gt;""," -O","")</f>
        <v/>
      </c>
      <c r="P30" s="195" t="str">
        <f>IF(P31&lt;&gt;""," -O","")</f>
        <v/>
      </c>
      <c r="R30" s="195" t="str">
        <f>IF(R31&lt;&gt;""," -O","")</f>
        <v/>
      </c>
      <c r="T30" s="195" t="str">
        <f>IF(T31&lt;&gt;""," -O","")</f>
        <v/>
      </c>
      <c r="V30" s="195" t="str">
        <f>IF(V31&lt;&gt;""," -O","")</f>
        <v/>
      </c>
      <c r="X30" s="195" t="str">
        <f>IF(X31&lt;&gt;""," -O","")</f>
        <v/>
      </c>
      <c r="Z30" s="195" t="str">
        <f>IF(Z31&lt;&gt;""," -O","")</f>
        <v/>
      </c>
      <c r="AB30" s="195" t="str">
        <f>IF(AB31&lt;&gt;""," -O","")</f>
        <v/>
      </c>
      <c r="AD30" s="195" t="str">
        <f>IF(AD31&lt;&gt;""," -O","")</f>
        <v/>
      </c>
      <c r="AF30" s="195" t="str">
        <f>IF(AF31&lt;&gt;""," -O","")</f>
        <v/>
      </c>
      <c r="AH30" s="195" t="str">
        <f>IF(AH31&lt;&gt;""," -O","")</f>
        <v/>
      </c>
      <c r="AJ30" s="195" t="str">
        <f>IF(AJ31&lt;&gt;""," -O","")</f>
        <v/>
      </c>
      <c r="AL30" s="195" t="str">
        <f>IF(AL31&lt;&gt;""," -O","")</f>
        <v/>
      </c>
      <c r="AN30" s="195" t="str">
        <f>IF(AN31&lt;&gt;""," -O","")</f>
        <v/>
      </c>
      <c r="AP30" s="195" t="str">
        <f>IF(AP31&lt;&gt;""," -O","")</f>
        <v/>
      </c>
      <c r="AR30" s="195" t="str">
        <f>IF(AR31&lt;&gt;""," -O","")</f>
        <v/>
      </c>
      <c r="AT30" s="195" t="str">
        <f>IF(AT31&lt;&gt;""," -O","")</f>
        <v/>
      </c>
      <c r="AV30" s="195" t="str">
        <f>IF(AV31&lt;&gt;""," -O","")</f>
        <v/>
      </c>
      <c r="AX30" s="195" t="str">
        <f>IF(AX31&lt;&gt;""," -O","")</f>
        <v/>
      </c>
      <c r="AZ30" s="195" t="str">
        <f>IF(AZ31&lt;&gt;""," -O","")</f>
        <v/>
      </c>
      <c r="BB30" s="195" t="str">
        <f>IF(BB31&lt;&gt;""," -O","")</f>
        <v/>
      </c>
      <c r="BD30" s="195" t="str">
        <f>IF(BD31&lt;&gt;""," -O","")</f>
        <v/>
      </c>
      <c r="BF30" s="195" t="str">
        <f>IF(BF31&lt;&gt;""," -O","")</f>
        <v/>
      </c>
      <c r="BH30" s="195" t="str">
        <f>IF(BH31&lt;&gt;""," -O","")</f>
        <v/>
      </c>
      <c r="BJ30" s="195" t="str">
        <f>IF(BJ31&lt;&gt;""," -O","")</f>
        <v/>
      </c>
    </row>
    <row r="31" spans="1:358">
      <c r="M31" s="195">
        <v>1.1200000000000001</v>
      </c>
      <c r="N31" s="195" t="str">
        <f>IFERROR(VLOOKUP(M31,'CRUCE OPORTUNIDADES'!$C$10:$D$106,2,FALSE),"")</f>
        <v/>
      </c>
      <c r="O31" s="195">
        <v>2.12</v>
      </c>
      <c r="P31" s="195" t="str">
        <f>IFERROR(VLOOKUP(O31,'CRUCE OPORTUNIDADES'!$C$10:$D$106,2,FALSE),"")</f>
        <v/>
      </c>
      <c r="Q31" s="195">
        <v>3.12</v>
      </c>
      <c r="R31" s="195" t="str">
        <f>IFERROR(VLOOKUP(Q31,'CRUCE OPORTUNIDADES'!$C$10:$D$106,2,FALSE),"")</f>
        <v/>
      </c>
      <c r="S31" s="195">
        <v>4.12</v>
      </c>
      <c r="T31" s="195" t="str">
        <f>IFERROR(VLOOKUP(S31,'CRUCE OPORTUNIDADES'!$C$10:$D$106,2,FALSE),"")</f>
        <v/>
      </c>
      <c r="U31" s="195">
        <v>5.12</v>
      </c>
      <c r="V31" s="195" t="str">
        <f>IFERROR(VLOOKUP(U31,'CRUCE OPORTUNIDADES'!$C$10:$D$106,2,FALSE),"")</f>
        <v/>
      </c>
      <c r="W31" s="195">
        <v>6.12</v>
      </c>
      <c r="X31" s="195" t="str">
        <f>IFERROR(VLOOKUP(W31,'CRUCE OPORTUNIDADES'!$C$10:$D$106,2,FALSE),"")</f>
        <v/>
      </c>
      <c r="Y31" s="195">
        <v>7.12</v>
      </c>
      <c r="Z31" s="195" t="str">
        <f>IFERROR(VLOOKUP(Y31,'CRUCE OPORTUNIDADES'!$C$10:$D$106,2,FALSE),"")</f>
        <v/>
      </c>
      <c r="AA31" s="195">
        <v>8.1199999999999992</v>
      </c>
      <c r="AB31" s="195" t="str">
        <f>IFERROR(VLOOKUP(AA31,'CRUCE OPORTUNIDADES'!$C$10:$D$106,2,FALSE),"")</f>
        <v/>
      </c>
      <c r="AC31" s="195">
        <v>9.1199999999999992</v>
      </c>
      <c r="AD31" s="195" t="str">
        <f>IFERROR(VLOOKUP(AC31,'CRUCE OPORTUNIDADES'!$C$10:$D$106,2,FALSE),"")</f>
        <v/>
      </c>
      <c r="AE31" s="195">
        <v>10.119999999999999</v>
      </c>
      <c r="AF31" s="195" t="str">
        <f>IFERROR(VLOOKUP(AE31,'CRUCE OPORTUNIDADES'!$C$10:$D$106,2,FALSE),"")</f>
        <v/>
      </c>
      <c r="AG31" s="195">
        <v>11.12</v>
      </c>
      <c r="AH31" s="195" t="str">
        <f>IFERROR(VLOOKUP(AG31,'CRUCE OPORTUNIDADES'!$C$10:$D$106,2,FALSE),"")</f>
        <v/>
      </c>
      <c r="AI31" s="195">
        <v>12.12</v>
      </c>
      <c r="AJ31" s="195" t="str">
        <f>IFERROR(VLOOKUP(AI31,'CRUCE OPORTUNIDADES'!$C$10:$D$106,2,FALSE),"")</f>
        <v/>
      </c>
      <c r="AK31" s="195">
        <v>13.12</v>
      </c>
      <c r="AL31" s="195" t="str">
        <f>IFERROR(VLOOKUP(AK31,'CRUCE OPORTUNIDADES'!$C$10:$D$106,2,FALSE),"")</f>
        <v/>
      </c>
      <c r="AM31" s="195">
        <v>14.12</v>
      </c>
      <c r="AN31" s="195" t="str">
        <f>IFERROR(VLOOKUP(AM31,'CRUCE OPORTUNIDADES'!$C$10:$D$106,2,FALSE),"")</f>
        <v/>
      </c>
      <c r="AO31" s="195">
        <v>15.12</v>
      </c>
      <c r="AP31" s="195" t="str">
        <f>IFERROR(VLOOKUP(AO31,'CRUCE OPORTUNIDADES'!$C$10:$D$106,2,FALSE),"")</f>
        <v/>
      </c>
      <c r="AQ31" s="195">
        <v>16.12</v>
      </c>
      <c r="AR31" s="195" t="str">
        <f>IFERROR(VLOOKUP(AQ31,'CRUCE OPORTUNIDADES'!$C$10:$D$106,2,FALSE),"")</f>
        <v/>
      </c>
      <c r="AS31" s="195">
        <v>17.12</v>
      </c>
      <c r="AT31" s="195" t="str">
        <f>IFERROR(VLOOKUP(AS31,'CRUCE OPORTUNIDADES'!$C$10:$D$106,2,FALSE),"")</f>
        <v/>
      </c>
      <c r="AU31" s="195">
        <v>18.12</v>
      </c>
      <c r="AV31" s="195" t="str">
        <f>IFERROR(VLOOKUP(AU31,'CRUCE OPORTUNIDADES'!$C$10:$D$106,2,FALSE),"")</f>
        <v/>
      </c>
      <c r="AW31" s="195">
        <v>19.12</v>
      </c>
      <c r="AX31" s="195" t="str">
        <f>IFERROR(VLOOKUP(AW31,'CRUCE OPORTUNIDADES'!$C$10:$D$106,2,FALSE),"")</f>
        <v/>
      </c>
      <c r="AY31" s="195">
        <v>20.12</v>
      </c>
      <c r="AZ31" s="195" t="str">
        <f>IFERROR(VLOOKUP(AY31,'CRUCE OPORTUNIDADES'!$C$10:$D$106,2,FALSE),"")</f>
        <v/>
      </c>
      <c r="BA31" s="195">
        <v>21.12</v>
      </c>
      <c r="BB31" s="195" t="str">
        <f>IFERROR(VLOOKUP(BA31,'CRUCE OPORTUNIDADES'!$C$10:$D$106,2,FALSE),"")</f>
        <v/>
      </c>
      <c r="BC31" s="195">
        <v>22.12</v>
      </c>
      <c r="BD31" s="195" t="str">
        <f>IFERROR(VLOOKUP(BC31,'CRUCE OPORTUNIDADES'!$C$10:$D$106,2,FALSE),"")</f>
        <v/>
      </c>
      <c r="BE31" s="195">
        <v>23.12</v>
      </c>
      <c r="BF31" s="195" t="str">
        <f>IFERROR(VLOOKUP(BE31,'CRUCE OPORTUNIDADES'!$C$10:$D$106,2,FALSE),"")</f>
        <v/>
      </c>
      <c r="BG31" s="195">
        <v>24.12</v>
      </c>
      <c r="BH31" s="195" t="str">
        <f>IFERROR(VLOOKUP(BG31,'CRUCE OPORTUNIDADES'!$C$10:$D$106,2,FALSE),"")</f>
        <v/>
      </c>
      <c r="BI31" s="195">
        <v>25.12</v>
      </c>
      <c r="BJ31" s="195" t="str">
        <f>IFERROR(VLOOKUP(BI31,'CRUCE OPORTUNIDADES'!$C$10:$D$106,2,FALSE),"")</f>
        <v/>
      </c>
    </row>
    <row r="32" spans="1:358">
      <c r="N32" s="195" t="str">
        <f>IF(N33&lt;&gt;""," -O","")</f>
        <v/>
      </c>
      <c r="P32" s="195" t="str">
        <f>IF(P33&lt;&gt;""," -O","")</f>
        <v/>
      </c>
      <c r="R32" s="195" t="str">
        <f>IF(R33&lt;&gt;""," -O","")</f>
        <v/>
      </c>
      <c r="T32" s="195" t="str">
        <f>IF(T33&lt;&gt;""," -O","")</f>
        <v/>
      </c>
      <c r="V32" s="195" t="str">
        <f>IF(V33&lt;&gt;""," -O","")</f>
        <v/>
      </c>
      <c r="X32" s="195" t="str">
        <f>IF(X33&lt;&gt;""," -O","")</f>
        <v/>
      </c>
      <c r="Z32" s="195" t="str">
        <f>IF(Z33&lt;&gt;""," -O","")</f>
        <v/>
      </c>
      <c r="AB32" s="195" t="str">
        <f>IF(AB33&lt;&gt;""," -O","")</f>
        <v/>
      </c>
      <c r="AD32" s="195" t="str">
        <f>IF(AD33&lt;&gt;""," -O","")</f>
        <v/>
      </c>
      <c r="AF32" s="195" t="str">
        <f>IF(AF33&lt;&gt;""," -O","")</f>
        <v/>
      </c>
      <c r="AH32" s="195" t="str">
        <f>IF(AH33&lt;&gt;""," -O","")</f>
        <v/>
      </c>
      <c r="AJ32" s="195" t="str">
        <f>IF(AJ33&lt;&gt;""," -O","")</f>
        <v/>
      </c>
      <c r="AL32" s="195" t="str">
        <f>IF(AL33&lt;&gt;""," -O","")</f>
        <v/>
      </c>
      <c r="AN32" s="195" t="str">
        <f>IF(AN33&lt;&gt;""," -O","")</f>
        <v/>
      </c>
      <c r="AP32" s="195" t="str">
        <f>IF(AP33&lt;&gt;""," -O","")</f>
        <v/>
      </c>
      <c r="AR32" s="195" t="str">
        <f>IF(AR33&lt;&gt;""," -O","")</f>
        <v/>
      </c>
      <c r="AT32" s="195" t="str">
        <f>IF(AT33&lt;&gt;""," -O","")</f>
        <v/>
      </c>
      <c r="AV32" s="195" t="str">
        <f>IF(AV33&lt;&gt;""," -O","")</f>
        <v/>
      </c>
      <c r="AX32" s="195" t="str">
        <f>IF(AX33&lt;&gt;""," -O","")</f>
        <v/>
      </c>
      <c r="AZ32" s="195" t="str">
        <f>IF(AZ33&lt;&gt;""," -O","")</f>
        <v/>
      </c>
      <c r="BB32" s="195" t="str">
        <f>IF(BB33&lt;&gt;""," -O","")</f>
        <v/>
      </c>
      <c r="BD32" s="195" t="str">
        <f>IF(BD33&lt;&gt;""," -O","")</f>
        <v/>
      </c>
      <c r="BF32" s="195" t="str">
        <f>IF(BF33&lt;&gt;""," -O","")</f>
        <v/>
      </c>
      <c r="BH32" s="195" t="str">
        <f>IF(BH33&lt;&gt;""," -O","")</f>
        <v/>
      </c>
      <c r="BJ32" s="195" t="str">
        <f>IF(BJ33&lt;&gt;""," -O","")</f>
        <v/>
      </c>
    </row>
    <row r="33" spans="13:62">
      <c r="M33" s="195">
        <v>1.1299999999999999</v>
      </c>
      <c r="N33" s="195" t="str">
        <f>IFERROR(VLOOKUP(M33,'CRUCE OPORTUNIDADES'!$C$10:$D$106,2,FALSE),"")</f>
        <v/>
      </c>
      <c r="O33" s="195">
        <v>2.13</v>
      </c>
      <c r="P33" s="195" t="str">
        <f>IFERROR(VLOOKUP(O33,'CRUCE OPORTUNIDADES'!$C$10:$D$106,2,FALSE),"")</f>
        <v/>
      </c>
      <c r="Q33" s="195">
        <v>3.13</v>
      </c>
      <c r="R33" s="195" t="str">
        <f>IFERROR(VLOOKUP(Q33,'CRUCE OPORTUNIDADES'!$C$10:$D$106,2,FALSE),"")</f>
        <v/>
      </c>
      <c r="S33" s="195">
        <v>4.13</v>
      </c>
      <c r="T33" s="195" t="str">
        <f>IFERROR(VLOOKUP(S33,'CRUCE OPORTUNIDADES'!$C$10:$D$106,2,FALSE),"")</f>
        <v/>
      </c>
      <c r="U33" s="195">
        <v>5.13</v>
      </c>
      <c r="V33" s="195" t="str">
        <f>IFERROR(VLOOKUP(U33,'CRUCE OPORTUNIDADES'!$C$10:$D$106,2,FALSE),"")</f>
        <v/>
      </c>
      <c r="W33" s="195">
        <v>6.13</v>
      </c>
      <c r="X33" s="195" t="str">
        <f>IFERROR(VLOOKUP(W33,'CRUCE OPORTUNIDADES'!$C$10:$D$106,2,FALSE),"")</f>
        <v/>
      </c>
      <c r="Y33" s="195">
        <v>7.13</v>
      </c>
      <c r="Z33" s="195" t="str">
        <f>IFERROR(VLOOKUP(Y33,'CRUCE OPORTUNIDADES'!$C$10:$D$106,2,FALSE),"")</f>
        <v/>
      </c>
      <c r="AA33" s="195">
        <v>8.1300000000000008</v>
      </c>
      <c r="AB33" s="195" t="str">
        <f>IFERROR(VLOOKUP(AA33,'CRUCE OPORTUNIDADES'!$C$10:$D$106,2,FALSE),"")</f>
        <v/>
      </c>
      <c r="AC33" s="195">
        <v>9.1300000000000008</v>
      </c>
      <c r="AD33" s="195" t="str">
        <f>IFERROR(VLOOKUP(AC33,'CRUCE OPORTUNIDADES'!$C$10:$D$106,2,FALSE),"")</f>
        <v/>
      </c>
      <c r="AE33" s="195">
        <v>10.130000000000001</v>
      </c>
      <c r="AF33" s="195" t="str">
        <f>IFERROR(VLOOKUP(AE33,'CRUCE OPORTUNIDADES'!$C$10:$D$106,2,FALSE),"")</f>
        <v/>
      </c>
      <c r="AG33" s="195">
        <v>11.13</v>
      </c>
      <c r="AH33" s="195" t="str">
        <f>IFERROR(VLOOKUP(AG33,'CRUCE OPORTUNIDADES'!$C$10:$D$106,2,FALSE),"")</f>
        <v/>
      </c>
      <c r="AI33" s="195">
        <v>12.13</v>
      </c>
      <c r="AJ33" s="195" t="str">
        <f>IFERROR(VLOOKUP(AI33,'CRUCE OPORTUNIDADES'!$C$10:$D$106,2,FALSE),"")</f>
        <v/>
      </c>
      <c r="AK33" s="195">
        <v>13.13</v>
      </c>
      <c r="AL33" s="195" t="str">
        <f>IFERROR(VLOOKUP(AK33,'CRUCE OPORTUNIDADES'!$C$10:$D$106,2,FALSE),"")</f>
        <v/>
      </c>
      <c r="AM33" s="195">
        <v>14.13</v>
      </c>
      <c r="AN33" s="195" t="str">
        <f>IFERROR(VLOOKUP(AM33,'CRUCE OPORTUNIDADES'!$C$10:$D$106,2,FALSE),"")</f>
        <v/>
      </c>
      <c r="AO33" s="195">
        <v>15.13</v>
      </c>
      <c r="AP33" s="195" t="str">
        <f>IFERROR(VLOOKUP(AO33,'CRUCE OPORTUNIDADES'!$C$10:$D$106,2,FALSE),"")</f>
        <v/>
      </c>
      <c r="AQ33" s="195">
        <v>16.13</v>
      </c>
      <c r="AR33" s="195" t="str">
        <f>IFERROR(VLOOKUP(AQ33,'CRUCE OPORTUNIDADES'!$C$10:$D$106,2,FALSE),"")</f>
        <v/>
      </c>
      <c r="AS33" s="195">
        <v>17.13</v>
      </c>
      <c r="AT33" s="195" t="str">
        <f>IFERROR(VLOOKUP(AS33,'CRUCE OPORTUNIDADES'!$C$10:$D$106,2,FALSE),"")</f>
        <v/>
      </c>
      <c r="AU33" s="195">
        <v>18.13</v>
      </c>
      <c r="AV33" s="195" t="str">
        <f>IFERROR(VLOOKUP(AU33,'CRUCE OPORTUNIDADES'!$C$10:$D$106,2,FALSE),"")</f>
        <v/>
      </c>
      <c r="AW33" s="195">
        <v>19.13</v>
      </c>
      <c r="AX33" s="195" t="str">
        <f>IFERROR(VLOOKUP(AW33,'CRUCE OPORTUNIDADES'!$C$10:$D$106,2,FALSE),"")</f>
        <v/>
      </c>
      <c r="AY33" s="195">
        <v>20.13</v>
      </c>
      <c r="AZ33" s="195" t="str">
        <f>IFERROR(VLOOKUP(AY33,'CRUCE OPORTUNIDADES'!$C$10:$D$106,2,FALSE),"")</f>
        <v/>
      </c>
      <c r="BA33" s="195">
        <v>21.13</v>
      </c>
      <c r="BB33" s="195" t="str">
        <f>IFERROR(VLOOKUP(BA33,'CRUCE OPORTUNIDADES'!$C$10:$D$106,2,FALSE),"")</f>
        <v/>
      </c>
      <c r="BC33" s="195">
        <v>22.13</v>
      </c>
      <c r="BD33" s="195" t="str">
        <f>IFERROR(VLOOKUP(BC33,'CRUCE OPORTUNIDADES'!$C$10:$D$106,2,FALSE),"")</f>
        <v/>
      </c>
      <c r="BE33" s="195">
        <v>23.13</v>
      </c>
      <c r="BF33" s="195" t="str">
        <f>IFERROR(VLOOKUP(BE33,'CRUCE OPORTUNIDADES'!$C$10:$D$106,2,FALSE),"")</f>
        <v/>
      </c>
      <c r="BG33" s="195">
        <v>24.13</v>
      </c>
      <c r="BH33" s="195" t="str">
        <f>IFERROR(VLOOKUP(BG33,'CRUCE OPORTUNIDADES'!$C$10:$D$106,2,FALSE),"")</f>
        <v/>
      </c>
      <c r="BI33" s="195">
        <v>25.13</v>
      </c>
      <c r="BJ33" s="195" t="str">
        <f>IFERROR(VLOOKUP(BI33,'CRUCE OPORTUNIDADES'!$C$10:$D$106,2,FALSE),"")</f>
        <v/>
      </c>
    </row>
    <row r="34" spans="13:62">
      <c r="N34" s="195" t="str">
        <f>IF(N35&lt;&gt;""," -O","")</f>
        <v/>
      </c>
      <c r="P34" s="195" t="str">
        <f>IF(P35&lt;&gt;""," -O","")</f>
        <v/>
      </c>
      <c r="R34" s="195" t="str">
        <f>IF(R35&lt;&gt;""," -O","")</f>
        <v/>
      </c>
      <c r="T34" s="195" t="str">
        <f>IF(T35&lt;&gt;""," -O","")</f>
        <v/>
      </c>
      <c r="V34" s="195" t="str">
        <f>IF(V35&lt;&gt;""," -O","")</f>
        <v/>
      </c>
      <c r="X34" s="195" t="str">
        <f>IF(X35&lt;&gt;""," -O","")</f>
        <v/>
      </c>
      <c r="Z34" s="195" t="str">
        <f>IF(Z35&lt;&gt;""," -O","")</f>
        <v/>
      </c>
      <c r="AB34" s="195" t="str">
        <f>IF(AB35&lt;&gt;""," -O","")</f>
        <v/>
      </c>
      <c r="AD34" s="195" t="str">
        <f>IF(AD35&lt;&gt;""," -O","")</f>
        <v/>
      </c>
      <c r="AF34" s="195" t="str">
        <f>IF(AF35&lt;&gt;""," -O","")</f>
        <v/>
      </c>
      <c r="AH34" s="195" t="str">
        <f>IF(AH35&lt;&gt;""," -O","")</f>
        <v/>
      </c>
      <c r="AJ34" s="195" t="str">
        <f>IF(AJ35&lt;&gt;""," -O","")</f>
        <v/>
      </c>
      <c r="AL34" s="195" t="str">
        <f>IF(AL35&lt;&gt;""," -O","")</f>
        <v/>
      </c>
      <c r="AN34" s="195" t="str">
        <f>IF(AN35&lt;&gt;""," -O","")</f>
        <v/>
      </c>
      <c r="AP34" s="195" t="str">
        <f>IF(AP35&lt;&gt;""," -O","")</f>
        <v/>
      </c>
      <c r="AR34" s="195" t="str">
        <f>IF(AR35&lt;&gt;""," -O","")</f>
        <v/>
      </c>
      <c r="AT34" s="195" t="str">
        <f>IF(AT35&lt;&gt;""," -O","")</f>
        <v/>
      </c>
      <c r="AV34" s="195" t="str">
        <f>IF(AV35&lt;&gt;""," -O","")</f>
        <v/>
      </c>
      <c r="AX34" s="195" t="str">
        <f>IF(AX35&lt;&gt;""," -O","")</f>
        <v/>
      </c>
      <c r="AZ34" s="195" t="str">
        <f>IF(AZ35&lt;&gt;""," -O","")</f>
        <v/>
      </c>
      <c r="BB34" s="195" t="str">
        <f>IF(BB35&lt;&gt;""," -O","")</f>
        <v/>
      </c>
      <c r="BD34" s="195" t="str">
        <f>IF(BD35&lt;&gt;""," -O","")</f>
        <v/>
      </c>
      <c r="BF34" s="195" t="str">
        <f>IF(BF35&lt;&gt;""," -O","")</f>
        <v/>
      </c>
      <c r="BH34" s="195" t="str">
        <f>IF(BH35&lt;&gt;""," -O","")</f>
        <v/>
      </c>
      <c r="BJ34" s="195" t="str">
        <f>IF(BJ35&lt;&gt;""," -O","")</f>
        <v/>
      </c>
    </row>
    <row r="35" spans="13:62">
      <c r="M35" s="195">
        <v>1.1399999999999999</v>
      </c>
      <c r="N35" s="195" t="str">
        <f>IFERROR(VLOOKUP(M35,'CRUCE OPORTUNIDADES'!$C$10:$D$106,2,FALSE),"")</f>
        <v/>
      </c>
      <c r="O35" s="195">
        <v>2.14</v>
      </c>
      <c r="P35" s="195" t="str">
        <f>IFERROR(VLOOKUP(O35,'CRUCE OPORTUNIDADES'!$C$10:$D$106,2,FALSE),"")</f>
        <v/>
      </c>
      <c r="Q35" s="195">
        <v>3.14</v>
      </c>
      <c r="R35" s="195" t="str">
        <f>IFERROR(VLOOKUP(Q35,'CRUCE OPORTUNIDADES'!$C$10:$D$106,2,FALSE),"")</f>
        <v/>
      </c>
      <c r="S35" s="195">
        <v>4.1399999999999997</v>
      </c>
      <c r="T35" s="195" t="str">
        <f>IFERROR(VLOOKUP(S35,'CRUCE OPORTUNIDADES'!$C$10:$D$106,2,FALSE),"")</f>
        <v/>
      </c>
      <c r="U35" s="195">
        <v>5.14</v>
      </c>
      <c r="V35" s="195" t="str">
        <f>IFERROR(VLOOKUP(U35,'CRUCE OPORTUNIDADES'!$C$10:$D$106,2,FALSE),"")</f>
        <v/>
      </c>
      <c r="W35" s="195">
        <v>6.14</v>
      </c>
      <c r="X35" s="195" t="str">
        <f>IFERROR(VLOOKUP(W35,'CRUCE OPORTUNIDADES'!$C$10:$D$106,2,FALSE),"")</f>
        <v/>
      </c>
      <c r="Y35" s="195">
        <v>7.14</v>
      </c>
      <c r="Z35" s="195" t="str">
        <f>IFERROR(VLOOKUP(Y35,'CRUCE OPORTUNIDADES'!$C$10:$D$106,2,FALSE),"")</f>
        <v/>
      </c>
      <c r="AA35" s="195">
        <v>8.14</v>
      </c>
      <c r="AB35" s="195" t="str">
        <f>IFERROR(VLOOKUP(AA35,'CRUCE OPORTUNIDADES'!$C$10:$D$106,2,FALSE),"")</f>
        <v/>
      </c>
      <c r="AC35" s="195">
        <v>9.14</v>
      </c>
      <c r="AD35" s="195" t="str">
        <f>IFERROR(VLOOKUP(AC35,'CRUCE OPORTUNIDADES'!$C$10:$D$106,2,FALSE),"")</f>
        <v/>
      </c>
      <c r="AE35" s="195">
        <v>10.14</v>
      </c>
      <c r="AF35" s="195" t="str">
        <f>IFERROR(VLOOKUP(AE35,'CRUCE OPORTUNIDADES'!$C$10:$D$106,2,FALSE),"")</f>
        <v/>
      </c>
      <c r="AG35" s="195">
        <v>11.14</v>
      </c>
      <c r="AH35" s="195" t="str">
        <f>IFERROR(VLOOKUP(AG35,'CRUCE OPORTUNIDADES'!$C$10:$D$106,2,FALSE),"")</f>
        <v/>
      </c>
      <c r="AI35" s="195">
        <v>12.14</v>
      </c>
      <c r="AJ35" s="195" t="str">
        <f>IFERROR(VLOOKUP(AI35,'CRUCE OPORTUNIDADES'!$C$10:$D$106,2,FALSE),"")</f>
        <v/>
      </c>
      <c r="AK35" s="195">
        <v>13.14</v>
      </c>
      <c r="AL35" s="195" t="str">
        <f>IFERROR(VLOOKUP(AK35,'CRUCE OPORTUNIDADES'!$C$10:$D$106,2,FALSE),"")</f>
        <v/>
      </c>
      <c r="AM35" s="195">
        <v>14.14</v>
      </c>
      <c r="AN35" s="195" t="str">
        <f>IFERROR(VLOOKUP(AM35,'CRUCE OPORTUNIDADES'!$C$10:$D$106,2,FALSE),"")</f>
        <v/>
      </c>
      <c r="AO35" s="195">
        <v>15.14</v>
      </c>
      <c r="AP35" s="195" t="str">
        <f>IFERROR(VLOOKUP(AO35,'CRUCE OPORTUNIDADES'!$C$10:$D$106,2,FALSE),"")</f>
        <v/>
      </c>
      <c r="AQ35" s="195">
        <v>16.14</v>
      </c>
      <c r="AR35" s="195" t="str">
        <f>IFERROR(VLOOKUP(AQ35,'CRUCE OPORTUNIDADES'!$C$10:$D$106,2,FALSE),"")</f>
        <v/>
      </c>
      <c r="AS35" s="195">
        <v>17.14</v>
      </c>
      <c r="AT35" s="195" t="str">
        <f>IFERROR(VLOOKUP(AS35,'CRUCE OPORTUNIDADES'!$C$10:$D$106,2,FALSE),"")</f>
        <v/>
      </c>
      <c r="AU35" s="195">
        <v>18.14</v>
      </c>
      <c r="AV35" s="195" t="str">
        <f>IFERROR(VLOOKUP(AU35,'CRUCE OPORTUNIDADES'!$C$10:$D$106,2,FALSE),"")</f>
        <v/>
      </c>
      <c r="AW35" s="195">
        <v>19.14</v>
      </c>
      <c r="AX35" s="195" t="str">
        <f>IFERROR(VLOOKUP(AW35,'CRUCE OPORTUNIDADES'!$C$10:$D$106,2,FALSE),"")</f>
        <v/>
      </c>
      <c r="AY35" s="195">
        <v>20.14</v>
      </c>
      <c r="AZ35" s="195" t="str">
        <f>IFERROR(VLOOKUP(AY35,'CRUCE OPORTUNIDADES'!$C$10:$D$106,2,FALSE),"")</f>
        <v/>
      </c>
      <c r="BA35" s="195">
        <v>21.14</v>
      </c>
      <c r="BB35" s="195" t="str">
        <f>IFERROR(VLOOKUP(BA35,'CRUCE OPORTUNIDADES'!$C$10:$D$106,2,FALSE),"")</f>
        <v/>
      </c>
      <c r="BC35" s="195">
        <v>22.14</v>
      </c>
      <c r="BD35" s="195" t="str">
        <f>IFERROR(VLOOKUP(BC35,'CRUCE OPORTUNIDADES'!$C$10:$D$106,2,FALSE),"")</f>
        <v/>
      </c>
      <c r="BE35" s="195">
        <v>23.14</v>
      </c>
      <c r="BF35" s="195" t="str">
        <f>IFERROR(VLOOKUP(BE35,'CRUCE OPORTUNIDADES'!$C$10:$D$106,2,FALSE),"")</f>
        <v/>
      </c>
      <c r="BG35" s="195">
        <v>24.14</v>
      </c>
      <c r="BH35" s="195" t="str">
        <f>IFERROR(VLOOKUP(BG35,'CRUCE OPORTUNIDADES'!$C$10:$D$106,2,FALSE),"")</f>
        <v/>
      </c>
      <c r="BI35" s="195">
        <v>25.14</v>
      </c>
      <c r="BJ35" s="195" t="str">
        <f>IFERROR(VLOOKUP(BI35,'CRUCE OPORTUNIDADES'!$C$10:$D$106,2,FALSE),"")</f>
        <v/>
      </c>
    </row>
    <row r="36" spans="13:62">
      <c r="N36" s="195" t="str">
        <f>IF(N37&lt;&gt;""," -O","")</f>
        <v/>
      </c>
      <c r="P36" s="195" t="str">
        <f>IF(P37&lt;&gt;""," -O","")</f>
        <v/>
      </c>
      <c r="R36" s="195" t="str">
        <f>IF(R37&lt;&gt;""," -O","")</f>
        <v/>
      </c>
      <c r="T36" s="195" t="str">
        <f>IF(T37&lt;&gt;""," -O","")</f>
        <v/>
      </c>
      <c r="V36" s="195" t="str">
        <f>IF(V37&lt;&gt;""," -O","")</f>
        <v/>
      </c>
      <c r="X36" s="195" t="str">
        <f>IF(X37&lt;&gt;""," -O","")</f>
        <v/>
      </c>
      <c r="Z36" s="195" t="str">
        <f>IF(Z37&lt;&gt;""," -O","")</f>
        <v/>
      </c>
      <c r="AB36" s="195" t="str">
        <f>IF(AB37&lt;&gt;""," -O","")</f>
        <v/>
      </c>
      <c r="AD36" s="195" t="str">
        <f>IF(AD37&lt;&gt;""," -O","")</f>
        <v/>
      </c>
      <c r="AF36" s="195" t="str">
        <f>IF(AF37&lt;&gt;""," -O","")</f>
        <v/>
      </c>
      <c r="AH36" s="195" t="str">
        <f>IF(AH37&lt;&gt;""," -O","")</f>
        <v/>
      </c>
      <c r="AJ36" s="195" t="str">
        <f>IF(AJ37&lt;&gt;""," -O","")</f>
        <v/>
      </c>
      <c r="AL36" s="195" t="str">
        <f>IF(AL37&lt;&gt;""," -O","")</f>
        <v/>
      </c>
      <c r="AN36" s="195" t="str">
        <f>IF(AN37&lt;&gt;""," -O","")</f>
        <v/>
      </c>
      <c r="AP36" s="195" t="str">
        <f>IF(AP37&lt;&gt;""," -O","")</f>
        <v/>
      </c>
      <c r="AR36" s="195" t="str">
        <f>IF(AR37&lt;&gt;""," -O","")</f>
        <v/>
      </c>
      <c r="AT36" s="195" t="str">
        <f>IF(AT37&lt;&gt;""," -O","")</f>
        <v/>
      </c>
      <c r="AV36" s="195" t="str">
        <f>IF(AV37&lt;&gt;""," -O","")</f>
        <v/>
      </c>
      <c r="AX36" s="195" t="str">
        <f>IF(AX37&lt;&gt;""," -O","")</f>
        <v/>
      </c>
      <c r="AZ36" s="195" t="str">
        <f>IF(AZ37&lt;&gt;""," -O","")</f>
        <v/>
      </c>
      <c r="BB36" s="195" t="str">
        <f>IF(BB37&lt;&gt;""," -O","")</f>
        <v/>
      </c>
      <c r="BD36" s="195" t="str">
        <f>IF(BD37&lt;&gt;""," -O","")</f>
        <v/>
      </c>
      <c r="BF36" s="195" t="str">
        <f>IF(BF37&lt;&gt;""," -O","")</f>
        <v/>
      </c>
      <c r="BH36" s="195" t="str">
        <f>IF(BH37&lt;&gt;""," -O","")</f>
        <v/>
      </c>
      <c r="BJ36" s="195" t="str">
        <f>IF(BJ37&lt;&gt;""," -O","")</f>
        <v/>
      </c>
    </row>
    <row r="37" spans="13:62">
      <c r="M37" s="195">
        <v>1.1499999999999999</v>
      </c>
      <c r="N37" s="195" t="str">
        <f>IFERROR(VLOOKUP(M37,'CRUCE OPORTUNIDADES'!$C$10:$D$106,2,FALSE),"")</f>
        <v/>
      </c>
      <c r="O37" s="195">
        <v>2.15</v>
      </c>
      <c r="P37" s="195" t="str">
        <f>IFERROR(VLOOKUP(O37,'CRUCE OPORTUNIDADES'!$C$10:$D$106,2,FALSE),"")</f>
        <v/>
      </c>
      <c r="Q37" s="195">
        <v>3.15</v>
      </c>
      <c r="R37" s="195" t="str">
        <f>IFERROR(VLOOKUP(Q37,'CRUCE OPORTUNIDADES'!$C$10:$D$106,2,FALSE),"")</f>
        <v/>
      </c>
      <c r="S37" s="195">
        <v>4.1500000000000004</v>
      </c>
      <c r="T37" s="195" t="str">
        <f>IFERROR(VLOOKUP(S37,'CRUCE OPORTUNIDADES'!$C$10:$D$106,2,FALSE),"")</f>
        <v/>
      </c>
      <c r="U37" s="195">
        <v>5.15</v>
      </c>
      <c r="V37" s="195" t="str">
        <f>IFERROR(VLOOKUP(U37,'CRUCE OPORTUNIDADES'!$C$10:$D$106,2,FALSE),"")</f>
        <v/>
      </c>
      <c r="W37" s="195">
        <v>6.15</v>
      </c>
      <c r="X37" s="195" t="str">
        <f>IFERROR(VLOOKUP(W37,'CRUCE OPORTUNIDADES'!$C$10:$D$106,2,FALSE),"")</f>
        <v/>
      </c>
      <c r="Y37" s="195">
        <v>7.15</v>
      </c>
      <c r="Z37" s="195" t="str">
        <f>IFERROR(VLOOKUP(Y37,'CRUCE OPORTUNIDADES'!$C$10:$D$106,2,FALSE),"")</f>
        <v/>
      </c>
      <c r="AA37" s="195">
        <v>8.15</v>
      </c>
      <c r="AB37" s="195" t="str">
        <f>IFERROR(VLOOKUP(AA37,'CRUCE OPORTUNIDADES'!$C$10:$D$106,2,FALSE),"")</f>
        <v/>
      </c>
      <c r="AC37" s="195">
        <v>9.15</v>
      </c>
      <c r="AD37" s="195" t="str">
        <f>IFERROR(VLOOKUP(AC37,'CRUCE OPORTUNIDADES'!$C$10:$D$106,2,FALSE),"")</f>
        <v/>
      </c>
      <c r="AE37" s="195">
        <v>10.15</v>
      </c>
      <c r="AF37" s="195" t="str">
        <f>IFERROR(VLOOKUP(AE37,'CRUCE OPORTUNIDADES'!$C$10:$D$106,2,FALSE),"")</f>
        <v/>
      </c>
      <c r="AG37" s="195">
        <v>11.15</v>
      </c>
      <c r="AH37" s="195" t="str">
        <f>IFERROR(VLOOKUP(AG37,'CRUCE OPORTUNIDADES'!$C$10:$D$106,2,FALSE),"")</f>
        <v/>
      </c>
      <c r="AI37" s="195">
        <v>12.15</v>
      </c>
      <c r="AJ37" s="195" t="str">
        <f>IFERROR(VLOOKUP(AI37,'CRUCE OPORTUNIDADES'!$C$10:$D$106,2,FALSE),"")</f>
        <v/>
      </c>
      <c r="AK37" s="195">
        <v>13.15</v>
      </c>
      <c r="AL37" s="195" t="str">
        <f>IFERROR(VLOOKUP(AK37,'CRUCE OPORTUNIDADES'!$C$10:$D$106,2,FALSE),"")</f>
        <v/>
      </c>
      <c r="AM37" s="195">
        <v>14.15</v>
      </c>
      <c r="AN37" s="195" t="str">
        <f>IFERROR(VLOOKUP(AM37,'CRUCE OPORTUNIDADES'!$C$10:$D$106,2,FALSE),"")</f>
        <v/>
      </c>
      <c r="AO37" s="195">
        <v>15.15</v>
      </c>
      <c r="AP37" s="195" t="str">
        <f>IFERROR(VLOOKUP(AO37,'CRUCE OPORTUNIDADES'!$C$10:$D$106,2,FALSE),"")</f>
        <v/>
      </c>
      <c r="AQ37" s="195">
        <v>16.149999999999999</v>
      </c>
      <c r="AR37" s="195" t="str">
        <f>IFERROR(VLOOKUP(AQ37,'CRUCE OPORTUNIDADES'!$C$10:$D$106,2,FALSE),"")</f>
        <v/>
      </c>
      <c r="AS37" s="195">
        <v>17.149999999999999</v>
      </c>
      <c r="AT37" s="195" t="str">
        <f>IFERROR(VLOOKUP(AS37,'CRUCE OPORTUNIDADES'!$C$10:$D$106,2,FALSE),"")</f>
        <v/>
      </c>
      <c r="AU37" s="195">
        <v>18.149999999999999</v>
      </c>
      <c r="AV37" s="195" t="str">
        <f>IFERROR(VLOOKUP(AU37,'CRUCE OPORTUNIDADES'!$C$10:$D$106,2,FALSE),"")</f>
        <v/>
      </c>
      <c r="AW37" s="195">
        <v>19.149999999999999</v>
      </c>
      <c r="AX37" s="195" t="str">
        <f>IFERROR(VLOOKUP(AW37,'CRUCE OPORTUNIDADES'!$C$10:$D$106,2,FALSE),"")</f>
        <v/>
      </c>
      <c r="AY37" s="195">
        <v>20.149999999999999</v>
      </c>
      <c r="AZ37" s="195" t="str">
        <f>IFERROR(VLOOKUP(AY37,'CRUCE OPORTUNIDADES'!$C$10:$D$106,2,FALSE),"")</f>
        <v/>
      </c>
      <c r="BA37" s="195">
        <v>21.15</v>
      </c>
      <c r="BB37" s="195" t="str">
        <f>IFERROR(VLOOKUP(BA37,'CRUCE OPORTUNIDADES'!$C$10:$D$106,2,FALSE),"")</f>
        <v/>
      </c>
      <c r="BC37" s="195">
        <v>22.15</v>
      </c>
      <c r="BD37" s="195" t="str">
        <f>IFERROR(VLOOKUP(BC37,'CRUCE OPORTUNIDADES'!$C$10:$D$106,2,FALSE),"")</f>
        <v/>
      </c>
      <c r="BE37" s="195">
        <v>23.15</v>
      </c>
      <c r="BF37" s="195" t="str">
        <f>IFERROR(VLOOKUP(BE37,'CRUCE OPORTUNIDADES'!$C$10:$D$106,2,FALSE),"")</f>
        <v/>
      </c>
      <c r="BG37" s="195">
        <v>24.15</v>
      </c>
      <c r="BH37" s="195" t="str">
        <f>IFERROR(VLOOKUP(BG37,'CRUCE OPORTUNIDADES'!$C$10:$D$106,2,FALSE),"")</f>
        <v/>
      </c>
      <c r="BI37" s="195">
        <v>25.15</v>
      </c>
      <c r="BJ37" s="195" t="str">
        <f>IFERROR(VLOOKUP(BI37,'CRUCE OPORTUNIDADES'!$C$10:$D$106,2,FALSE),"")</f>
        <v/>
      </c>
    </row>
    <row r="38" spans="13:62">
      <c r="N38" s="195" t="str">
        <f>IF(N39&lt;&gt;""," -O","")</f>
        <v/>
      </c>
      <c r="P38" s="195" t="str">
        <f>IF(P39&lt;&gt;""," -O","")</f>
        <v/>
      </c>
      <c r="R38" s="195" t="str">
        <f>IF(R39&lt;&gt;""," -O","")</f>
        <v/>
      </c>
      <c r="T38" s="195" t="str">
        <f>IF(T39&lt;&gt;""," -O","")</f>
        <v/>
      </c>
      <c r="V38" s="195" t="str">
        <f>IF(V39&lt;&gt;""," -O","")</f>
        <v/>
      </c>
      <c r="X38" s="195" t="str">
        <f>IF(X39&lt;&gt;""," -O","")</f>
        <v/>
      </c>
      <c r="Z38" s="195" t="str">
        <f>IF(Z39&lt;&gt;""," -O","")</f>
        <v/>
      </c>
      <c r="AB38" s="195" t="str">
        <f>IF(AB39&lt;&gt;""," -O","")</f>
        <v/>
      </c>
      <c r="AD38" s="195" t="str">
        <f>IF(AD39&lt;&gt;""," -O","")</f>
        <v/>
      </c>
      <c r="AF38" s="195" t="str">
        <f>IF(AF39&lt;&gt;""," -O","")</f>
        <v/>
      </c>
      <c r="AH38" s="195" t="str">
        <f>IF(AH39&lt;&gt;""," -O","")</f>
        <v/>
      </c>
      <c r="AJ38" s="195" t="str">
        <f>IF(AJ39&lt;&gt;""," -O","")</f>
        <v/>
      </c>
      <c r="AL38" s="195" t="str">
        <f>IF(AL39&lt;&gt;""," -O","")</f>
        <v/>
      </c>
      <c r="AN38" s="195" t="str">
        <f>IF(AN39&lt;&gt;""," -O","")</f>
        <v/>
      </c>
      <c r="AP38" s="195" t="str">
        <f>IF(AP39&lt;&gt;""," -O","")</f>
        <v/>
      </c>
      <c r="AR38" s="195" t="str">
        <f>IF(AR39&lt;&gt;""," -O","")</f>
        <v/>
      </c>
      <c r="AT38" s="195" t="str">
        <f>IF(AT39&lt;&gt;""," -O","")</f>
        <v/>
      </c>
      <c r="AV38" s="195" t="str">
        <f>IF(AV39&lt;&gt;""," -O","")</f>
        <v/>
      </c>
      <c r="AX38" s="195" t="str">
        <f>IF(AX39&lt;&gt;""," -O","")</f>
        <v/>
      </c>
      <c r="AZ38" s="195" t="str">
        <f>IF(AZ39&lt;&gt;""," -O","")</f>
        <v/>
      </c>
      <c r="BB38" s="195" t="str">
        <f>IF(BB39&lt;&gt;""," -O","")</f>
        <v/>
      </c>
      <c r="BD38" s="195" t="str">
        <f>IF(BD39&lt;&gt;""," -O","")</f>
        <v/>
      </c>
      <c r="BF38" s="195" t="str">
        <f>IF(BF39&lt;&gt;""," -O","")</f>
        <v/>
      </c>
      <c r="BH38" s="195" t="str">
        <f>IF(BH39&lt;&gt;""," -O","")</f>
        <v/>
      </c>
      <c r="BJ38" s="195" t="str">
        <f>IF(BJ39&lt;&gt;""," -O","")</f>
        <v/>
      </c>
    </row>
    <row r="39" spans="13:62">
      <c r="M39" s="195">
        <v>1.1599999999999999</v>
      </c>
      <c r="N39" s="195" t="str">
        <f>IFERROR(VLOOKUP(M39,'CRUCE OPORTUNIDADES'!$C$10:$D$106,2,FALSE),"")</f>
        <v/>
      </c>
      <c r="O39" s="195">
        <v>2.16</v>
      </c>
      <c r="P39" s="195" t="str">
        <f>IFERROR(VLOOKUP(O39,'CRUCE OPORTUNIDADES'!$C$10:$D$106,2,FALSE),"")</f>
        <v/>
      </c>
      <c r="Q39" s="195">
        <v>3.16</v>
      </c>
      <c r="R39" s="195" t="str">
        <f>IFERROR(VLOOKUP(Q39,'CRUCE OPORTUNIDADES'!$C$10:$D$106,2,FALSE),"")</f>
        <v/>
      </c>
      <c r="S39" s="195">
        <v>4.16</v>
      </c>
      <c r="T39" s="195" t="str">
        <f>IFERROR(VLOOKUP(S39,'CRUCE OPORTUNIDADES'!$C$10:$D$106,2,FALSE),"")</f>
        <v/>
      </c>
      <c r="U39" s="195">
        <v>5.16</v>
      </c>
      <c r="V39" s="195" t="str">
        <f>IFERROR(VLOOKUP(U39,'CRUCE OPORTUNIDADES'!$C$10:$D$106,2,FALSE),"")</f>
        <v/>
      </c>
      <c r="W39" s="195">
        <v>6.16</v>
      </c>
      <c r="X39" s="195" t="str">
        <f>IFERROR(VLOOKUP(W39,'CRUCE OPORTUNIDADES'!$C$10:$D$106,2,FALSE),"")</f>
        <v/>
      </c>
      <c r="Y39" s="195">
        <v>7.16</v>
      </c>
      <c r="Z39" s="195" t="str">
        <f>IFERROR(VLOOKUP(Y39,'CRUCE OPORTUNIDADES'!$C$10:$D$106,2,FALSE),"")</f>
        <v/>
      </c>
      <c r="AA39" s="195">
        <v>8.16</v>
      </c>
      <c r="AB39" s="195" t="str">
        <f>IFERROR(VLOOKUP(AA39,'CRUCE OPORTUNIDADES'!$C$10:$D$106,2,FALSE),"")</f>
        <v/>
      </c>
      <c r="AC39" s="195">
        <v>9.16</v>
      </c>
      <c r="AD39" s="195" t="str">
        <f>IFERROR(VLOOKUP(AC39,'CRUCE OPORTUNIDADES'!$C$10:$D$106,2,FALSE),"")</f>
        <v/>
      </c>
      <c r="AE39" s="195">
        <v>10.16</v>
      </c>
      <c r="AF39" s="195" t="str">
        <f>IFERROR(VLOOKUP(AE39,'CRUCE OPORTUNIDADES'!$C$10:$D$106,2,FALSE),"")</f>
        <v/>
      </c>
      <c r="AG39" s="195">
        <v>11.16</v>
      </c>
      <c r="AH39" s="195" t="str">
        <f>IFERROR(VLOOKUP(AG39,'CRUCE OPORTUNIDADES'!$C$10:$D$106,2,FALSE),"")</f>
        <v/>
      </c>
      <c r="AI39" s="195">
        <v>12.16</v>
      </c>
      <c r="AJ39" s="195" t="str">
        <f>IFERROR(VLOOKUP(AI39,'CRUCE OPORTUNIDADES'!$C$10:$D$106,2,FALSE),"")</f>
        <v/>
      </c>
      <c r="AK39" s="195">
        <v>13.16</v>
      </c>
      <c r="AL39" s="195" t="str">
        <f>IFERROR(VLOOKUP(AK39,'CRUCE OPORTUNIDADES'!$C$10:$D$106,2,FALSE),"")</f>
        <v/>
      </c>
      <c r="AM39" s="195">
        <v>14.16</v>
      </c>
      <c r="AN39" s="195" t="str">
        <f>IFERROR(VLOOKUP(AM39,'CRUCE OPORTUNIDADES'!$C$10:$D$106,2,FALSE),"")</f>
        <v/>
      </c>
      <c r="AO39" s="195">
        <v>15.16</v>
      </c>
      <c r="AP39" s="195" t="str">
        <f>IFERROR(VLOOKUP(AO39,'CRUCE OPORTUNIDADES'!$C$10:$D$106,2,FALSE),"")</f>
        <v/>
      </c>
      <c r="AQ39" s="195">
        <v>16.16</v>
      </c>
      <c r="AR39" s="195" t="str">
        <f>IFERROR(VLOOKUP(AQ39,'CRUCE OPORTUNIDADES'!$C$10:$D$106,2,FALSE),"")</f>
        <v/>
      </c>
      <c r="AS39" s="195">
        <v>17.16</v>
      </c>
      <c r="AT39" s="195" t="str">
        <f>IFERROR(VLOOKUP(AS39,'CRUCE OPORTUNIDADES'!$C$10:$D$106,2,FALSE),"")</f>
        <v/>
      </c>
      <c r="AU39" s="195">
        <v>18.16</v>
      </c>
      <c r="AV39" s="195" t="str">
        <f>IFERROR(VLOOKUP(AU39,'CRUCE OPORTUNIDADES'!$C$10:$D$106,2,FALSE),"")</f>
        <v/>
      </c>
      <c r="AW39" s="195">
        <v>19.16</v>
      </c>
      <c r="AX39" s="195" t="str">
        <f>IFERROR(VLOOKUP(AW39,'CRUCE OPORTUNIDADES'!$C$10:$D$106,2,FALSE),"")</f>
        <v/>
      </c>
      <c r="AY39" s="195">
        <v>20.16</v>
      </c>
      <c r="AZ39" s="195" t="str">
        <f>IFERROR(VLOOKUP(AY39,'CRUCE OPORTUNIDADES'!$C$10:$D$106,2,FALSE),"")</f>
        <v/>
      </c>
      <c r="BA39" s="195">
        <v>21.16</v>
      </c>
      <c r="BB39" s="195" t="str">
        <f>IFERROR(VLOOKUP(BA39,'CRUCE OPORTUNIDADES'!$C$10:$D$106,2,FALSE),"")</f>
        <v/>
      </c>
      <c r="BC39" s="195">
        <v>22.16</v>
      </c>
      <c r="BD39" s="195" t="str">
        <f>IFERROR(VLOOKUP(BC39,'CRUCE OPORTUNIDADES'!$C$10:$D$106,2,FALSE),"")</f>
        <v/>
      </c>
      <c r="BE39" s="195">
        <v>23.16</v>
      </c>
      <c r="BF39" s="195" t="str">
        <f>IFERROR(VLOOKUP(BE39,'CRUCE OPORTUNIDADES'!$C$10:$D$106,2,FALSE),"")</f>
        <v/>
      </c>
      <c r="BG39" s="195">
        <v>24.16</v>
      </c>
      <c r="BH39" s="195" t="str">
        <f>IFERROR(VLOOKUP(BG39,'CRUCE OPORTUNIDADES'!$C$10:$D$106,2,FALSE),"")</f>
        <v/>
      </c>
      <c r="BI39" s="195">
        <v>25.16</v>
      </c>
      <c r="BJ39" s="195" t="str">
        <f>IFERROR(VLOOKUP(BI39,'CRUCE OPORTUNIDADES'!$C$10:$D$106,2,FALSE),"")</f>
        <v/>
      </c>
    </row>
    <row r="40" spans="13:62">
      <c r="N40" s="195" t="str">
        <f>IF(N41&lt;&gt;""," -O","")</f>
        <v/>
      </c>
      <c r="P40" s="195" t="str">
        <f>IF(P41&lt;&gt;""," -O","")</f>
        <v/>
      </c>
      <c r="R40" s="195" t="str">
        <f>IF(R41&lt;&gt;""," -O","")</f>
        <v/>
      </c>
      <c r="T40" s="195" t="str">
        <f>IF(T41&lt;&gt;""," -O","")</f>
        <v/>
      </c>
      <c r="V40" s="195" t="str">
        <f>IF(V41&lt;&gt;""," -O","")</f>
        <v/>
      </c>
      <c r="X40" s="195" t="str">
        <f>IF(X41&lt;&gt;""," -O","")</f>
        <v/>
      </c>
      <c r="Z40" s="195" t="str">
        <f>IF(Z41&lt;&gt;""," -O","")</f>
        <v/>
      </c>
      <c r="AB40" s="195" t="str">
        <f>IF(AB41&lt;&gt;""," -O","")</f>
        <v/>
      </c>
      <c r="AD40" s="195" t="str">
        <f>IF(AD41&lt;&gt;""," -O","")</f>
        <v/>
      </c>
      <c r="AF40" s="195" t="str">
        <f>IF(AF41&lt;&gt;""," -O","")</f>
        <v/>
      </c>
      <c r="AH40" s="195" t="str">
        <f>IF(AH41&lt;&gt;""," -O","")</f>
        <v/>
      </c>
      <c r="AJ40" s="195" t="str">
        <f>IF(AJ41&lt;&gt;""," -O","")</f>
        <v/>
      </c>
      <c r="AL40" s="195" t="str">
        <f>IF(AL41&lt;&gt;""," -O","")</f>
        <v/>
      </c>
      <c r="AN40" s="195" t="str">
        <f>IF(AN41&lt;&gt;""," -O","")</f>
        <v/>
      </c>
      <c r="AP40" s="195" t="str">
        <f>IF(AP41&lt;&gt;""," -O","")</f>
        <v/>
      </c>
      <c r="AR40" s="195" t="str">
        <f>IF(AR41&lt;&gt;""," -O","")</f>
        <v/>
      </c>
      <c r="AT40" s="195" t="str">
        <f>IF(AT41&lt;&gt;""," -O","")</f>
        <v/>
      </c>
      <c r="AV40" s="195" t="str">
        <f>IF(AV41&lt;&gt;""," -O","")</f>
        <v/>
      </c>
      <c r="AX40" s="195" t="str">
        <f>IF(AX41&lt;&gt;""," -O","")</f>
        <v/>
      </c>
      <c r="AZ40" s="195" t="str">
        <f>IF(AZ41&lt;&gt;""," -O","")</f>
        <v/>
      </c>
      <c r="BB40" s="195" t="str">
        <f>IF(BB41&lt;&gt;""," -O","")</f>
        <v/>
      </c>
      <c r="BD40" s="195" t="str">
        <f>IF(BD41&lt;&gt;""," -O","")</f>
        <v/>
      </c>
      <c r="BF40" s="195" t="str">
        <f>IF(BF41&lt;&gt;""," -O","")</f>
        <v/>
      </c>
      <c r="BH40" s="195" t="str">
        <f>IF(BH41&lt;&gt;""," -O","")</f>
        <v/>
      </c>
      <c r="BJ40" s="195" t="str">
        <f>IF(BJ41&lt;&gt;""," -O","")</f>
        <v/>
      </c>
    </row>
    <row r="41" spans="13:62">
      <c r="M41" s="195">
        <v>1.17</v>
      </c>
      <c r="N41" s="195" t="str">
        <f>IFERROR(VLOOKUP(M41,'CRUCE OPORTUNIDADES'!$C$10:$D$106,2,FALSE),"")</f>
        <v/>
      </c>
      <c r="O41" s="195">
        <v>2.17</v>
      </c>
      <c r="P41" s="195" t="str">
        <f>IFERROR(VLOOKUP(O41,'CRUCE OPORTUNIDADES'!$C$10:$D$106,2,FALSE),"")</f>
        <v/>
      </c>
      <c r="Q41" s="195">
        <v>3.17</v>
      </c>
      <c r="R41" s="195" t="str">
        <f>IFERROR(VLOOKUP(Q41,'CRUCE OPORTUNIDADES'!$C$10:$D$106,2,FALSE),"")</f>
        <v/>
      </c>
      <c r="S41" s="195">
        <v>4.17</v>
      </c>
      <c r="T41" s="195" t="str">
        <f>IFERROR(VLOOKUP(S41,'CRUCE OPORTUNIDADES'!$C$10:$D$106,2,FALSE),"")</f>
        <v/>
      </c>
      <c r="U41" s="195">
        <v>5.17</v>
      </c>
      <c r="V41" s="195" t="str">
        <f>IFERROR(VLOOKUP(U41,'CRUCE OPORTUNIDADES'!$C$10:$D$106,2,FALSE),"")</f>
        <v/>
      </c>
      <c r="W41" s="195">
        <v>6.17</v>
      </c>
      <c r="X41" s="195" t="str">
        <f>IFERROR(VLOOKUP(W41,'CRUCE OPORTUNIDADES'!$C$10:$D$106,2,FALSE),"")</f>
        <v/>
      </c>
      <c r="Y41" s="195">
        <v>7.17</v>
      </c>
      <c r="Z41" s="195" t="str">
        <f>IFERROR(VLOOKUP(Y41,'CRUCE OPORTUNIDADES'!$C$10:$D$106,2,FALSE),"")</f>
        <v/>
      </c>
      <c r="AA41" s="195">
        <v>8.17</v>
      </c>
      <c r="AB41" s="195" t="str">
        <f>IFERROR(VLOOKUP(AA41,'CRUCE OPORTUNIDADES'!$C$10:$D$106,2,FALSE),"")</f>
        <v/>
      </c>
      <c r="AC41" s="195">
        <v>9.17</v>
      </c>
      <c r="AD41" s="195" t="str">
        <f>IFERROR(VLOOKUP(AC41,'CRUCE OPORTUNIDADES'!$C$10:$D$106,2,FALSE),"")</f>
        <v/>
      </c>
      <c r="AE41" s="195">
        <v>10.17</v>
      </c>
      <c r="AF41" s="195" t="str">
        <f>IFERROR(VLOOKUP(AE41,'CRUCE OPORTUNIDADES'!$C$10:$D$106,2,FALSE),"")</f>
        <v/>
      </c>
      <c r="AG41" s="195">
        <v>11.17</v>
      </c>
      <c r="AH41" s="195" t="str">
        <f>IFERROR(VLOOKUP(AG41,'CRUCE OPORTUNIDADES'!$C$10:$D$106,2,FALSE),"")</f>
        <v/>
      </c>
      <c r="AI41" s="195">
        <v>12.17</v>
      </c>
      <c r="AJ41" s="195" t="str">
        <f>IFERROR(VLOOKUP(AI41,'CRUCE OPORTUNIDADES'!$C$10:$D$106,2,FALSE),"")</f>
        <v/>
      </c>
      <c r="AK41" s="195">
        <v>13.17</v>
      </c>
      <c r="AL41" s="195" t="str">
        <f>IFERROR(VLOOKUP(AK41,'CRUCE OPORTUNIDADES'!$C$10:$D$106,2,FALSE),"")</f>
        <v/>
      </c>
      <c r="AM41" s="195">
        <v>14.17</v>
      </c>
      <c r="AN41" s="195" t="str">
        <f>IFERROR(VLOOKUP(AM41,'CRUCE OPORTUNIDADES'!$C$10:$D$106,2,FALSE),"")</f>
        <v/>
      </c>
      <c r="AO41" s="195">
        <v>15.17</v>
      </c>
      <c r="AP41" s="195" t="str">
        <f>IFERROR(VLOOKUP(AO41,'CRUCE OPORTUNIDADES'!$C$10:$D$106,2,FALSE),"")</f>
        <v/>
      </c>
      <c r="AQ41" s="195">
        <v>16.170000000000002</v>
      </c>
      <c r="AR41" s="195" t="str">
        <f>IFERROR(VLOOKUP(AQ41,'CRUCE OPORTUNIDADES'!$C$10:$D$106,2,FALSE),"")</f>
        <v/>
      </c>
      <c r="AS41" s="195">
        <v>17.170000000000002</v>
      </c>
      <c r="AT41" s="195" t="str">
        <f>IFERROR(VLOOKUP(AS41,'CRUCE OPORTUNIDADES'!$C$10:$D$106,2,FALSE),"")</f>
        <v/>
      </c>
      <c r="AU41" s="195">
        <v>18.170000000000002</v>
      </c>
      <c r="AV41" s="195" t="str">
        <f>IFERROR(VLOOKUP(AU41,'CRUCE OPORTUNIDADES'!$C$10:$D$106,2,FALSE),"")</f>
        <v/>
      </c>
      <c r="AW41" s="195">
        <v>19.170000000000002</v>
      </c>
      <c r="AX41" s="195" t="str">
        <f>IFERROR(VLOOKUP(AW41,'CRUCE OPORTUNIDADES'!$C$10:$D$106,2,FALSE),"")</f>
        <v/>
      </c>
      <c r="AY41" s="195">
        <v>20.170000000000002</v>
      </c>
      <c r="AZ41" s="195" t="str">
        <f>IFERROR(VLOOKUP(AY41,'CRUCE OPORTUNIDADES'!$C$10:$D$106,2,FALSE),"")</f>
        <v/>
      </c>
      <c r="BA41" s="195">
        <v>21.17</v>
      </c>
      <c r="BB41" s="195" t="str">
        <f>IFERROR(VLOOKUP(BA41,'CRUCE OPORTUNIDADES'!$C$10:$D$106,2,FALSE),"")</f>
        <v/>
      </c>
      <c r="BC41" s="195">
        <v>22.17</v>
      </c>
      <c r="BD41" s="195" t="str">
        <f>IFERROR(VLOOKUP(BC41,'CRUCE OPORTUNIDADES'!$C$10:$D$106,2,FALSE),"")</f>
        <v/>
      </c>
      <c r="BE41" s="195">
        <v>23.17</v>
      </c>
      <c r="BF41" s="195" t="str">
        <f>IFERROR(VLOOKUP(BE41,'CRUCE OPORTUNIDADES'!$C$10:$D$106,2,FALSE),"")</f>
        <v/>
      </c>
      <c r="BG41" s="195">
        <v>24.17</v>
      </c>
      <c r="BH41" s="195" t="str">
        <f>IFERROR(VLOOKUP(BG41,'CRUCE OPORTUNIDADES'!$C$10:$D$106,2,FALSE),"")</f>
        <v/>
      </c>
      <c r="BI41" s="195">
        <v>25.17</v>
      </c>
      <c r="BJ41" s="195" t="str">
        <f>IFERROR(VLOOKUP(BI41,'CRUCE OPORTUNIDADES'!$C$10:$D$106,2,FALSE),"")</f>
        <v/>
      </c>
    </row>
    <row r="42" spans="13:62">
      <c r="N42" s="195" t="str">
        <f>IF(N43&lt;&gt;""," -O","")</f>
        <v/>
      </c>
      <c r="P42" s="195" t="str">
        <f>IF(P43&lt;&gt;""," -O","")</f>
        <v/>
      </c>
      <c r="R42" s="195" t="str">
        <f>IF(R43&lt;&gt;""," -O","")</f>
        <v/>
      </c>
      <c r="T42" s="195" t="str">
        <f>IF(T43&lt;&gt;""," -O","")</f>
        <v/>
      </c>
      <c r="V42" s="195" t="str">
        <f>IF(V43&lt;&gt;""," -O","")</f>
        <v/>
      </c>
      <c r="X42" s="195" t="str">
        <f>IF(X43&lt;&gt;""," -O","")</f>
        <v/>
      </c>
      <c r="Z42" s="195" t="str">
        <f>IF(Z43&lt;&gt;""," -O","")</f>
        <v/>
      </c>
      <c r="AB42" s="195" t="str">
        <f>IF(AB43&lt;&gt;""," -O","")</f>
        <v/>
      </c>
      <c r="AD42" s="195" t="str">
        <f>IF(AD43&lt;&gt;""," -O","")</f>
        <v/>
      </c>
      <c r="AF42" s="195" t="str">
        <f>IF(AF43&lt;&gt;""," -O","")</f>
        <v/>
      </c>
      <c r="AH42" s="195" t="str">
        <f>IF(AH43&lt;&gt;""," -O","")</f>
        <v/>
      </c>
      <c r="AJ42" s="195" t="str">
        <f>IF(AJ43&lt;&gt;""," -O","")</f>
        <v/>
      </c>
      <c r="AL42" s="195" t="str">
        <f>IF(AL43&lt;&gt;""," -O","")</f>
        <v/>
      </c>
      <c r="AN42" s="195" t="str">
        <f>IF(AN43&lt;&gt;""," -O","")</f>
        <v/>
      </c>
      <c r="AP42" s="195" t="str">
        <f>IF(AP43&lt;&gt;""," -O","")</f>
        <v/>
      </c>
      <c r="AR42" s="195" t="str">
        <f>IF(AR43&lt;&gt;""," -O","")</f>
        <v/>
      </c>
      <c r="AT42" s="195" t="str">
        <f>IF(AT43&lt;&gt;""," -O","")</f>
        <v/>
      </c>
      <c r="AV42" s="195" t="str">
        <f>IF(AV43&lt;&gt;""," -O","")</f>
        <v/>
      </c>
      <c r="AX42" s="195" t="str">
        <f>IF(AX43&lt;&gt;""," -O","")</f>
        <v/>
      </c>
      <c r="AZ42" s="195" t="str">
        <f>IF(AZ43&lt;&gt;""," -O","")</f>
        <v/>
      </c>
      <c r="BB42" s="195" t="str">
        <f>IF(BB43&lt;&gt;""," -O","")</f>
        <v/>
      </c>
      <c r="BD42" s="195" t="str">
        <f>IF(BD43&lt;&gt;""," -O","")</f>
        <v/>
      </c>
      <c r="BF42" s="195" t="str">
        <f>IF(BF43&lt;&gt;""," -O","")</f>
        <v/>
      </c>
      <c r="BH42" s="195" t="str">
        <f>IF(BH43&lt;&gt;""," -O","")</f>
        <v/>
      </c>
      <c r="BJ42" s="195" t="str">
        <f>IF(BJ43&lt;&gt;""," -O","")</f>
        <v/>
      </c>
    </row>
    <row r="43" spans="13:62">
      <c r="M43" s="195">
        <v>1.18</v>
      </c>
      <c r="N43" s="195" t="str">
        <f>IFERROR(VLOOKUP(M43,'CRUCE OPORTUNIDADES'!$C$10:$D$106,2,FALSE),"")</f>
        <v/>
      </c>
      <c r="O43" s="195">
        <v>2.1800000000000002</v>
      </c>
      <c r="P43" s="195" t="str">
        <f>IFERROR(VLOOKUP(O43,'CRUCE OPORTUNIDADES'!$C$10:$D$106,2,FALSE),"")</f>
        <v/>
      </c>
      <c r="Q43" s="195">
        <v>3.18</v>
      </c>
      <c r="R43" s="195" t="str">
        <f>IFERROR(VLOOKUP(Q43,'CRUCE OPORTUNIDADES'!$C$10:$D$106,2,FALSE),"")</f>
        <v/>
      </c>
      <c r="S43" s="195">
        <v>4.18</v>
      </c>
      <c r="T43" s="195" t="str">
        <f>IFERROR(VLOOKUP(S43,'CRUCE OPORTUNIDADES'!$C$10:$D$106,2,FALSE),"")</f>
        <v/>
      </c>
      <c r="U43" s="195">
        <v>5.18</v>
      </c>
      <c r="V43" s="195" t="str">
        <f>IFERROR(VLOOKUP(U43,'CRUCE OPORTUNIDADES'!$C$10:$D$106,2,FALSE),"")</f>
        <v/>
      </c>
      <c r="W43" s="195">
        <v>6.18</v>
      </c>
      <c r="X43" s="195" t="str">
        <f>IFERROR(VLOOKUP(W43,'CRUCE OPORTUNIDADES'!$C$10:$D$106,2,FALSE),"")</f>
        <v/>
      </c>
      <c r="Y43" s="195">
        <v>7.18</v>
      </c>
      <c r="Z43" s="195" t="str">
        <f>IFERROR(VLOOKUP(Y43,'CRUCE OPORTUNIDADES'!$C$10:$D$106,2,FALSE),"")</f>
        <v/>
      </c>
      <c r="AA43" s="195">
        <v>8.18</v>
      </c>
      <c r="AB43" s="195" t="str">
        <f>IFERROR(VLOOKUP(AA43,'CRUCE OPORTUNIDADES'!$C$10:$D$106,2,FALSE),"")</f>
        <v/>
      </c>
      <c r="AC43" s="195">
        <v>9.18</v>
      </c>
      <c r="AD43" s="195" t="str">
        <f>IFERROR(VLOOKUP(AC43,'CRUCE OPORTUNIDADES'!$C$10:$D$106,2,FALSE),"")</f>
        <v/>
      </c>
      <c r="AE43" s="195">
        <v>10.18</v>
      </c>
      <c r="AF43" s="195" t="str">
        <f>IFERROR(VLOOKUP(AE43,'CRUCE OPORTUNIDADES'!$C$10:$D$106,2,FALSE),"")</f>
        <v/>
      </c>
      <c r="AG43" s="195">
        <v>11.18</v>
      </c>
      <c r="AH43" s="195" t="str">
        <f>IFERROR(VLOOKUP(AG43,'CRUCE OPORTUNIDADES'!$C$10:$D$106,2,FALSE),"")</f>
        <v/>
      </c>
      <c r="AI43" s="195">
        <v>12.18</v>
      </c>
      <c r="AJ43" s="195" t="str">
        <f>IFERROR(VLOOKUP(AI43,'CRUCE OPORTUNIDADES'!$C$10:$D$106,2,FALSE),"")</f>
        <v/>
      </c>
      <c r="AK43" s="195">
        <v>13.18</v>
      </c>
      <c r="AL43" s="195" t="str">
        <f>IFERROR(VLOOKUP(AK43,'CRUCE OPORTUNIDADES'!$C$10:$D$106,2,FALSE),"")</f>
        <v/>
      </c>
      <c r="AM43" s="195">
        <v>14.18</v>
      </c>
      <c r="AN43" s="195" t="str">
        <f>IFERROR(VLOOKUP(AM43,'CRUCE OPORTUNIDADES'!$C$10:$D$106,2,FALSE),"")</f>
        <v/>
      </c>
      <c r="AO43" s="195">
        <v>15.18</v>
      </c>
      <c r="AP43" s="195" t="str">
        <f>IFERROR(VLOOKUP(AO43,'CRUCE OPORTUNIDADES'!$C$10:$D$106,2,FALSE),"")</f>
        <v/>
      </c>
      <c r="AQ43" s="195">
        <v>16.18</v>
      </c>
      <c r="AR43" s="195" t="str">
        <f>IFERROR(VLOOKUP(AQ43,'CRUCE OPORTUNIDADES'!$C$10:$D$106,2,FALSE),"")</f>
        <v/>
      </c>
      <c r="AS43" s="195">
        <v>17.18</v>
      </c>
      <c r="AT43" s="195" t="str">
        <f>IFERROR(VLOOKUP(AS43,'CRUCE OPORTUNIDADES'!$C$10:$D$106,2,FALSE),"")</f>
        <v/>
      </c>
      <c r="AU43" s="195">
        <v>18.18</v>
      </c>
      <c r="AV43" s="195" t="str">
        <f>IFERROR(VLOOKUP(AU43,'CRUCE OPORTUNIDADES'!$C$10:$D$106,2,FALSE),"")</f>
        <v/>
      </c>
      <c r="AW43" s="195">
        <v>19.18</v>
      </c>
      <c r="AX43" s="195" t="str">
        <f>IFERROR(VLOOKUP(AW43,'CRUCE OPORTUNIDADES'!$C$10:$D$106,2,FALSE),"")</f>
        <v/>
      </c>
      <c r="AY43" s="195">
        <v>20.18</v>
      </c>
      <c r="AZ43" s="195" t="str">
        <f>IFERROR(VLOOKUP(AY43,'CRUCE OPORTUNIDADES'!$C$10:$D$106,2,FALSE),"")</f>
        <v/>
      </c>
      <c r="BA43" s="195">
        <v>21.18</v>
      </c>
      <c r="BB43" s="195" t="str">
        <f>IFERROR(VLOOKUP(BA43,'CRUCE OPORTUNIDADES'!$C$10:$D$106,2,FALSE),"")</f>
        <v/>
      </c>
      <c r="BC43" s="195">
        <v>22.18</v>
      </c>
      <c r="BD43" s="195" t="str">
        <f>IFERROR(VLOOKUP(BC43,'CRUCE OPORTUNIDADES'!$C$10:$D$106,2,FALSE),"")</f>
        <v/>
      </c>
      <c r="BE43" s="195">
        <v>23.18</v>
      </c>
      <c r="BF43" s="195" t="str">
        <f>IFERROR(VLOOKUP(BE43,'CRUCE OPORTUNIDADES'!$C$10:$D$106,2,FALSE),"")</f>
        <v/>
      </c>
      <c r="BG43" s="195">
        <v>24.18</v>
      </c>
      <c r="BH43" s="195" t="str">
        <f>IFERROR(VLOOKUP(BG43,'CRUCE OPORTUNIDADES'!$C$10:$D$106,2,FALSE),"")</f>
        <v/>
      </c>
      <c r="BI43" s="195">
        <v>25.18</v>
      </c>
      <c r="BJ43" s="195" t="str">
        <f>IFERROR(VLOOKUP(BI43,'CRUCE OPORTUNIDADES'!$C$10:$D$106,2,FALSE),"")</f>
        <v/>
      </c>
    </row>
    <row r="44" spans="13:62">
      <c r="N44" s="195" t="str">
        <f>IF(N45&lt;&gt;""," -O","")</f>
        <v/>
      </c>
      <c r="P44" s="195" t="str">
        <f>IF(P45&lt;&gt;""," -O","")</f>
        <v/>
      </c>
      <c r="R44" s="195" t="str">
        <f>IF(R45&lt;&gt;""," -O","")</f>
        <v/>
      </c>
      <c r="T44" s="195" t="str">
        <f>IF(T45&lt;&gt;""," -O","")</f>
        <v/>
      </c>
      <c r="V44" s="195" t="str">
        <f>IF(V45&lt;&gt;""," -O","")</f>
        <v/>
      </c>
      <c r="X44" s="195" t="str">
        <f>IF(X45&lt;&gt;""," -O","")</f>
        <v/>
      </c>
      <c r="Z44" s="195" t="str">
        <f>IF(Z45&lt;&gt;""," -O","")</f>
        <v/>
      </c>
      <c r="AB44" s="195" t="str">
        <f>IF(AB45&lt;&gt;""," -O","")</f>
        <v/>
      </c>
      <c r="AD44" s="195" t="str">
        <f>IF(AD45&lt;&gt;""," -O","")</f>
        <v/>
      </c>
      <c r="AF44" s="195" t="str">
        <f>IF(AF45&lt;&gt;""," -O","")</f>
        <v/>
      </c>
      <c r="AH44" s="195" t="str">
        <f>IF(AH45&lt;&gt;""," -O","")</f>
        <v/>
      </c>
      <c r="AJ44" s="195" t="str">
        <f>IF(AJ45&lt;&gt;""," -O","")</f>
        <v/>
      </c>
      <c r="AL44" s="195" t="str">
        <f>IF(AL45&lt;&gt;""," -O","")</f>
        <v/>
      </c>
      <c r="AN44" s="195" t="str">
        <f>IF(AN45&lt;&gt;""," -O","")</f>
        <v/>
      </c>
      <c r="AP44" s="195" t="str">
        <f>IF(AP45&lt;&gt;""," -O","")</f>
        <v/>
      </c>
      <c r="AR44" s="195" t="str">
        <f>IF(AR45&lt;&gt;""," -O","")</f>
        <v/>
      </c>
      <c r="AT44" s="195" t="str">
        <f>IF(AT45&lt;&gt;""," -O","")</f>
        <v/>
      </c>
      <c r="AV44" s="195" t="str">
        <f>IF(AV45&lt;&gt;""," -O","")</f>
        <v/>
      </c>
      <c r="AX44" s="195" t="str">
        <f>IF(AX45&lt;&gt;""," -O","")</f>
        <v/>
      </c>
      <c r="AZ44" s="195" t="str">
        <f>IF(AZ45&lt;&gt;""," -O","")</f>
        <v/>
      </c>
      <c r="BB44" s="195" t="str">
        <f>IF(BB45&lt;&gt;""," -O","")</f>
        <v/>
      </c>
      <c r="BD44" s="195" t="str">
        <f>IF(BD45&lt;&gt;""," -O","")</f>
        <v/>
      </c>
      <c r="BF44" s="195" t="str">
        <f>IF(BF45&lt;&gt;""," -O","")</f>
        <v/>
      </c>
      <c r="BH44" s="195" t="str">
        <f>IF(BH45&lt;&gt;""," -O","")</f>
        <v/>
      </c>
      <c r="BJ44" s="195" t="str">
        <f>IF(BJ45&lt;&gt;""," -O","")</f>
        <v/>
      </c>
    </row>
    <row r="45" spans="13:62">
      <c r="M45" s="195">
        <v>1.19</v>
      </c>
      <c r="N45" s="195" t="str">
        <f>IFERROR(VLOOKUP(M45,'CRUCE OPORTUNIDADES'!$C$10:$D$106,2,FALSE),"")</f>
        <v/>
      </c>
      <c r="O45" s="195">
        <v>2.19</v>
      </c>
      <c r="P45" s="195" t="str">
        <f>IFERROR(VLOOKUP(O45,'CRUCE OPORTUNIDADES'!$C$10:$D$106,2,FALSE),"")</f>
        <v/>
      </c>
      <c r="Q45" s="195">
        <v>3.19</v>
      </c>
      <c r="R45" s="195" t="str">
        <f>IFERROR(VLOOKUP(Q45,'CRUCE OPORTUNIDADES'!$C$10:$D$106,2,FALSE),"")</f>
        <v/>
      </c>
      <c r="S45" s="195">
        <v>4.1900000000000004</v>
      </c>
      <c r="T45" s="195" t="str">
        <f>IFERROR(VLOOKUP(S45,'CRUCE OPORTUNIDADES'!$C$10:$D$106,2,FALSE),"")</f>
        <v/>
      </c>
      <c r="U45" s="195">
        <v>5.19</v>
      </c>
      <c r="V45" s="195" t="str">
        <f>IFERROR(VLOOKUP(U45,'CRUCE OPORTUNIDADES'!$C$10:$D$106,2,FALSE),"")</f>
        <v/>
      </c>
      <c r="W45" s="195">
        <v>6.19</v>
      </c>
      <c r="X45" s="195" t="str">
        <f>IFERROR(VLOOKUP(W45,'CRUCE OPORTUNIDADES'!$C$10:$D$106,2,FALSE),"")</f>
        <v/>
      </c>
      <c r="Y45" s="195">
        <v>7.19</v>
      </c>
      <c r="Z45" s="195" t="str">
        <f>IFERROR(VLOOKUP(Y45,'CRUCE OPORTUNIDADES'!$C$10:$D$106,2,FALSE),"")</f>
        <v/>
      </c>
      <c r="AA45" s="195">
        <v>8.19</v>
      </c>
      <c r="AB45" s="195" t="str">
        <f>IFERROR(VLOOKUP(AA45,'CRUCE OPORTUNIDADES'!$C$10:$D$106,2,FALSE),"")</f>
        <v/>
      </c>
      <c r="AC45" s="195">
        <v>9.19</v>
      </c>
      <c r="AD45" s="195" t="str">
        <f>IFERROR(VLOOKUP(AC45,'CRUCE OPORTUNIDADES'!$C$10:$D$106,2,FALSE),"")</f>
        <v/>
      </c>
      <c r="AE45" s="195">
        <v>10.19</v>
      </c>
      <c r="AF45" s="195" t="str">
        <f>IFERROR(VLOOKUP(AE45,'CRUCE OPORTUNIDADES'!$C$10:$D$106,2,FALSE),"")</f>
        <v/>
      </c>
      <c r="AG45" s="195">
        <v>11.19</v>
      </c>
      <c r="AH45" s="195" t="str">
        <f>IFERROR(VLOOKUP(AG45,'CRUCE OPORTUNIDADES'!$C$10:$D$106,2,FALSE),"")</f>
        <v/>
      </c>
      <c r="AI45" s="195">
        <v>12.19</v>
      </c>
      <c r="AJ45" s="195" t="str">
        <f>IFERROR(VLOOKUP(AI45,'CRUCE OPORTUNIDADES'!$C$10:$D$106,2,FALSE),"")</f>
        <v/>
      </c>
      <c r="AK45" s="195">
        <v>13.19</v>
      </c>
      <c r="AL45" s="195" t="str">
        <f>IFERROR(VLOOKUP(AK45,'CRUCE OPORTUNIDADES'!$C$10:$D$106,2,FALSE),"")</f>
        <v/>
      </c>
      <c r="AM45" s="195">
        <v>14.19</v>
      </c>
      <c r="AN45" s="195" t="str">
        <f>IFERROR(VLOOKUP(AM45,'CRUCE OPORTUNIDADES'!$C$10:$D$106,2,FALSE),"")</f>
        <v/>
      </c>
      <c r="AO45" s="195">
        <v>15.19</v>
      </c>
      <c r="AP45" s="195" t="str">
        <f>IFERROR(VLOOKUP(AO45,'CRUCE OPORTUNIDADES'!$C$10:$D$106,2,FALSE),"")</f>
        <v/>
      </c>
      <c r="AQ45" s="195">
        <v>16.190000000000001</v>
      </c>
      <c r="AR45" s="195" t="str">
        <f>IFERROR(VLOOKUP(AQ45,'CRUCE OPORTUNIDADES'!$C$10:$D$106,2,FALSE),"")</f>
        <v/>
      </c>
      <c r="AS45" s="195">
        <v>17.190000000000001</v>
      </c>
      <c r="AT45" s="195" t="str">
        <f>IFERROR(VLOOKUP(AS45,'CRUCE OPORTUNIDADES'!$C$10:$D$106,2,FALSE),"")</f>
        <v/>
      </c>
      <c r="AU45" s="195">
        <v>18.190000000000001</v>
      </c>
      <c r="AV45" s="195" t="str">
        <f>IFERROR(VLOOKUP(AU45,'CRUCE OPORTUNIDADES'!$C$10:$D$106,2,FALSE),"")</f>
        <v/>
      </c>
      <c r="AW45" s="195">
        <v>19.190000000000001</v>
      </c>
      <c r="AX45" s="195" t="str">
        <f>IFERROR(VLOOKUP(AW45,'CRUCE OPORTUNIDADES'!$C$10:$D$106,2,FALSE),"")</f>
        <v/>
      </c>
      <c r="AY45" s="195">
        <v>20.190000000000001</v>
      </c>
      <c r="AZ45" s="195" t="str">
        <f>IFERROR(VLOOKUP(AY45,'CRUCE OPORTUNIDADES'!$C$10:$D$106,2,FALSE),"")</f>
        <v/>
      </c>
      <c r="BA45" s="195">
        <v>21.19</v>
      </c>
      <c r="BB45" s="195" t="str">
        <f>IFERROR(VLOOKUP(BA45,'CRUCE OPORTUNIDADES'!$C$10:$D$106,2,FALSE),"")</f>
        <v/>
      </c>
      <c r="BC45" s="195">
        <v>22.19</v>
      </c>
      <c r="BD45" s="195" t="str">
        <f>IFERROR(VLOOKUP(BC45,'CRUCE OPORTUNIDADES'!$C$10:$D$106,2,FALSE),"")</f>
        <v/>
      </c>
      <c r="BE45" s="195">
        <v>23.19</v>
      </c>
      <c r="BF45" s="195" t="str">
        <f>IFERROR(VLOOKUP(BE45,'CRUCE OPORTUNIDADES'!$C$10:$D$106,2,FALSE),"")</f>
        <v/>
      </c>
      <c r="BG45" s="195">
        <v>24.19</v>
      </c>
      <c r="BH45" s="195" t="str">
        <f>IFERROR(VLOOKUP(BG45,'CRUCE OPORTUNIDADES'!$C$10:$D$106,2,FALSE),"")</f>
        <v/>
      </c>
      <c r="BI45" s="195">
        <v>25.19</v>
      </c>
      <c r="BJ45" s="195" t="str">
        <f>IFERROR(VLOOKUP(BI45,'CRUCE OPORTUNIDADES'!$C$10:$D$106,2,FALSE),"")</f>
        <v/>
      </c>
    </row>
    <row r="46" spans="13:62">
      <c r="N46" s="195" t="str">
        <f>IF(N47&lt;&gt;""," -O","")</f>
        <v/>
      </c>
      <c r="P46" s="195" t="str">
        <f>IF(P47&lt;&gt;""," -O","")</f>
        <v/>
      </c>
      <c r="R46" s="195" t="str">
        <f>IF(R47&lt;&gt;""," -O","")</f>
        <v/>
      </c>
      <c r="T46" s="195" t="str">
        <f>IF(T47&lt;&gt;""," -O","")</f>
        <v/>
      </c>
      <c r="V46" s="195" t="str">
        <f>IF(V47&lt;&gt;""," -O","")</f>
        <v/>
      </c>
      <c r="X46" s="195" t="str">
        <f>IF(X47&lt;&gt;""," -O","")</f>
        <v/>
      </c>
      <c r="Z46" s="195" t="str">
        <f>IF(Z47&lt;&gt;""," -O","")</f>
        <v/>
      </c>
      <c r="AB46" s="195" t="str">
        <f>IF(AB47&lt;&gt;""," -O","")</f>
        <v/>
      </c>
      <c r="AD46" s="195" t="str">
        <f>IF(AD47&lt;&gt;""," -O","")</f>
        <v/>
      </c>
      <c r="AF46" s="195" t="str">
        <f>IF(AF47&lt;&gt;""," -O","")</f>
        <v/>
      </c>
      <c r="AH46" s="195" t="str">
        <f>IF(AH47&lt;&gt;""," -O","")</f>
        <v/>
      </c>
      <c r="AJ46" s="195" t="str">
        <f>IF(AJ47&lt;&gt;""," -O","")</f>
        <v/>
      </c>
      <c r="AL46" s="195" t="str">
        <f>IF(AL47&lt;&gt;""," -O","")</f>
        <v/>
      </c>
      <c r="AN46" s="195" t="str">
        <f>IF(AN47&lt;&gt;""," -O","")</f>
        <v/>
      </c>
      <c r="AP46" s="195" t="str">
        <f>IF(AP47&lt;&gt;""," -O","")</f>
        <v/>
      </c>
      <c r="AR46" s="195" t="str">
        <f>IF(AR47&lt;&gt;""," -O","")</f>
        <v/>
      </c>
      <c r="AT46" s="195" t="str">
        <f>IF(AT47&lt;&gt;""," -O","")</f>
        <v/>
      </c>
      <c r="AV46" s="195" t="str">
        <f>IF(AV47&lt;&gt;""," -O","")</f>
        <v/>
      </c>
      <c r="AX46" s="195" t="str">
        <f>IF(AX47&lt;&gt;""," -O","")</f>
        <v/>
      </c>
      <c r="AZ46" s="195" t="str">
        <f>IF(AZ47&lt;&gt;""," -O","")</f>
        <v/>
      </c>
      <c r="BB46" s="195" t="str">
        <f>IF(BB47&lt;&gt;""," -O","")</f>
        <v/>
      </c>
      <c r="BD46" s="195" t="str">
        <f>IF(BD47&lt;&gt;""," -O","")</f>
        <v/>
      </c>
      <c r="BF46" s="195" t="str">
        <f>IF(BF47&lt;&gt;""," -O","")</f>
        <v/>
      </c>
      <c r="BH46" s="195" t="str">
        <f>IF(BH47&lt;&gt;""," -O","")</f>
        <v/>
      </c>
      <c r="BJ46" s="195" t="str">
        <f>IF(BJ47&lt;&gt;""," -O","")</f>
        <v/>
      </c>
    </row>
    <row r="47" spans="13:62">
      <c r="M47" s="195">
        <v>1.2</v>
      </c>
      <c r="N47" s="195" t="str">
        <f>IFERROR(VLOOKUP(M47,'CRUCE OPORTUNIDADES'!$C$10:$D$106,2,FALSE),"")</f>
        <v/>
      </c>
      <c r="O47" s="195">
        <v>2.2000000000000002</v>
      </c>
      <c r="P47" s="195" t="str">
        <f>IFERROR(VLOOKUP(O47,'CRUCE OPORTUNIDADES'!$C$10:$D$106,2,FALSE),"")</f>
        <v/>
      </c>
      <c r="Q47" s="195">
        <v>3.2</v>
      </c>
      <c r="R47" s="195" t="str">
        <f>IFERROR(VLOOKUP(Q47,'CRUCE OPORTUNIDADES'!$C$10:$D$106,2,FALSE),"")</f>
        <v/>
      </c>
      <c r="S47" s="195">
        <v>4.2</v>
      </c>
      <c r="T47" s="195" t="str">
        <f>IFERROR(VLOOKUP(S47,'CRUCE OPORTUNIDADES'!$C$10:$D$106,2,FALSE),"")</f>
        <v/>
      </c>
      <c r="U47" s="195">
        <v>5.2</v>
      </c>
      <c r="V47" s="195" t="str">
        <f>IFERROR(VLOOKUP(U47,'CRUCE OPORTUNIDADES'!$C$10:$D$106,2,FALSE),"")</f>
        <v/>
      </c>
      <c r="W47" s="195">
        <v>6.2</v>
      </c>
      <c r="X47" s="195" t="str">
        <f>IFERROR(VLOOKUP(W47,'CRUCE OPORTUNIDADES'!$C$10:$D$106,2,FALSE),"")</f>
        <v/>
      </c>
      <c r="Y47" s="195">
        <v>7.2</v>
      </c>
      <c r="Z47" s="195" t="str">
        <f>IFERROR(VLOOKUP(Y47,'CRUCE OPORTUNIDADES'!$C$10:$D$106,2,FALSE),"")</f>
        <v/>
      </c>
      <c r="AA47" s="195">
        <v>8.1999999999999993</v>
      </c>
      <c r="AB47" s="195" t="str">
        <f>IFERROR(VLOOKUP(AA47,'CRUCE OPORTUNIDADES'!$C$10:$D$106,2,FALSE),"")</f>
        <v/>
      </c>
      <c r="AC47" s="195">
        <v>9.1999999999999993</v>
      </c>
      <c r="AD47" s="195" t="str">
        <f>IFERROR(VLOOKUP(AC47,'CRUCE OPORTUNIDADES'!$C$10:$D$106,2,FALSE),"")</f>
        <v/>
      </c>
      <c r="AE47" s="195">
        <v>10.199999999999999</v>
      </c>
      <c r="AF47" s="195" t="str">
        <f>IFERROR(VLOOKUP(AE47,'CRUCE OPORTUNIDADES'!$C$10:$D$106,2,FALSE),"")</f>
        <v/>
      </c>
      <c r="AG47" s="195">
        <v>11.2</v>
      </c>
      <c r="AH47" s="195" t="str">
        <f>IFERROR(VLOOKUP(AG47,'CRUCE OPORTUNIDADES'!$C$10:$D$106,2,FALSE),"")</f>
        <v/>
      </c>
      <c r="AI47" s="195">
        <v>12.2</v>
      </c>
      <c r="AJ47" s="195" t="str">
        <f>IFERROR(VLOOKUP(AI47,'CRUCE OPORTUNIDADES'!$C$10:$D$106,2,FALSE),"")</f>
        <v/>
      </c>
      <c r="AK47" s="195">
        <v>13.2</v>
      </c>
      <c r="AL47" s="195" t="str">
        <f>IFERROR(VLOOKUP(AK47,'CRUCE OPORTUNIDADES'!$C$10:$D$106,2,FALSE),"")</f>
        <v/>
      </c>
      <c r="AM47" s="195">
        <v>14.2</v>
      </c>
      <c r="AN47" s="195" t="str">
        <f>IFERROR(VLOOKUP(AM47,'CRUCE OPORTUNIDADES'!$C$10:$D$106,2,FALSE),"")</f>
        <v/>
      </c>
      <c r="AO47" s="195">
        <v>15.2</v>
      </c>
      <c r="AP47" s="195" t="str">
        <f>IFERROR(VLOOKUP(AO47,'CRUCE OPORTUNIDADES'!$C$10:$D$106,2,FALSE),"")</f>
        <v/>
      </c>
      <c r="AQ47" s="195">
        <v>16.2</v>
      </c>
      <c r="AR47" s="195" t="str">
        <f>IFERROR(VLOOKUP(AQ47,'CRUCE OPORTUNIDADES'!$C$10:$D$106,2,FALSE),"")</f>
        <v/>
      </c>
      <c r="AS47" s="195">
        <v>17.2</v>
      </c>
      <c r="AT47" s="195" t="str">
        <f>IFERROR(VLOOKUP(AS47,'CRUCE OPORTUNIDADES'!$C$10:$D$106,2,FALSE),"")</f>
        <v/>
      </c>
      <c r="AU47" s="195">
        <v>18.2</v>
      </c>
      <c r="AV47" s="195" t="str">
        <f>IFERROR(VLOOKUP(AU47,'CRUCE OPORTUNIDADES'!$C$10:$D$106,2,FALSE),"")</f>
        <v/>
      </c>
      <c r="AW47" s="195">
        <v>19.2</v>
      </c>
      <c r="AX47" s="195" t="str">
        <f>IFERROR(VLOOKUP(AW47,'CRUCE OPORTUNIDADES'!$C$10:$D$106,2,FALSE),"")</f>
        <v/>
      </c>
      <c r="AY47" s="195">
        <v>20.2</v>
      </c>
      <c r="AZ47" s="195" t="str">
        <f>IFERROR(VLOOKUP(AY47,'CRUCE OPORTUNIDADES'!$C$10:$D$106,2,FALSE),"")</f>
        <v/>
      </c>
      <c r="BA47" s="195">
        <v>21.2</v>
      </c>
      <c r="BB47" s="195" t="str">
        <f>IFERROR(VLOOKUP(BA47,'CRUCE OPORTUNIDADES'!$C$10:$D$106,2,FALSE),"")</f>
        <v/>
      </c>
      <c r="BC47" s="195">
        <v>22.2</v>
      </c>
      <c r="BD47" s="195" t="str">
        <f>IFERROR(VLOOKUP(BC47,'CRUCE OPORTUNIDADES'!$C$10:$D$106,2,FALSE),"")</f>
        <v/>
      </c>
      <c r="BE47" s="195">
        <v>23.2</v>
      </c>
      <c r="BF47" s="195" t="str">
        <f>IFERROR(VLOOKUP(BE47,'CRUCE OPORTUNIDADES'!$C$10:$D$106,2,FALSE),"")</f>
        <v/>
      </c>
      <c r="BG47" s="195">
        <v>24.2</v>
      </c>
      <c r="BH47" s="195" t="str">
        <f>IFERROR(VLOOKUP(BG47,'CRUCE OPORTUNIDADES'!$C$10:$D$106,2,FALSE),"")</f>
        <v/>
      </c>
      <c r="BI47" s="195">
        <v>25.2</v>
      </c>
      <c r="BJ47" s="195" t="str">
        <f>IFERROR(VLOOKUP(BI47,'CRUCE OPORTUNIDADES'!$C$10:$D$106,2,FALSE),"")</f>
        <v/>
      </c>
    </row>
    <row r="48" spans="13:62">
      <c r="N48" s="195" t="str">
        <f>IF(N49&lt;&gt;""," -O","")</f>
        <v/>
      </c>
      <c r="P48" s="195" t="str">
        <f>IF(P49&lt;&gt;""," -O","")</f>
        <v/>
      </c>
      <c r="R48" s="195" t="str">
        <f>IF(R49&lt;&gt;""," -O","")</f>
        <v/>
      </c>
      <c r="T48" s="195" t="str">
        <f>IF(T49&lt;&gt;""," -O","")</f>
        <v/>
      </c>
      <c r="V48" s="195" t="str">
        <f>IF(V49&lt;&gt;""," -O","")</f>
        <v/>
      </c>
      <c r="X48" s="195" t="str">
        <f>IF(X49&lt;&gt;""," -O","")</f>
        <v/>
      </c>
      <c r="Z48" s="195" t="str">
        <f>IF(Z49&lt;&gt;""," -O","")</f>
        <v/>
      </c>
      <c r="AB48" s="195" t="str">
        <f>IF(AB49&lt;&gt;""," -O","")</f>
        <v/>
      </c>
      <c r="AD48" s="195" t="str">
        <f>IF(AD49&lt;&gt;""," -O","")</f>
        <v/>
      </c>
      <c r="AF48" s="195" t="str">
        <f>IF(AF49&lt;&gt;""," -O","")</f>
        <v/>
      </c>
      <c r="AH48" s="195" t="str">
        <f>IF(AH49&lt;&gt;""," -O","")</f>
        <v/>
      </c>
      <c r="AJ48" s="195" t="str">
        <f>IF(AJ49&lt;&gt;""," -O","")</f>
        <v/>
      </c>
      <c r="AL48" s="195" t="str">
        <f>IF(AL49&lt;&gt;""," -O","")</f>
        <v/>
      </c>
      <c r="AN48" s="195" t="str">
        <f>IF(AN49&lt;&gt;""," -O","")</f>
        <v/>
      </c>
      <c r="AP48" s="195" t="str">
        <f>IF(AP49&lt;&gt;""," -O","")</f>
        <v/>
      </c>
      <c r="AR48" s="195" t="str">
        <f>IF(AR49&lt;&gt;""," -O","")</f>
        <v/>
      </c>
      <c r="AT48" s="195" t="str">
        <f>IF(AT49&lt;&gt;""," -O","")</f>
        <v/>
      </c>
      <c r="AV48" s="195" t="str">
        <f>IF(AV49&lt;&gt;""," -O","")</f>
        <v/>
      </c>
      <c r="AX48" s="195" t="str">
        <f>IF(AX49&lt;&gt;""," -O","")</f>
        <v/>
      </c>
      <c r="AZ48" s="195" t="str">
        <f>IF(AZ49&lt;&gt;""," -O","")</f>
        <v/>
      </c>
      <c r="BB48" s="195" t="str">
        <f>IF(BB49&lt;&gt;""," -O","")</f>
        <v/>
      </c>
      <c r="BD48" s="195" t="str">
        <f>IF(BD49&lt;&gt;""," -O","")</f>
        <v/>
      </c>
      <c r="BF48" s="195" t="str">
        <f>IF(BF49&lt;&gt;""," -O","")</f>
        <v/>
      </c>
      <c r="BH48" s="195" t="str">
        <f>IF(BH49&lt;&gt;""," -O","")</f>
        <v/>
      </c>
      <c r="BJ48" s="195" t="str">
        <f>IF(BJ49&lt;&gt;""," -O","")</f>
        <v/>
      </c>
    </row>
    <row r="49" spans="13:62">
      <c r="M49" s="195">
        <v>1.21</v>
      </c>
      <c r="N49" s="195" t="str">
        <f>IFERROR(VLOOKUP(M49,'CRUCE OPORTUNIDADES'!$C$10:$D$106,2,FALSE),"")</f>
        <v/>
      </c>
      <c r="O49" s="195">
        <v>2.21</v>
      </c>
      <c r="P49" s="195" t="str">
        <f>IFERROR(VLOOKUP(O49,'CRUCE OPORTUNIDADES'!$C$10:$D$106,2,FALSE),"")</f>
        <v/>
      </c>
      <c r="Q49" s="195">
        <v>3.21</v>
      </c>
      <c r="R49" s="195" t="str">
        <f>IFERROR(VLOOKUP(Q49,'CRUCE OPORTUNIDADES'!$C$10:$D$106,2,FALSE),"")</f>
        <v/>
      </c>
      <c r="S49" s="195">
        <v>4.21</v>
      </c>
      <c r="T49" s="195" t="str">
        <f>IFERROR(VLOOKUP(S49,'CRUCE OPORTUNIDADES'!$C$10:$D$106,2,FALSE),"")</f>
        <v/>
      </c>
      <c r="U49" s="195">
        <v>5.21</v>
      </c>
      <c r="V49" s="195" t="str">
        <f>IFERROR(VLOOKUP(U49,'CRUCE OPORTUNIDADES'!$C$10:$D$106,2,FALSE),"")</f>
        <v/>
      </c>
      <c r="W49" s="195">
        <v>6.21</v>
      </c>
      <c r="X49" s="195" t="str">
        <f>IFERROR(VLOOKUP(W49,'CRUCE OPORTUNIDADES'!$C$10:$D$106,2,FALSE),"")</f>
        <v/>
      </c>
      <c r="Y49" s="195">
        <v>7.21</v>
      </c>
      <c r="Z49" s="195" t="str">
        <f>IFERROR(VLOOKUP(Y49,'CRUCE OPORTUNIDADES'!$C$10:$D$106,2,FALSE),"")</f>
        <v/>
      </c>
      <c r="AA49" s="195">
        <v>8.2100000000000009</v>
      </c>
      <c r="AB49" s="195" t="str">
        <f>IFERROR(VLOOKUP(AA49,'CRUCE OPORTUNIDADES'!$C$10:$D$106,2,FALSE),"")</f>
        <v/>
      </c>
      <c r="AC49" s="195">
        <v>9.2100000000000009</v>
      </c>
      <c r="AD49" s="195" t="str">
        <f>IFERROR(VLOOKUP(AC49,'CRUCE OPORTUNIDADES'!$C$10:$D$106,2,FALSE),"")</f>
        <v/>
      </c>
      <c r="AE49" s="195">
        <v>10.210000000000001</v>
      </c>
      <c r="AF49" s="195" t="str">
        <f>IFERROR(VLOOKUP(AE49,'CRUCE OPORTUNIDADES'!$C$10:$D$106,2,FALSE),"")</f>
        <v/>
      </c>
      <c r="AG49" s="195">
        <v>11.21</v>
      </c>
      <c r="AH49" s="195" t="str">
        <f>IFERROR(VLOOKUP(AG49,'CRUCE OPORTUNIDADES'!$C$10:$D$106,2,FALSE),"")</f>
        <v/>
      </c>
      <c r="AI49" s="195">
        <v>12.21</v>
      </c>
      <c r="AJ49" s="195" t="str">
        <f>IFERROR(VLOOKUP(AI49,'CRUCE OPORTUNIDADES'!$C$10:$D$106,2,FALSE),"")</f>
        <v/>
      </c>
      <c r="AK49" s="195">
        <v>13.21</v>
      </c>
      <c r="AL49" s="195" t="str">
        <f>IFERROR(VLOOKUP(AK49,'CRUCE OPORTUNIDADES'!$C$10:$D$106,2,FALSE),"")</f>
        <v/>
      </c>
      <c r="AM49" s="195">
        <v>14.21</v>
      </c>
      <c r="AN49" s="195" t="str">
        <f>IFERROR(VLOOKUP(AM49,'CRUCE OPORTUNIDADES'!$C$10:$D$106,2,FALSE),"")</f>
        <v/>
      </c>
      <c r="AO49" s="195">
        <v>15.21</v>
      </c>
      <c r="AP49" s="195" t="str">
        <f>IFERROR(VLOOKUP(AO49,'CRUCE OPORTUNIDADES'!$C$10:$D$106,2,FALSE),"")</f>
        <v/>
      </c>
      <c r="AQ49" s="195">
        <v>16.21</v>
      </c>
      <c r="AR49" s="195" t="str">
        <f>IFERROR(VLOOKUP(AQ49,'CRUCE OPORTUNIDADES'!$C$10:$D$106,2,FALSE),"")</f>
        <v/>
      </c>
      <c r="AS49" s="195">
        <v>17.21</v>
      </c>
      <c r="AT49" s="195" t="str">
        <f>IFERROR(VLOOKUP(AS49,'CRUCE OPORTUNIDADES'!$C$10:$D$106,2,FALSE),"")</f>
        <v/>
      </c>
      <c r="AU49" s="195">
        <v>18.21</v>
      </c>
      <c r="AV49" s="195" t="str">
        <f>IFERROR(VLOOKUP(AU49,'CRUCE OPORTUNIDADES'!$C$10:$D$106,2,FALSE),"")</f>
        <v/>
      </c>
      <c r="AW49" s="195">
        <v>19.21</v>
      </c>
      <c r="AX49" s="195" t="str">
        <f>IFERROR(VLOOKUP(AW49,'CRUCE OPORTUNIDADES'!$C$10:$D$106,2,FALSE),"")</f>
        <v/>
      </c>
      <c r="AY49" s="195">
        <v>20.21</v>
      </c>
      <c r="AZ49" s="195" t="str">
        <f>IFERROR(VLOOKUP(AY49,'CRUCE OPORTUNIDADES'!$C$10:$D$106,2,FALSE),"")</f>
        <v/>
      </c>
      <c r="BA49" s="195">
        <v>21.21</v>
      </c>
      <c r="BB49" s="195" t="str">
        <f>IFERROR(VLOOKUP(BA49,'CRUCE OPORTUNIDADES'!$C$10:$D$106,2,FALSE),"")</f>
        <v/>
      </c>
      <c r="BC49" s="195">
        <v>22.21</v>
      </c>
      <c r="BD49" s="195" t="str">
        <f>IFERROR(VLOOKUP(BC49,'CRUCE OPORTUNIDADES'!$C$10:$D$106,2,FALSE),"")</f>
        <v/>
      </c>
      <c r="BE49" s="195">
        <v>23.21</v>
      </c>
      <c r="BF49" s="195" t="str">
        <f>IFERROR(VLOOKUP(BE49,'CRUCE OPORTUNIDADES'!$C$10:$D$106,2,FALSE),"")</f>
        <v/>
      </c>
      <c r="BG49" s="195">
        <v>24.21</v>
      </c>
      <c r="BH49" s="195" t="str">
        <f>IFERROR(VLOOKUP(BG49,'CRUCE OPORTUNIDADES'!$C$10:$D$106,2,FALSE),"")</f>
        <v/>
      </c>
      <c r="BI49" s="195">
        <v>25.21</v>
      </c>
      <c r="BJ49" s="195" t="str">
        <f>IFERROR(VLOOKUP(BI49,'CRUCE OPORTUNIDADES'!$C$10:$D$106,2,FALSE),"")</f>
        <v/>
      </c>
    </row>
    <row r="50" spans="13:62">
      <c r="N50" s="195" t="str">
        <f>IF(N51&lt;&gt;""," -O","")</f>
        <v/>
      </c>
      <c r="P50" s="195" t="str">
        <f>IF(P51&lt;&gt;""," -O","")</f>
        <v/>
      </c>
      <c r="R50" s="195" t="str">
        <f>IF(R51&lt;&gt;""," -O","")</f>
        <v/>
      </c>
      <c r="T50" s="195" t="str">
        <f>IF(T51&lt;&gt;""," -O","")</f>
        <v/>
      </c>
      <c r="V50" s="195" t="str">
        <f>IF(V51&lt;&gt;""," -O","")</f>
        <v/>
      </c>
      <c r="X50" s="195" t="str">
        <f>IF(X51&lt;&gt;""," -O","")</f>
        <v/>
      </c>
      <c r="Z50" s="195" t="str">
        <f>IF(Z51&lt;&gt;""," -O","")</f>
        <v/>
      </c>
      <c r="AB50" s="195" t="str">
        <f>IF(AB51&lt;&gt;""," -O","")</f>
        <v/>
      </c>
      <c r="AD50" s="195" t="str">
        <f>IF(AD51&lt;&gt;""," -O","")</f>
        <v/>
      </c>
      <c r="AF50" s="195" t="str">
        <f>IF(AF51&lt;&gt;""," -O","")</f>
        <v/>
      </c>
      <c r="AH50" s="195" t="str">
        <f>IF(AH51&lt;&gt;""," -O","")</f>
        <v/>
      </c>
      <c r="AJ50" s="195" t="str">
        <f>IF(AJ51&lt;&gt;""," -O","")</f>
        <v/>
      </c>
      <c r="AL50" s="195" t="str">
        <f>IF(AL51&lt;&gt;""," -O","")</f>
        <v/>
      </c>
      <c r="AN50" s="195" t="str">
        <f>IF(AN51&lt;&gt;""," -O","")</f>
        <v/>
      </c>
      <c r="AP50" s="195" t="str">
        <f>IF(AP51&lt;&gt;""," -O","")</f>
        <v/>
      </c>
      <c r="AR50" s="195" t="str">
        <f>IF(AR51&lt;&gt;""," -O","")</f>
        <v/>
      </c>
      <c r="AT50" s="195" t="str">
        <f>IF(AT51&lt;&gt;""," -O","")</f>
        <v/>
      </c>
      <c r="AV50" s="195" t="str">
        <f>IF(AV51&lt;&gt;""," -O","")</f>
        <v/>
      </c>
      <c r="AX50" s="195" t="str">
        <f>IF(AX51&lt;&gt;""," -O","")</f>
        <v/>
      </c>
      <c r="AZ50" s="195" t="str">
        <f>IF(AZ51&lt;&gt;""," -O","")</f>
        <v/>
      </c>
      <c r="BB50" s="195" t="str">
        <f>IF(BB51&lt;&gt;""," -O","")</f>
        <v/>
      </c>
      <c r="BD50" s="195" t="str">
        <f>IF(BD51&lt;&gt;""," -O","")</f>
        <v/>
      </c>
      <c r="BF50" s="195" t="str">
        <f>IF(BF51&lt;&gt;""," -O","")</f>
        <v/>
      </c>
      <c r="BH50" s="195" t="str">
        <f>IF(BH51&lt;&gt;""," -O","")</f>
        <v/>
      </c>
      <c r="BJ50" s="195" t="str">
        <f>IF(BJ51&lt;&gt;""," -O","")</f>
        <v/>
      </c>
    </row>
    <row r="51" spans="13:62">
      <c r="M51" s="195">
        <v>1.22</v>
      </c>
      <c r="N51" s="195" t="str">
        <f>IFERROR(VLOOKUP(M51,'CRUCE OPORTUNIDADES'!$C$10:$D$106,2,FALSE),"")</f>
        <v/>
      </c>
      <c r="O51" s="195">
        <v>2.2200000000000002</v>
      </c>
      <c r="P51" s="195" t="str">
        <f>IFERROR(VLOOKUP(O51,'CRUCE OPORTUNIDADES'!$C$10:$D$106,2,FALSE),"")</f>
        <v/>
      </c>
      <c r="Q51" s="195">
        <v>3.22</v>
      </c>
      <c r="R51" s="195" t="str">
        <f>IFERROR(VLOOKUP(Q51,'CRUCE OPORTUNIDADES'!$C$10:$D$106,2,FALSE),"")</f>
        <v/>
      </c>
      <c r="S51" s="195">
        <v>4.22</v>
      </c>
      <c r="T51" s="195" t="str">
        <f>IFERROR(VLOOKUP(S51,'CRUCE OPORTUNIDADES'!$C$10:$D$106,2,FALSE),"")</f>
        <v/>
      </c>
      <c r="U51" s="195">
        <v>5.22</v>
      </c>
      <c r="V51" s="195" t="str">
        <f>IFERROR(VLOOKUP(U51,'CRUCE OPORTUNIDADES'!$C$10:$D$106,2,FALSE),"")</f>
        <v/>
      </c>
      <c r="W51" s="195">
        <v>6.22</v>
      </c>
      <c r="X51" s="195" t="str">
        <f>IFERROR(VLOOKUP(W51,'CRUCE OPORTUNIDADES'!$C$10:$D$106,2,FALSE),"")</f>
        <v/>
      </c>
      <c r="Y51" s="195">
        <v>7.22</v>
      </c>
      <c r="Z51" s="195" t="str">
        <f>IFERROR(VLOOKUP(Y51,'CRUCE OPORTUNIDADES'!$C$10:$D$106,2,FALSE),"")</f>
        <v/>
      </c>
      <c r="AA51" s="195">
        <v>8.2200000000000006</v>
      </c>
      <c r="AB51" s="195" t="str">
        <f>IFERROR(VLOOKUP(AA51,'CRUCE OPORTUNIDADES'!$C$10:$D$106,2,FALSE),"")</f>
        <v/>
      </c>
      <c r="AC51" s="195">
        <v>9.2200000000000006</v>
      </c>
      <c r="AD51" s="195" t="str">
        <f>IFERROR(VLOOKUP(AC51,'CRUCE OPORTUNIDADES'!$C$10:$D$106,2,FALSE),"")</f>
        <v/>
      </c>
      <c r="AE51" s="195">
        <v>10.220000000000001</v>
      </c>
      <c r="AF51" s="195" t="str">
        <f>IFERROR(VLOOKUP(AE51,'CRUCE OPORTUNIDADES'!$C$10:$D$106,2,FALSE),"")</f>
        <v/>
      </c>
      <c r="AG51" s="195">
        <v>11.22</v>
      </c>
      <c r="AH51" s="195" t="str">
        <f>IFERROR(VLOOKUP(AG51,'CRUCE OPORTUNIDADES'!$C$10:$D$106,2,FALSE),"")</f>
        <v/>
      </c>
      <c r="AI51" s="195">
        <v>12.22</v>
      </c>
      <c r="AJ51" s="195" t="str">
        <f>IFERROR(VLOOKUP(AI51,'CRUCE OPORTUNIDADES'!$C$10:$D$106,2,FALSE),"")</f>
        <v/>
      </c>
      <c r="AK51" s="195">
        <v>13.22</v>
      </c>
      <c r="AL51" s="195" t="str">
        <f>IFERROR(VLOOKUP(AK51,'CRUCE OPORTUNIDADES'!$C$10:$D$106,2,FALSE),"")</f>
        <v/>
      </c>
      <c r="AM51" s="195">
        <v>14.22</v>
      </c>
      <c r="AN51" s="195" t="str">
        <f>IFERROR(VLOOKUP(AM51,'CRUCE OPORTUNIDADES'!$C$10:$D$106,2,FALSE),"")</f>
        <v/>
      </c>
      <c r="AO51" s="195">
        <v>15.22</v>
      </c>
      <c r="AP51" s="195" t="str">
        <f>IFERROR(VLOOKUP(AO51,'CRUCE OPORTUNIDADES'!$C$10:$D$106,2,FALSE),"")</f>
        <v/>
      </c>
      <c r="AQ51" s="195">
        <v>16.22</v>
      </c>
      <c r="AR51" s="195" t="str">
        <f>IFERROR(VLOOKUP(AQ51,'CRUCE OPORTUNIDADES'!$C$10:$D$106,2,FALSE),"")</f>
        <v/>
      </c>
      <c r="AS51" s="195">
        <v>17.22</v>
      </c>
      <c r="AT51" s="195" t="str">
        <f>IFERROR(VLOOKUP(AS51,'CRUCE OPORTUNIDADES'!$C$10:$D$106,2,FALSE),"")</f>
        <v/>
      </c>
      <c r="AU51" s="195">
        <v>18.22</v>
      </c>
      <c r="AV51" s="195" t="str">
        <f>IFERROR(VLOOKUP(AU51,'CRUCE OPORTUNIDADES'!$C$10:$D$106,2,FALSE),"")</f>
        <v/>
      </c>
      <c r="AW51" s="195">
        <v>19.22</v>
      </c>
      <c r="AX51" s="195" t="str">
        <f>IFERROR(VLOOKUP(AW51,'CRUCE OPORTUNIDADES'!$C$10:$D$106,2,FALSE),"")</f>
        <v/>
      </c>
      <c r="AY51" s="195">
        <v>20.22</v>
      </c>
      <c r="AZ51" s="195" t="str">
        <f>IFERROR(VLOOKUP(AY51,'CRUCE OPORTUNIDADES'!$C$10:$D$106,2,FALSE),"")</f>
        <v/>
      </c>
      <c r="BA51" s="195">
        <v>21.22</v>
      </c>
      <c r="BB51" s="195" t="str">
        <f>IFERROR(VLOOKUP(BA51,'CRUCE OPORTUNIDADES'!$C$10:$D$106,2,FALSE),"")</f>
        <v/>
      </c>
      <c r="BC51" s="195">
        <v>22.22</v>
      </c>
      <c r="BD51" s="195" t="str">
        <f>IFERROR(VLOOKUP(BC51,'CRUCE OPORTUNIDADES'!$C$10:$D$106,2,FALSE),"")</f>
        <v/>
      </c>
      <c r="BE51" s="195">
        <v>23.22</v>
      </c>
      <c r="BF51" s="195" t="str">
        <f>IFERROR(VLOOKUP(BE51,'CRUCE OPORTUNIDADES'!$C$10:$D$106,2,FALSE),"")</f>
        <v/>
      </c>
      <c r="BG51" s="195">
        <v>24.22</v>
      </c>
      <c r="BH51" s="195" t="str">
        <f>IFERROR(VLOOKUP(BG51,'CRUCE OPORTUNIDADES'!$C$10:$D$106,2,FALSE),"")</f>
        <v/>
      </c>
      <c r="BI51" s="195">
        <v>25.22</v>
      </c>
      <c r="BJ51" s="195" t="str">
        <f>IFERROR(VLOOKUP(BI51,'CRUCE OPORTUNIDADES'!$C$10:$D$106,2,FALSE),"")</f>
        <v/>
      </c>
    </row>
    <row r="52" spans="13:62">
      <c r="N52" s="195" t="str">
        <f>IF(N53&lt;&gt;""," -O","")</f>
        <v/>
      </c>
      <c r="P52" s="195" t="str">
        <f>IF(P53&lt;&gt;""," -O","")</f>
        <v/>
      </c>
      <c r="R52" s="195" t="str">
        <f>IF(R53&lt;&gt;""," -O","")</f>
        <v/>
      </c>
      <c r="T52" s="195" t="str">
        <f>IF(T53&lt;&gt;""," -O","")</f>
        <v/>
      </c>
      <c r="V52" s="195" t="str">
        <f>IF(V53&lt;&gt;""," -O","")</f>
        <v/>
      </c>
      <c r="X52" s="195" t="str">
        <f>IF(X53&lt;&gt;""," -O","")</f>
        <v/>
      </c>
      <c r="Z52" s="195" t="str">
        <f>IF(Z53&lt;&gt;""," -O","")</f>
        <v/>
      </c>
      <c r="AB52" s="195" t="str">
        <f>IF(AB53&lt;&gt;""," -O","")</f>
        <v/>
      </c>
      <c r="AD52" s="195" t="str">
        <f>IF(AD53&lt;&gt;""," -O","")</f>
        <v/>
      </c>
      <c r="AF52" s="195" t="str">
        <f>IF(AF53&lt;&gt;""," -O","")</f>
        <v/>
      </c>
      <c r="AH52" s="195" t="str">
        <f>IF(AH53&lt;&gt;""," -O","")</f>
        <v/>
      </c>
      <c r="AJ52" s="195" t="str">
        <f>IF(AJ53&lt;&gt;""," -O","")</f>
        <v/>
      </c>
      <c r="AL52" s="195" t="str">
        <f>IF(AL53&lt;&gt;""," -O","")</f>
        <v/>
      </c>
      <c r="AN52" s="195" t="str">
        <f>IF(AN53&lt;&gt;""," -O","")</f>
        <v/>
      </c>
      <c r="AP52" s="195" t="str">
        <f>IF(AP53&lt;&gt;""," -O","")</f>
        <v/>
      </c>
      <c r="AR52" s="195" t="str">
        <f>IF(AR53&lt;&gt;""," -O","")</f>
        <v/>
      </c>
      <c r="AT52" s="195" t="str">
        <f>IF(AT53&lt;&gt;""," -O","")</f>
        <v/>
      </c>
      <c r="AV52" s="195" t="str">
        <f>IF(AV53&lt;&gt;""," -O","")</f>
        <v/>
      </c>
      <c r="AX52" s="195" t="str">
        <f>IF(AX53&lt;&gt;""," -O","")</f>
        <v/>
      </c>
      <c r="AZ52" s="195" t="str">
        <f>IF(AZ53&lt;&gt;""," -O","")</f>
        <v/>
      </c>
      <c r="BB52" s="195" t="str">
        <f>IF(BB53&lt;&gt;""," -O","")</f>
        <v/>
      </c>
      <c r="BD52" s="195" t="str">
        <f>IF(BD53&lt;&gt;""," -O","")</f>
        <v/>
      </c>
      <c r="BF52" s="195" t="str">
        <f>IF(BF53&lt;&gt;""," -O","")</f>
        <v/>
      </c>
      <c r="BH52" s="195" t="str">
        <f>IF(BH53&lt;&gt;""," -O","")</f>
        <v/>
      </c>
      <c r="BJ52" s="195" t="str">
        <f>IF(BJ53&lt;&gt;""," -O","")</f>
        <v/>
      </c>
    </row>
    <row r="53" spans="13:62">
      <c r="M53" s="195">
        <v>1.23</v>
      </c>
      <c r="N53" s="195" t="str">
        <f>IFERROR(VLOOKUP(M53,'CRUCE OPORTUNIDADES'!$C$10:$D$106,2,FALSE),"")</f>
        <v/>
      </c>
      <c r="O53" s="195">
        <v>2.23</v>
      </c>
      <c r="P53" s="195" t="str">
        <f>IFERROR(VLOOKUP(O53,'CRUCE OPORTUNIDADES'!$C$10:$D$106,2,FALSE),"")</f>
        <v/>
      </c>
      <c r="Q53" s="195">
        <v>3.23</v>
      </c>
      <c r="R53" s="195" t="str">
        <f>IFERROR(VLOOKUP(Q53,'CRUCE OPORTUNIDADES'!$C$10:$D$106,2,FALSE),"")</f>
        <v/>
      </c>
      <c r="S53" s="195">
        <v>4.2300000000000004</v>
      </c>
      <c r="T53" s="195" t="str">
        <f>IFERROR(VLOOKUP(S53,'CRUCE OPORTUNIDADES'!$C$10:$D$106,2,FALSE),"")</f>
        <v/>
      </c>
      <c r="U53" s="195">
        <v>5.23</v>
      </c>
      <c r="V53" s="195" t="str">
        <f>IFERROR(VLOOKUP(U53,'CRUCE OPORTUNIDADES'!$C$10:$D$106,2,FALSE),"")</f>
        <v/>
      </c>
      <c r="W53" s="195">
        <v>6.23</v>
      </c>
      <c r="X53" s="195" t="str">
        <f>IFERROR(VLOOKUP(W53,'CRUCE OPORTUNIDADES'!$C$10:$D$106,2,FALSE),"")</f>
        <v/>
      </c>
      <c r="Y53" s="195">
        <v>7.23</v>
      </c>
      <c r="Z53" s="195" t="str">
        <f>IFERROR(VLOOKUP(Y53,'CRUCE OPORTUNIDADES'!$C$10:$D$106,2,FALSE),"")</f>
        <v/>
      </c>
      <c r="AA53" s="195">
        <v>8.23</v>
      </c>
      <c r="AB53" s="195" t="str">
        <f>IFERROR(VLOOKUP(AA53,'CRUCE OPORTUNIDADES'!$C$10:$D$106,2,FALSE),"")</f>
        <v/>
      </c>
      <c r="AC53" s="195">
        <v>9.23</v>
      </c>
      <c r="AD53" s="195" t="str">
        <f>IFERROR(VLOOKUP(AC53,'CRUCE OPORTUNIDADES'!$C$10:$D$106,2,FALSE),"")</f>
        <v/>
      </c>
      <c r="AE53" s="195">
        <v>10.23</v>
      </c>
      <c r="AF53" s="195" t="str">
        <f>IFERROR(VLOOKUP(AE53,'CRUCE OPORTUNIDADES'!$C$10:$D$106,2,FALSE),"")</f>
        <v/>
      </c>
      <c r="AG53" s="195">
        <v>11.23</v>
      </c>
      <c r="AH53" s="195" t="str">
        <f>IFERROR(VLOOKUP(AG53,'CRUCE OPORTUNIDADES'!$C$10:$D$106,2,FALSE),"")</f>
        <v/>
      </c>
      <c r="AI53" s="195">
        <v>12.23</v>
      </c>
      <c r="AJ53" s="195" t="str">
        <f>IFERROR(VLOOKUP(AI53,'CRUCE OPORTUNIDADES'!$C$10:$D$106,2,FALSE),"")</f>
        <v/>
      </c>
      <c r="AK53" s="195">
        <v>13.23</v>
      </c>
      <c r="AL53" s="195" t="str">
        <f>IFERROR(VLOOKUP(AK53,'CRUCE OPORTUNIDADES'!$C$10:$D$106,2,FALSE),"")</f>
        <v/>
      </c>
      <c r="AM53" s="195">
        <v>14.23</v>
      </c>
      <c r="AN53" s="195" t="str">
        <f>IFERROR(VLOOKUP(AM53,'CRUCE OPORTUNIDADES'!$C$10:$D$106,2,FALSE),"")</f>
        <v/>
      </c>
      <c r="AO53" s="195">
        <v>15.23</v>
      </c>
      <c r="AP53" s="195" t="str">
        <f>IFERROR(VLOOKUP(AO53,'CRUCE OPORTUNIDADES'!$C$10:$D$106,2,FALSE),"")</f>
        <v/>
      </c>
      <c r="AQ53" s="195">
        <v>16.23</v>
      </c>
      <c r="AR53" s="195" t="str">
        <f>IFERROR(VLOOKUP(AQ53,'CRUCE OPORTUNIDADES'!$C$10:$D$106,2,FALSE),"")</f>
        <v/>
      </c>
      <c r="AS53" s="195">
        <v>17.23</v>
      </c>
      <c r="AT53" s="195" t="str">
        <f>IFERROR(VLOOKUP(AS53,'CRUCE OPORTUNIDADES'!$C$10:$D$106,2,FALSE),"")</f>
        <v/>
      </c>
      <c r="AU53" s="195">
        <v>18.23</v>
      </c>
      <c r="AV53" s="195" t="str">
        <f>IFERROR(VLOOKUP(AU53,'CRUCE OPORTUNIDADES'!$C$10:$D$106,2,FALSE),"")</f>
        <v/>
      </c>
      <c r="AW53" s="195">
        <v>19.23</v>
      </c>
      <c r="AX53" s="195" t="str">
        <f>IFERROR(VLOOKUP(AW53,'CRUCE OPORTUNIDADES'!$C$10:$D$106,2,FALSE),"")</f>
        <v/>
      </c>
      <c r="AY53" s="195">
        <v>20.23</v>
      </c>
      <c r="AZ53" s="195" t="str">
        <f>IFERROR(VLOOKUP(AY53,'CRUCE OPORTUNIDADES'!$C$10:$D$106,2,FALSE),"")</f>
        <v/>
      </c>
      <c r="BA53" s="195">
        <v>21.23</v>
      </c>
      <c r="BB53" s="195" t="str">
        <f>IFERROR(VLOOKUP(BA53,'CRUCE OPORTUNIDADES'!$C$10:$D$106,2,FALSE),"")</f>
        <v/>
      </c>
      <c r="BC53" s="195">
        <v>22.23</v>
      </c>
      <c r="BD53" s="195" t="str">
        <f>IFERROR(VLOOKUP(BC53,'CRUCE OPORTUNIDADES'!$C$10:$D$106,2,FALSE),"")</f>
        <v/>
      </c>
      <c r="BE53" s="195">
        <v>23.23</v>
      </c>
      <c r="BF53" s="195" t="str">
        <f>IFERROR(VLOOKUP(BE53,'CRUCE OPORTUNIDADES'!$C$10:$D$106,2,FALSE),"")</f>
        <v/>
      </c>
      <c r="BG53" s="195">
        <v>24.23</v>
      </c>
      <c r="BH53" s="195" t="str">
        <f>IFERROR(VLOOKUP(BG53,'CRUCE OPORTUNIDADES'!$C$10:$D$106,2,FALSE),"")</f>
        <v/>
      </c>
      <c r="BI53" s="195">
        <v>25.23</v>
      </c>
      <c r="BJ53" s="195" t="str">
        <f>IFERROR(VLOOKUP(BI53,'CRUCE OPORTUNIDADES'!$C$10:$D$106,2,FALSE),"")</f>
        <v/>
      </c>
    </row>
    <row r="54" spans="13:62">
      <c r="N54" s="195" t="str">
        <f>IF(N55&lt;&gt;""," -O","")</f>
        <v/>
      </c>
      <c r="P54" s="195" t="str">
        <f>IF(P55&lt;&gt;""," -O","")</f>
        <v/>
      </c>
      <c r="R54" s="195" t="str">
        <f>IF(R55&lt;&gt;""," -O","")</f>
        <v/>
      </c>
      <c r="T54" s="195" t="str">
        <f>IF(T55&lt;&gt;""," -O","")</f>
        <v/>
      </c>
      <c r="V54" s="195" t="str">
        <f>IF(V55&lt;&gt;""," -O","")</f>
        <v/>
      </c>
      <c r="X54" s="195" t="str">
        <f>IF(X55&lt;&gt;""," -O","")</f>
        <v/>
      </c>
      <c r="Z54" s="195" t="str">
        <f>IF(Z55&lt;&gt;""," -O","")</f>
        <v/>
      </c>
      <c r="AB54" s="195" t="str">
        <f>IF(AB55&lt;&gt;""," -O","")</f>
        <v/>
      </c>
      <c r="AD54" s="195" t="str">
        <f>IF(AD55&lt;&gt;""," -O","")</f>
        <v/>
      </c>
      <c r="AF54" s="195" t="str">
        <f>IF(AF55&lt;&gt;""," -O","")</f>
        <v/>
      </c>
      <c r="AH54" s="195" t="str">
        <f>IF(AH55&lt;&gt;""," -O","")</f>
        <v/>
      </c>
      <c r="AJ54" s="195" t="str">
        <f>IF(AJ55&lt;&gt;""," -O","")</f>
        <v/>
      </c>
      <c r="AL54" s="195" t="str">
        <f>IF(AL55&lt;&gt;""," -O","")</f>
        <v/>
      </c>
      <c r="AN54" s="195" t="str">
        <f>IF(AN55&lt;&gt;""," -O","")</f>
        <v/>
      </c>
      <c r="AP54" s="195" t="str">
        <f>IF(AP55&lt;&gt;""," -O","")</f>
        <v/>
      </c>
      <c r="AR54" s="195" t="str">
        <f>IF(AR55&lt;&gt;""," -O","")</f>
        <v/>
      </c>
      <c r="AT54" s="195" t="str">
        <f>IF(AT55&lt;&gt;""," -O","")</f>
        <v/>
      </c>
      <c r="AV54" s="195" t="str">
        <f>IF(AV55&lt;&gt;""," -O","")</f>
        <v/>
      </c>
      <c r="AX54" s="195" t="str">
        <f>IF(AX55&lt;&gt;""," -O","")</f>
        <v/>
      </c>
      <c r="AZ54" s="195" t="str">
        <f>IF(AZ55&lt;&gt;""," -O","")</f>
        <v/>
      </c>
      <c r="BB54" s="195" t="str">
        <f>IF(BB55&lt;&gt;""," -O","")</f>
        <v/>
      </c>
      <c r="BD54" s="195" t="str">
        <f>IF(BD55&lt;&gt;""," -O","")</f>
        <v/>
      </c>
      <c r="BF54" s="195" t="str">
        <f>IF(BF55&lt;&gt;""," -O","")</f>
        <v/>
      </c>
      <c r="BH54" s="195" t="str">
        <f>IF(BH55&lt;&gt;""," -O","")</f>
        <v/>
      </c>
      <c r="BJ54" s="195" t="str">
        <f>IF(BJ55&lt;&gt;""," -O","")</f>
        <v/>
      </c>
    </row>
    <row r="55" spans="13:62">
      <c r="M55" s="195">
        <v>1.24</v>
      </c>
      <c r="N55" s="195" t="str">
        <f>IFERROR(VLOOKUP(M55,'CRUCE OPORTUNIDADES'!$C$10:$D$106,2,FALSE),"")</f>
        <v/>
      </c>
      <c r="O55" s="195">
        <v>2.2400000000000002</v>
      </c>
      <c r="P55" s="195" t="str">
        <f>IFERROR(VLOOKUP(O55,'CRUCE OPORTUNIDADES'!$C$10:$D$106,2,FALSE),"")</f>
        <v/>
      </c>
      <c r="Q55" s="195">
        <v>3.24</v>
      </c>
      <c r="R55" s="195" t="str">
        <f>IFERROR(VLOOKUP(Q55,'CRUCE OPORTUNIDADES'!$C$10:$D$106,2,FALSE),"")</f>
        <v/>
      </c>
      <c r="S55" s="195">
        <v>4.24</v>
      </c>
      <c r="T55" s="195" t="str">
        <f>IFERROR(VLOOKUP(S55,'CRUCE OPORTUNIDADES'!$C$10:$D$106,2,FALSE),"")</f>
        <v/>
      </c>
      <c r="U55" s="195">
        <v>5.24</v>
      </c>
      <c r="V55" s="195" t="str">
        <f>IFERROR(VLOOKUP(U55,'CRUCE OPORTUNIDADES'!$C$10:$D$106,2,FALSE),"")</f>
        <v/>
      </c>
      <c r="W55" s="195">
        <v>6.24</v>
      </c>
      <c r="X55" s="195" t="str">
        <f>IFERROR(VLOOKUP(W55,'CRUCE OPORTUNIDADES'!$C$10:$D$106,2,FALSE),"")</f>
        <v/>
      </c>
      <c r="Y55" s="195">
        <v>7.24</v>
      </c>
      <c r="Z55" s="195" t="str">
        <f>IFERROR(VLOOKUP(Y55,'CRUCE OPORTUNIDADES'!$C$10:$D$106,2,FALSE),"")</f>
        <v/>
      </c>
      <c r="AA55" s="195">
        <v>8.24</v>
      </c>
      <c r="AB55" s="195" t="str">
        <f>IFERROR(VLOOKUP(AA55,'CRUCE OPORTUNIDADES'!$C$10:$D$106,2,FALSE),"")</f>
        <v/>
      </c>
      <c r="AC55" s="195">
        <v>9.24</v>
      </c>
      <c r="AD55" s="195" t="str">
        <f>IFERROR(VLOOKUP(AC55,'CRUCE OPORTUNIDADES'!$C$10:$D$106,2,FALSE),"")</f>
        <v/>
      </c>
      <c r="AE55" s="195">
        <v>10.24</v>
      </c>
      <c r="AF55" s="195" t="str">
        <f>IFERROR(VLOOKUP(AE55,'CRUCE OPORTUNIDADES'!$C$10:$D$106,2,FALSE),"")</f>
        <v/>
      </c>
      <c r="AG55" s="195">
        <v>11.24</v>
      </c>
      <c r="AH55" s="195" t="str">
        <f>IFERROR(VLOOKUP(AG55,'CRUCE OPORTUNIDADES'!$C$10:$D$106,2,FALSE),"")</f>
        <v/>
      </c>
      <c r="AI55" s="195">
        <v>12.24</v>
      </c>
      <c r="AJ55" s="195" t="str">
        <f>IFERROR(VLOOKUP(AI55,'CRUCE OPORTUNIDADES'!$C$10:$D$106,2,FALSE),"")</f>
        <v/>
      </c>
      <c r="AK55" s="195">
        <v>13.24</v>
      </c>
      <c r="AL55" s="195" t="str">
        <f>IFERROR(VLOOKUP(AK55,'CRUCE OPORTUNIDADES'!$C$10:$D$106,2,FALSE),"")</f>
        <v/>
      </c>
      <c r="AM55" s="195">
        <v>14.24</v>
      </c>
      <c r="AN55" s="195" t="str">
        <f>IFERROR(VLOOKUP(AM55,'CRUCE OPORTUNIDADES'!$C$10:$D$106,2,FALSE),"")</f>
        <v/>
      </c>
      <c r="AO55" s="195">
        <v>15.24</v>
      </c>
      <c r="AP55" s="195" t="str">
        <f>IFERROR(VLOOKUP(AO55,'CRUCE OPORTUNIDADES'!$C$10:$D$106,2,FALSE),"")</f>
        <v/>
      </c>
      <c r="AQ55" s="195">
        <v>16.239999999999998</v>
      </c>
      <c r="AR55" s="195" t="str">
        <f>IFERROR(VLOOKUP(AQ55,'CRUCE OPORTUNIDADES'!$C$10:$D$106,2,FALSE),"")</f>
        <v/>
      </c>
      <c r="AS55" s="195">
        <v>17.239999999999998</v>
      </c>
      <c r="AT55" s="195" t="str">
        <f>IFERROR(VLOOKUP(AS55,'CRUCE OPORTUNIDADES'!$C$10:$D$106,2,FALSE),"")</f>
        <v/>
      </c>
      <c r="AU55" s="195">
        <v>18.239999999999998</v>
      </c>
      <c r="AV55" s="195" t="str">
        <f>IFERROR(VLOOKUP(AU55,'CRUCE OPORTUNIDADES'!$C$10:$D$106,2,FALSE),"")</f>
        <v/>
      </c>
      <c r="AW55" s="195">
        <v>19.239999999999998</v>
      </c>
      <c r="AX55" s="195" t="str">
        <f>IFERROR(VLOOKUP(AW55,'CRUCE OPORTUNIDADES'!$C$10:$D$106,2,FALSE),"")</f>
        <v/>
      </c>
      <c r="AY55" s="195">
        <v>20.239999999999998</v>
      </c>
      <c r="AZ55" s="195" t="str">
        <f>IFERROR(VLOOKUP(AY55,'CRUCE OPORTUNIDADES'!$C$10:$D$106,2,FALSE),"")</f>
        <v/>
      </c>
      <c r="BA55" s="195">
        <v>21.24</v>
      </c>
      <c r="BB55" s="195" t="str">
        <f>IFERROR(VLOOKUP(BA55,'CRUCE OPORTUNIDADES'!$C$10:$D$106,2,FALSE),"")</f>
        <v/>
      </c>
      <c r="BC55" s="195">
        <v>22.24</v>
      </c>
      <c r="BD55" s="195" t="str">
        <f>IFERROR(VLOOKUP(BC55,'CRUCE OPORTUNIDADES'!$C$10:$D$106,2,FALSE),"")</f>
        <v/>
      </c>
      <c r="BE55" s="195">
        <v>23.24</v>
      </c>
      <c r="BF55" s="195" t="str">
        <f>IFERROR(VLOOKUP(BE55,'CRUCE OPORTUNIDADES'!$C$10:$D$106,2,FALSE),"")</f>
        <v/>
      </c>
      <c r="BG55" s="195">
        <v>24.24</v>
      </c>
      <c r="BH55" s="195" t="str">
        <f>IFERROR(VLOOKUP(BG55,'CRUCE OPORTUNIDADES'!$C$10:$D$106,2,FALSE),"")</f>
        <v/>
      </c>
      <c r="BI55" s="195">
        <v>25.24</v>
      </c>
      <c r="BJ55" s="195" t="str">
        <f>IFERROR(VLOOKUP(BI55,'CRUCE OPORTUNIDADES'!$C$10:$D$106,2,FALSE),"")</f>
        <v/>
      </c>
    </row>
    <row r="56" spans="13:62">
      <c r="N56" s="195" t="str">
        <f>IF(N57&lt;&gt;""," -O","")</f>
        <v/>
      </c>
      <c r="P56" s="195" t="str">
        <f>IF(P57&lt;&gt;""," -O","")</f>
        <v/>
      </c>
      <c r="R56" s="195" t="str">
        <f>IF(R57&lt;&gt;""," -O","")</f>
        <v/>
      </c>
      <c r="T56" s="195" t="str">
        <f>IF(T57&lt;&gt;""," -O","")</f>
        <v/>
      </c>
      <c r="V56" s="195" t="str">
        <f>IF(V57&lt;&gt;""," -O","")</f>
        <v/>
      </c>
      <c r="X56" s="195" t="str">
        <f>IF(X57&lt;&gt;""," -O","")</f>
        <v/>
      </c>
      <c r="Z56" s="195" t="str">
        <f>IF(Z57&lt;&gt;""," -O","")</f>
        <v/>
      </c>
      <c r="AB56" s="195" t="str">
        <f>IF(AB57&lt;&gt;""," -O","")</f>
        <v/>
      </c>
      <c r="AD56" s="195" t="str">
        <f>IF(AD57&lt;&gt;""," -O","")</f>
        <v/>
      </c>
      <c r="AF56" s="195" t="str">
        <f>IF(AF57&lt;&gt;""," -O","")</f>
        <v/>
      </c>
      <c r="AH56" s="195" t="str">
        <f>IF(AH57&lt;&gt;""," -O","")</f>
        <v/>
      </c>
      <c r="AJ56" s="195" t="str">
        <f>IF(AJ57&lt;&gt;""," -O","")</f>
        <v/>
      </c>
      <c r="AL56" s="195" t="str">
        <f>IF(AL57&lt;&gt;""," -O","")</f>
        <v/>
      </c>
      <c r="AN56" s="195" t="str">
        <f>IF(AN57&lt;&gt;""," -O","")</f>
        <v/>
      </c>
      <c r="AP56" s="195" t="str">
        <f>IF(AP57&lt;&gt;""," -O","")</f>
        <v/>
      </c>
      <c r="AR56" s="195" t="str">
        <f>IF(AR57&lt;&gt;""," -O","")</f>
        <v/>
      </c>
      <c r="AT56" s="195" t="str">
        <f>IF(AT57&lt;&gt;""," -O","")</f>
        <v/>
      </c>
      <c r="AV56" s="195" t="str">
        <f>IF(AV57&lt;&gt;""," -O","")</f>
        <v/>
      </c>
      <c r="AX56" s="195" t="str">
        <f>IF(AX57&lt;&gt;""," -O","")</f>
        <v/>
      </c>
      <c r="AZ56" s="195" t="str">
        <f>IF(AZ57&lt;&gt;""," -O","")</f>
        <v/>
      </c>
      <c r="BB56" s="195" t="str">
        <f>IF(BB57&lt;&gt;""," -O","")</f>
        <v/>
      </c>
      <c r="BD56" s="195" t="str">
        <f>IF(BD57&lt;&gt;""," -O","")</f>
        <v/>
      </c>
      <c r="BF56" s="195" t="str">
        <f>IF(BF57&lt;&gt;""," -O","")</f>
        <v/>
      </c>
      <c r="BH56" s="195" t="str">
        <f>IF(BH57&lt;&gt;""," -O","")</f>
        <v/>
      </c>
      <c r="BJ56" s="195" t="str">
        <f>IF(BJ57&lt;&gt;""," -O","")</f>
        <v/>
      </c>
    </row>
    <row r="57" spans="13:62">
      <c r="M57" s="195">
        <v>1.25</v>
      </c>
      <c r="N57" s="195" t="str">
        <f>IFERROR(VLOOKUP(M57,'CRUCE OPORTUNIDADES'!$C$10:$D$106,2,FALSE),"")</f>
        <v/>
      </c>
      <c r="O57" s="195">
        <v>2.25</v>
      </c>
      <c r="P57" s="195" t="str">
        <f>IFERROR(VLOOKUP(O57,'CRUCE OPORTUNIDADES'!$C$10:$D$106,2,FALSE),"")</f>
        <v/>
      </c>
      <c r="Q57" s="195">
        <v>3.25</v>
      </c>
      <c r="R57" s="195" t="str">
        <f>IFERROR(VLOOKUP(Q57,'CRUCE OPORTUNIDADES'!$C$10:$D$106,2,FALSE),"")</f>
        <v/>
      </c>
      <c r="S57" s="195">
        <v>4.25</v>
      </c>
      <c r="T57" s="195" t="str">
        <f>IFERROR(VLOOKUP(S57,'CRUCE OPORTUNIDADES'!$C$10:$D$106,2,FALSE),"")</f>
        <v/>
      </c>
      <c r="U57" s="195">
        <v>5.25</v>
      </c>
      <c r="V57" s="195" t="str">
        <f>IFERROR(VLOOKUP(U57,'CRUCE OPORTUNIDADES'!$C$10:$D$106,2,FALSE),"")</f>
        <v/>
      </c>
      <c r="W57" s="195">
        <v>6.25</v>
      </c>
      <c r="X57" s="195" t="str">
        <f>IFERROR(VLOOKUP(W57,'CRUCE OPORTUNIDADES'!$C$10:$D$106,2,FALSE),"")</f>
        <v/>
      </c>
      <c r="Y57" s="195">
        <v>7.25</v>
      </c>
      <c r="Z57" s="195" t="str">
        <f>IFERROR(VLOOKUP(Y57,'CRUCE OPORTUNIDADES'!$C$10:$D$106,2,FALSE),"")</f>
        <v/>
      </c>
      <c r="AA57" s="195">
        <v>8.25</v>
      </c>
      <c r="AB57" s="195" t="str">
        <f>IFERROR(VLOOKUP(AA57,'CRUCE OPORTUNIDADES'!$C$10:$D$106,2,FALSE),"")</f>
        <v/>
      </c>
      <c r="AC57" s="195">
        <v>9.25</v>
      </c>
      <c r="AD57" s="195" t="str">
        <f>IFERROR(VLOOKUP(AC57,'CRUCE OPORTUNIDADES'!$C$10:$D$106,2,FALSE),"")</f>
        <v/>
      </c>
      <c r="AE57" s="195">
        <v>10.25</v>
      </c>
      <c r="AF57" s="195" t="str">
        <f>IFERROR(VLOOKUP(AE57,'CRUCE OPORTUNIDADES'!$C$10:$D$106,2,FALSE),"")</f>
        <v/>
      </c>
      <c r="AG57" s="195">
        <v>11.25</v>
      </c>
      <c r="AH57" s="195" t="str">
        <f>IFERROR(VLOOKUP(AG57,'CRUCE OPORTUNIDADES'!$C$10:$D$106,2,FALSE),"")</f>
        <v/>
      </c>
      <c r="AI57" s="195">
        <v>12.25</v>
      </c>
      <c r="AJ57" s="195" t="str">
        <f>IFERROR(VLOOKUP(AI57,'CRUCE OPORTUNIDADES'!$C$10:$D$106,2,FALSE),"")</f>
        <v/>
      </c>
      <c r="AK57" s="195">
        <v>13.25</v>
      </c>
      <c r="AL57" s="195" t="str">
        <f>IFERROR(VLOOKUP(AK57,'CRUCE OPORTUNIDADES'!$C$10:$D$106,2,FALSE),"")</f>
        <v/>
      </c>
      <c r="AM57" s="195">
        <v>14.25</v>
      </c>
      <c r="AN57" s="195" t="str">
        <f>IFERROR(VLOOKUP(AM57,'CRUCE OPORTUNIDADES'!$C$10:$D$106,2,FALSE),"")</f>
        <v/>
      </c>
      <c r="AO57" s="195">
        <v>15.25</v>
      </c>
      <c r="AP57" s="195" t="str">
        <f>IFERROR(VLOOKUP(AO57,'CRUCE OPORTUNIDADES'!$C$10:$D$106,2,FALSE),"")</f>
        <v/>
      </c>
      <c r="AQ57" s="195">
        <v>16.25</v>
      </c>
      <c r="AR57" s="195" t="str">
        <f>IFERROR(VLOOKUP(AQ57,'CRUCE OPORTUNIDADES'!$C$10:$D$106,2,FALSE),"")</f>
        <v/>
      </c>
      <c r="AS57" s="195">
        <v>17.25</v>
      </c>
      <c r="AT57" s="195" t="str">
        <f>IFERROR(VLOOKUP(AS57,'CRUCE OPORTUNIDADES'!$C$10:$D$106,2,FALSE),"")</f>
        <v/>
      </c>
      <c r="AU57" s="195">
        <v>18.25</v>
      </c>
      <c r="AV57" s="195" t="str">
        <f>IFERROR(VLOOKUP(AU57,'CRUCE OPORTUNIDADES'!$C$10:$D$106,2,FALSE),"")</f>
        <v/>
      </c>
      <c r="AW57" s="195">
        <v>19.25</v>
      </c>
      <c r="AX57" s="195" t="str">
        <f>IFERROR(VLOOKUP(AW57,'CRUCE OPORTUNIDADES'!$C$10:$D$106,2,FALSE),"")</f>
        <v/>
      </c>
      <c r="AY57" s="195">
        <v>20.25</v>
      </c>
      <c r="AZ57" s="195" t="str">
        <f>IFERROR(VLOOKUP(AY57,'CRUCE OPORTUNIDADES'!$C$10:$D$106,2,FALSE),"")</f>
        <v/>
      </c>
      <c r="BA57" s="195">
        <v>21.25</v>
      </c>
      <c r="BB57" s="195" t="str">
        <f>IFERROR(VLOOKUP(BA57,'CRUCE OPORTUNIDADES'!$C$10:$D$106,2,FALSE),"")</f>
        <v/>
      </c>
      <c r="BC57" s="195">
        <v>22.25</v>
      </c>
      <c r="BD57" s="195" t="str">
        <f>IFERROR(VLOOKUP(BC57,'CRUCE OPORTUNIDADES'!$C$10:$D$106,2,FALSE),"")</f>
        <v/>
      </c>
      <c r="BE57" s="195">
        <v>23.25</v>
      </c>
      <c r="BF57" s="195" t="str">
        <f>IFERROR(VLOOKUP(BE57,'CRUCE OPORTUNIDADES'!$C$10:$D$106,2,FALSE),"")</f>
        <v/>
      </c>
      <c r="BG57" s="195">
        <v>24.25</v>
      </c>
      <c r="BH57" s="195" t="str">
        <f>IFERROR(VLOOKUP(BG57,'CRUCE OPORTUNIDADES'!$C$10:$D$106,2,FALSE),"")</f>
        <v/>
      </c>
      <c r="BI57" s="195">
        <v>25.25</v>
      </c>
      <c r="BJ57" s="195" t="str">
        <f>IFERROR(VLOOKUP(BI57,'CRUCE OPORTUNIDADES'!$C$10:$D$106,2,FALSE),"")</f>
        <v/>
      </c>
    </row>
    <row r="58" spans="13:62">
      <c r="N58" s="195" t="str">
        <f>IF(N59&lt;&gt;""," -O","")</f>
        <v/>
      </c>
      <c r="P58" s="195" t="str">
        <f>IF(P59&lt;&gt;""," -O","")</f>
        <v/>
      </c>
      <c r="R58" s="195" t="str">
        <f>IF(R59&lt;&gt;""," -O","")</f>
        <v/>
      </c>
      <c r="T58" s="195" t="str">
        <f>IF(T59&lt;&gt;""," -O","")</f>
        <v/>
      </c>
      <c r="V58" s="195" t="str">
        <f>IF(V59&lt;&gt;""," -O","")</f>
        <v/>
      </c>
      <c r="X58" s="195" t="str">
        <f>IF(X59&lt;&gt;""," -O","")</f>
        <v/>
      </c>
      <c r="Z58" s="195" t="str">
        <f>IF(Z59&lt;&gt;""," -O","")</f>
        <v/>
      </c>
      <c r="AB58" s="195" t="str">
        <f>IF(AB59&lt;&gt;""," -O","")</f>
        <v/>
      </c>
      <c r="AD58" s="195" t="str">
        <f>IF(AD59&lt;&gt;""," -O","")</f>
        <v/>
      </c>
      <c r="AF58" s="195" t="str">
        <f>IF(AF59&lt;&gt;""," -O","")</f>
        <v/>
      </c>
      <c r="AH58" s="195" t="str">
        <f>IF(AH59&lt;&gt;""," -O","")</f>
        <v/>
      </c>
      <c r="AJ58" s="195" t="str">
        <f>IF(AJ59&lt;&gt;""," -O","")</f>
        <v/>
      </c>
      <c r="AL58" s="195" t="str">
        <f>IF(AL59&lt;&gt;""," -O","")</f>
        <v/>
      </c>
      <c r="AN58" s="195" t="str">
        <f>IF(AN59&lt;&gt;""," -O","")</f>
        <v/>
      </c>
      <c r="AP58" s="195" t="str">
        <f>IF(AP59&lt;&gt;""," -O","")</f>
        <v/>
      </c>
      <c r="AR58" s="195" t="str">
        <f>IF(AR59&lt;&gt;""," -O","")</f>
        <v/>
      </c>
      <c r="AT58" s="195" t="str">
        <f>IF(AT59&lt;&gt;""," -O","")</f>
        <v/>
      </c>
      <c r="AV58" s="195" t="str">
        <f>IF(AV59&lt;&gt;""," -O","")</f>
        <v/>
      </c>
      <c r="AX58" s="195" t="str">
        <f>IF(AX59&lt;&gt;""," -O","")</f>
        <v/>
      </c>
      <c r="AZ58" s="195" t="str">
        <f>IF(AZ59&lt;&gt;""," -O","")</f>
        <v/>
      </c>
      <c r="BB58" s="195" t="str">
        <f>IF(BB59&lt;&gt;""," -O","")</f>
        <v/>
      </c>
      <c r="BD58" s="195" t="str">
        <f>IF(BD59&lt;&gt;""," -O","")</f>
        <v/>
      </c>
      <c r="BF58" s="195" t="str">
        <f>IF(BF59&lt;&gt;""," -O","")</f>
        <v/>
      </c>
      <c r="BH58" s="195" t="str">
        <f>IF(BH59&lt;&gt;""," -O","")</f>
        <v/>
      </c>
      <c r="BJ58" s="195" t="str">
        <f>IF(BJ59&lt;&gt;""," -O","")</f>
        <v/>
      </c>
    </row>
    <row r="59" spans="13:62">
      <c r="M59" s="195">
        <v>1.26</v>
      </c>
      <c r="N59" s="195" t="str">
        <f>IFERROR(VLOOKUP(M59,'CRUCE OPORTUNIDADES'!$C$10:$D$106,2,FALSE),"")</f>
        <v/>
      </c>
      <c r="O59" s="195">
        <v>2.2599999999999998</v>
      </c>
      <c r="P59" s="195" t="str">
        <f>IFERROR(VLOOKUP(O59,'CRUCE OPORTUNIDADES'!$C$10:$D$106,2,FALSE),"")</f>
        <v/>
      </c>
      <c r="Q59" s="195">
        <v>3.26</v>
      </c>
      <c r="R59" s="195" t="str">
        <f>IFERROR(VLOOKUP(Q59,'CRUCE OPORTUNIDADES'!$C$10:$D$106,2,FALSE),"")</f>
        <v/>
      </c>
      <c r="S59" s="195">
        <v>4.26</v>
      </c>
      <c r="T59" s="195" t="str">
        <f>IFERROR(VLOOKUP(S59,'CRUCE OPORTUNIDADES'!$C$10:$D$106,2,FALSE),"")</f>
        <v/>
      </c>
      <c r="U59" s="195">
        <v>5.26</v>
      </c>
      <c r="V59" s="195" t="str">
        <f>IFERROR(VLOOKUP(U59,'CRUCE OPORTUNIDADES'!$C$10:$D$106,2,FALSE),"")</f>
        <v/>
      </c>
      <c r="W59" s="195">
        <v>6.26</v>
      </c>
      <c r="X59" s="195" t="str">
        <f>IFERROR(VLOOKUP(W59,'CRUCE OPORTUNIDADES'!$C$10:$D$106,2,FALSE),"")</f>
        <v/>
      </c>
      <c r="Y59" s="195">
        <v>7.26</v>
      </c>
      <c r="Z59" s="195" t="str">
        <f>IFERROR(VLOOKUP(Y59,'CRUCE OPORTUNIDADES'!$C$10:$D$106,2,FALSE),"")</f>
        <v/>
      </c>
      <c r="AA59" s="195">
        <v>8.26</v>
      </c>
      <c r="AB59" s="195" t="str">
        <f>IFERROR(VLOOKUP(AA59,'CRUCE OPORTUNIDADES'!$C$10:$D$106,2,FALSE),"")</f>
        <v/>
      </c>
      <c r="AC59" s="195">
        <v>9.26</v>
      </c>
      <c r="AD59" s="195" t="str">
        <f>IFERROR(VLOOKUP(AC59,'CRUCE OPORTUNIDADES'!$C$10:$D$106,2,FALSE),"")</f>
        <v/>
      </c>
      <c r="AE59" s="195">
        <v>10.26</v>
      </c>
      <c r="AF59" s="195" t="str">
        <f>IFERROR(VLOOKUP(AE59,'CRUCE OPORTUNIDADES'!$C$10:$D$106,2,FALSE),"")</f>
        <v/>
      </c>
      <c r="AG59" s="195">
        <v>11.26</v>
      </c>
      <c r="AH59" s="195" t="str">
        <f>IFERROR(VLOOKUP(AG59,'CRUCE OPORTUNIDADES'!$C$10:$D$106,2,FALSE),"")</f>
        <v/>
      </c>
      <c r="AI59" s="195">
        <v>12.26</v>
      </c>
      <c r="AJ59" s="195" t="str">
        <f>IFERROR(VLOOKUP(AI59,'CRUCE OPORTUNIDADES'!$C$10:$D$106,2,FALSE),"")</f>
        <v/>
      </c>
      <c r="AK59" s="195">
        <v>13.26</v>
      </c>
      <c r="AL59" s="195" t="str">
        <f>IFERROR(VLOOKUP(AK59,'CRUCE OPORTUNIDADES'!$C$10:$D$106,2,FALSE),"")</f>
        <v/>
      </c>
      <c r="AM59" s="195">
        <v>14.26</v>
      </c>
      <c r="AN59" s="195" t="str">
        <f>IFERROR(VLOOKUP(AM59,'CRUCE OPORTUNIDADES'!$C$10:$D$106,2,FALSE),"")</f>
        <v/>
      </c>
      <c r="AO59" s="195">
        <v>15.26</v>
      </c>
      <c r="AP59" s="195" t="str">
        <f>IFERROR(VLOOKUP(AO59,'CRUCE OPORTUNIDADES'!$C$10:$D$106,2,FALSE),"")</f>
        <v/>
      </c>
      <c r="AQ59" s="195">
        <v>16.260000000000002</v>
      </c>
      <c r="AR59" s="195" t="str">
        <f>IFERROR(VLOOKUP(AQ59,'CRUCE OPORTUNIDADES'!$C$10:$D$106,2,FALSE),"")</f>
        <v/>
      </c>
      <c r="AS59" s="195">
        <v>17.260000000000002</v>
      </c>
      <c r="AT59" s="195" t="str">
        <f>IFERROR(VLOOKUP(AS59,'CRUCE OPORTUNIDADES'!$C$10:$D$106,2,FALSE),"")</f>
        <v/>
      </c>
      <c r="AU59" s="195">
        <v>18.260000000000002</v>
      </c>
      <c r="AV59" s="195" t="str">
        <f>IFERROR(VLOOKUP(AU59,'CRUCE OPORTUNIDADES'!$C$10:$D$106,2,FALSE),"")</f>
        <v/>
      </c>
      <c r="AW59" s="195">
        <v>19.260000000000002</v>
      </c>
      <c r="AX59" s="195" t="str">
        <f>IFERROR(VLOOKUP(AW59,'CRUCE OPORTUNIDADES'!$C$10:$D$106,2,FALSE),"")</f>
        <v/>
      </c>
      <c r="AY59" s="195">
        <v>20.260000000000002</v>
      </c>
      <c r="AZ59" s="195" t="str">
        <f>IFERROR(VLOOKUP(AY59,'CRUCE OPORTUNIDADES'!$C$10:$D$106,2,FALSE),"")</f>
        <v/>
      </c>
      <c r="BA59" s="195">
        <v>21.26</v>
      </c>
      <c r="BB59" s="195" t="str">
        <f>IFERROR(VLOOKUP(BA59,'CRUCE OPORTUNIDADES'!$C$10:$D$106,2,FALSE),"")</f>
        <v/>
      </c>
      <c r="BC59" s="195">
        <v>22.26</v>
      </c>
      <c r="BD59" s="195" t="str">
        <f>IFERROR(VLOOKUP(BC59,'CRUCE OPORTUNIDADES'!$C$10:$D$106,2,FALSE),"")</f>
        <v/>
      </c>
      <c r="BE59" s="195">
        <v>23.26</v>
      </c>
      <c r="BF59" s="195" t="str">
        <f>IFERROR(VLOOKUP(BE59,'CRUCE OPORTUNIDADES'!$C$10:$D$106,2,FALSE),"")</f>
        <v/>
      </c>
      <c r="BG59" s="195">
        <v>24.26</v>
      </c>
      <c r="BH59" s="195" t="str">
        <f>IFERROR(VLOOKUP(BG59,'CRUCE OPORTUNIDADES'!$C$10:$D$106,2,FALSE),"")</f>
        <v/>
      </c>
      <c r="BI59" s="195">
        <v>25.26</v>
      </c>
      <c r="BJ59" s="195" t="str">
        <f>IFERROR(VLOOKUP(BI59,'CRUCE OPORTUNIDADES'!$C$10:$D$106,2,FALSE),"")</f>
        <v/>
      </c>
    </row>
    <row r="60" spans="13:62">
      <c r="N60" s="195" t="str">
        <f>IF(N61&lt;&gt;""," -O","")</f>
        <v/>
      </c>
      <c r="P60" s="195" t="str">
        <f>IF(P61&lt;&gt;""," -O","")</f>
        <v/>
      </c>
      <c r="R60" s="195" t="str">
        <f>IF(R61&lt;&gt;""," -O","")</f>
        <v/>
      </c>
      <c r="T60" s="195" t="str">
        <f>IF(T61&lt;&gt;""," -O","")</f>
        <v/>
      </c>
      <c r="V60" s="195" t="str">
        <f>IF(V61&lt;&gt;""," -O","")</f>
        <v/>
      </c>
      <c r="X60" s="195" t="str">
        <f>IF(X61&lt;&gt;""," -O","")</f>
        <v/>
      </c>
      <c r="Z60" s="195" t="str">
        <f>IF(Z61&lt;&gt;""," -O","")</f>
        <v/>
      </c>
      <c r="AB60" s="195" t="str">
        <f>IF(AB61&lt;&gt;""," -O","")</f>
        <v/>
      </c>
      <c r="AD60" s="195" t="str">
        <f>IF(AD61&lt;&gt;""," -O","")</f>
        <v/>
      </c>
      <c r="AF60" s="195" t="str">
        <f>IF(AF61&lt;&gt;""," -O","")</f>
        <v/>
      </c>
      <c r="AH60" s="195" t="str">
        <f>IF(AH61&lt;&gt;""," -O","")</f>
        <v/>
      </c>
      <c r="AJ60" s="195" t="str">
        <f>IF(AJ61&lt;&gt;""," -O","")</f>
        <v/>
      </c>
      <c r="AL60" s="195" t="str">
        <f>IF(AL61&lt;&gt;""," -O","")</f>
        <v/>
      </c>
      <c r="AN60" s="195" t="str">
        <f>IF(AN61&lt;&gt;""," -O","")</f>
        <v/>
      </c>
      <c r="AP60" s="195" t="str">
        <f>IF(AP61&lt;&gt;""," -O","")</f>
        <v/>
      </c>
      <c r="AR60" s="195" t="str">
        <f>IF(AR61&lt;&gt;""," -O","")</f>
        <v/>
      </c>
      <c r="AT60" s="195" t="str">
        <f>IF(AT61&lt;&gt;""," -O","")</f>
        <v/>
      </c>
      <c r="AV60" s="195" t="str">
        <f>IF(AV61&lt;&gt;""," -O","")</f>
        <v/>
      </c>
      <c r="AX60" s="195" t="str">
        <f>IF(AX61&lt;&gt;""," -O","")</f>
        <v/>
      </c>
      <c r="AZ60" s="195" t="str">
        <f>IF(AZ61&lt;&gt;""," -O","")</f>
        <v/>
      </c>
      <c r="BB60" s="195" t="str">
        <f>IF(BB61&lt;&gt;""," -O","")</f>
        <v/>
      </c>
      <c r="BD60" s="195" t="str">
        <f>IF(BD61&lt;&gt;""," -O","")</f>
        <v/>
      </c>
      <c r="BF60" s="195" t="str">
        <f>IF(BF61&lt;&gt;""," -O","")</f>
        <v/>
      </c>
      <c r="BH60" s="195" t="str">
        <f>IF(BH61&lt;&gt;""," -O","")</f>
        <v/>
      </c>
      <c r="BJ60" s="195" t="str">
        <f>IF(BJ61&lt;&gt;""," -O","")</f>
        <v/>
      </c>
    </row>
    <row r="61" spans="13:62">
      <c r="M61" s="195">
        <v>1.27</v>
      </c>
      <c r="N61" s="195" t="str">
        <f>IFERROR(VLOOKUP(M61,'CRUCE OPORTUNIDADES'!$C$10:$D$106,2,FALSE),"")</f>
        <v/>
      </c>
      <c r="O61" s="195">
        <v>2.2700000000000098</v>
      </c>
      <c r="P61" s="195" t="str">
        <f>IFERROR(VLOOKUP(O61,'CRUCE OPORTUNIDADES'!$C$10:$D$106,2,FALSE),"")</f>
        <v/>
      </c>
      <c r="Q61" s="195">
        <v>3.27000000000002</v>
      </c>
      <c r="R61" s="195" t="str">
        <f>IFERROR(VLOOKUP(Q61,'CRUCE OPORTUNIDADES'!$C$10:$D$106,2,FALSE),"")</f>
        <v/>
      </c>
      <c r="S61" s="195">
        <v>4.2700000000000298</v>
      </c>
      <c r="T61" s="195" t="str">
        <f>IFERROR(VLOOKUP(S61,'CRUCE OPORTUNIDADES'!$C$10:$D$106,2,FALSE),"")</f>
        <v/>
      </c>
      <c r="U61" s="195">
        <v>5.2700000000000404</v>
      </c>
      <c r="V61" s="195" t="str">
        <f>IFERROR(VLOOKUP(U61,'CRUCE OPORTUNIDADES'!$C$10:$D$106,2,FALSE),"")</f>
        <v/>
      </c>
      <c r="W61" s="195">
        <v>6.2700000000000502</v>
      </c>
      <c r="X61" s="195" t="str">
        <f>IFERROR(VLOOKUP(W61,'CRUCE OPORTUNIDADES'!$C$10:$D$106,2,FALSE),"")</f>
        <v/>
      </c>
      <c r="Y61" s="195">
        <v>7.27000000000006</v>
      </c>
      <c r="Z61" s="195" t="str">
        <f>IFERROR(VLOOKUP(Y61,'CRUCE OPORTUNIDADES'!$C$10:$D$106,2,FALSE),"")</f>
        <v/>
      </c>
      <c r="AA61" s="195">
        <v>8.2700000000000706</v>
      </c>
      <c r="AB61" s="195" t="str">
        <f>IFERROR(VLOOKUP(AA61,'CRUCE OPORTUNIDADES'!$C$10:$D$106,2,FALSE),"")</f>
        <v/>
      </c>
      <c r="AC61" s="195">
        <v>9.2700000000000795</v>
      </c>
      <c r="AD61" s="195" t="str">
        <f>IFERROR(VLOOKUP(AC61,'CRUCE OPORTUNIDADES'!$C$10:$D$106,2,FALSE),"")</f>
        <v/>
      </c>
      <c r="AE61" s="195">
        <v>10.270000000000101</v>
      </c>
      <c r="AF61" s="195" t="str">
        <f>IFERROR(VLOOKUP(AE61,'CRUCE OPORTUNIDADES'!$C$10:$D$106,2,FALSE),"")</f>
        <v/>
      </c>
      <c r="AG61" s="195">
        <v>11.270000000000101</v>
      </c>
      <c r="AH61" s="195" t="str">
        <f>IFERROR(VLOOKUP(AG61,'CRUCE OPORTUNIDADES'!$C$10:$D$106,2,FALSE),"")</f>
        <v/>
      </c>
      <c r="AI61" s="195">
        <v>12.270000000000101</v>
      </c>
      <c r="AJ61" s="195" t="str">
        <f>IFERROR(VLOOKUP(AI61,'CRUCE OPORTUNIDADES'!$C$10:$D$106,2,FALSE),"")</f>
        <v/>
      </c>
      <c r="AK61" s="195">
        <v>13.270000000000101</v>
      </c>
      <c r="AL61" s="195" t="str">
        <f>IFERROR(VLOOKUP(AK61,'CRUCE OPORTUNIDADES'!$C$10:$D$106,2,FALSE),"")</f>
        <v/>
      </c>
      <c r="AM61" s="195">
        <v>14.270000000000101</v>
      </c>
      <c r="AN61" s="195" t="str">
        <f>IFERROR(VLOOKUP(AM61,'CRUCE OPORTUNIDADES'!$C$10:$D$106,2,FALSE),"")</f>
        <v/>
      </c>
      <c r="AO61" s="195">
        <v>15.270000000000101</v>
      </c>
      <c r="AP61" s="195" t="str">
        <f>IFERROR(VLOOKUP(AO61,'CRUCE OPORTUNIDADES'!$C$10:$D$106,2,FALSE),"")</f>
        <v/>
      </c>
      <c r="AQ61" s="195">
        <v>16.270000000000099</v>
      </c>
      <c r="AR61" s="195" t="str">
        <f>IFERROR(VLOOKUP(AQ61,'CRUCE OPORTUNIDADES'!$C$10:$D$106,2,FALSE),"")</f>
        <v/>
      </c>
      <c r="AS61" s="195">
        <v>17.270000000000199</v>
      </c>
      <c r="AT61" s="195" t="str">
        <f>IFERROR(VLOOKUP(AS61,'CRUCE OPORTUNIDADES'!$C$10:$D$106,2,FALSE),"")</f>
        <v/>
      </c>
      <c r="AU61" s="195">
        <v>18.270000000000199</v>
      </c>
      <c r="AV61" s="195" t="str">
        <f>IFERROR(VLOOKUP(AU61,'CRUCE OPORTUNIDADES'!$C$10:$D$106,2,FALSE),"")</f>
        <v/>
      </c>
      <c r="AW61" s="195">
        <v>19.270000000000199</v>
      </c>
      <c r="AX61" s="195" t="str">
        <f>IFERROR(VLOOKUP(AW61,'CRUCE OPORTUNIDADES'!$C$10:$D$106,2,FALSE),"")</f>
        <v/>
      </c>
      <c r="AY61" s="195">
        <v>20.270000000000199</v>
      </c>
      <c r="AZ61" s="195" t="str">
        <f>IFERROR(VLOOKUP(AY61,'CRUCE OPORTUNIDADES'!$C$10:$D$106,2,FALSE),"")</f>
        <v/>
      </c>
      <c r="BA61" s="195">
        <v>21.270000000000199</v>
      </c>
      <c r="BB61" s="195" t="str">
        <f>IFERROR(VLOOKUP(BA61,'CRUCE OPORTUNIDADES'!$C$10:$D$106,2,FALSE),"")</f>
        <v/>
      </c>
      <c r="BC61" s="195">
        <v>22.270000000000199</v>
      </c>
      <c r="BD61" s="195" t="str">
        <f>IFERROR(VLOOKUP(BC61,'CRUCE OPORTUNIDADES'!$C$10:$D$106,2,FALSE),"")</f>
        <v/>
      </c>
      <c r="BE61" s="195">
        <v>23.270000000000199</v>
      </c>
      <c r="BF61" s="195" t="str">
        <f>IFERROR(VLOOKUP(BE61,'CRUCE OPORTUNIDADES'!$C$10:$D$106,2,FALSE),"")</f>
        <v/>
      </c>
      <c r="BG61" s="195">
        <v>24.270000000000199</v>
      </c>
      <c r="BH61" s="195" t="str">
        <f>IFERROR(VLOOKUP(BG61,'CRUCE OPORTUNIDADES'!$C$10:$D$106,2,FALSE),"")</f>
        <v/>
      </c>
      <c r="BI61" s="195">
        <v>25.270000000000199</v>
      </c>
      <c r="BJ61" s="195" t="str">
        <f>IFERROR(VLOOKUP(BI61,'CRUCE OPORTUNIDADES'!$C$10:$D$106,2,FALSE),"")</f>
        <v/>
      </c>
    </row>
    <row r="62" spans="13:62">
      <c r="N62" s="195" t="str">
        <f>IF(N63&lt;&gt;""," -O","")</f>
        <v/>
      </c>
      <c r="P62" s="195" t="str">
        <f>IF(P63&lt;&gt;""," -O","")</f>
        <v/>
      </c>
      <c r="R62" s="195" t="str">
        <f>IF(R63&lt;&gt;""," -O","")</f>
        <v/>
      </c>
      <c r="T62" s="195" t="str">
        <f>IF(T63&lt;&gt;""," -O","")</f>
        <v/>
      </c>
      <c r="V62" s="195" t="str">
        <f>IF(V63&lt;&gt;""," -O","")</f>
        <v/>
      </c>
      <c r="X62" s="195" t="str">
        <f>IF(X63&lt;&gt;""," -O","")</f>
        <v/>
      </c>
      <c r="Z62" s="195" t="str">
        <f>IF(Z63&lt;&gt;""," -O","")</f>
        <v/>
      </c>
      <c r="AB62" s="195" t="str">
        <f>IF(AB63&lt;&gt;""," -O","")</f>
        <v/>
      </c>
      <c r="AD62" s="195" t="str">
        <f>IF(AD63&lt;&gt;""," -O","")</f>
        <v/>
      </c>
      <c r="AF62" s="195" t="str">
        <f>IF(AF63&lt;&gt;""," -O","")</f>
        <v/>
      </c>
      <c r="AH62" s="195" t="str">
        <f>IF(AH63&lt;&gt;""," -O","")</f>
        <v/>
      </c>
      <c r="AJ62" s="195" t="str">
        <f>IF(AJ63&lt;&gt;""," -O","")</f>
        <v/>
      </c>
      <c r="AL62" s="195" t="str">
        <f>IF(AL63&lt;&gt;""," -O","")</f>
        <v/>
      </c>
      <c r="AN62" s="195" t="str">
        <f>IF(AN63&lt;&gt;""," -O","")</f>
        <v/>
      </c>
      <c r="AP62" s="195" t="str">
        <f>IF(AP63&lt;&gt;""," -O","")</f>
        <v/>
      </c>
      <c r="AR62" s="195" t="str">
        <f>IF(AR63&lt;&gt;""," -O","")</f>
        <v/>
      </c>
      <c r="AT62" s="195" t="str">
        <f>IF(AT63&lt;&gt;""," -O","")</f>
        <v/>
      </c>
      <c r="AV62" s="195" t="str">
        <f>IF(AV63&lt;&gt;""," -O","")</f>
        <v/>
      </c>
      <c r="AX62" s="195" t="str">
        <f>IF(AX63&lt;&gt;""," -O","")</f>
        <v/>
      </c>
      <c r="AZ62" s="195" t="str">
        <f>IF(AZ63&lt;&gt;""," -O","")</f>
        <v/>
      </c>
      <c r="BB62" s="195" t="str">
        <f>IF(BB63&lt;&gt;""," -O","")</f>
        <v/>
      </c>
      <c r="BD62" s="195" t="str">
        <f>IF(BD63&lt;&gt;""," -O","")</f>
        <v/>
      </c>
      <c r="BF62" s="195" t="str">
        <f>IF(BF63&lt;&gt;""," -O","")</f>
        <v/>
      </c>
      <c r="BH62" s="195" t="str">
        <f>IF(BH63&lt;&gt;""," -O","")</f>
        <v/>
      </c>
      <c r="BJ62" s="195" t="str">
        <f>IF(BJ63&lt;&gt;""," -O","")</f>
        <v/>
      </c>
    </row>
    <row r="63" spans="13:62">
      <c r="M63" s="195">
        <v>1.28</v>
      </c>
      <c r="N63" s="195" t="str">
        <f>IFERROR(VLOOKUP(M63,'CRUCE OPORTUNIDADES'!$C$10:$D$106,2,FALSE),"")</f>
        <v/>
      </c>
      <c r="O63" s="195">
        <v>2.28000000000001</v>
      </c>
      <c r="P63" s="195" t="str">
        <f>IFERROR(VLOOKUP(O63,'CRUCE OPORTUNIDADES'!$C$10:$D$106,2,FALSE),"")</f>
        <v/>
      </c>
      <c r="Q63" s="195">
        <v>3.2800000000000198</v>
      </c>
      <c r="R63" s="195" t="str">
        <f>IFERROR(VLOOKUP(Q63,'CRUCE OPORTUNIDADES'!$C$10:$D$106,2,FALSE),"")</f>
        <v/>
      </c>
      <c r="S63" s="195">
        <v>4.2800000000000296</v>
      </c>
      <c r="T63" s="195" t="str">
        <f>IFERROR(VLOOKUP(S63,'CRUCE OPORTUNIDADES'!$C$10:$D$106,2,FALSE),"")</f>
        <v/>
      </c>
      <c r="U63" s="195">
        <v>5.2800000000000402</v>
      </c>
      <c r="V63" s="195" t="str">
        <f>IFERROR(VLOOKUP(U63,'CRUCE OPORTUNIDADES'!$C$10:$D$106,2,FALSE),"")</f>
        <v/>
      </c>
      <c r="W63" s="195">
        <v>6.28000000000005</v>
      </c>
      <c r="X63" s="195" t="str">
        <f>IFERROR(VLOOKUP(W63,'CRUCE OPORTUNIDADES'!$C$10:$D$106,2,FALSE),"")</f>
        <v/>
      </c>
      <c r="Y63" s="195">
        <v>7.2800000000000598</v>
      </c>
      <c r="Z63" s="195" t="str">
        <f>IFERROR(VLOOKUP(Y63,'CRUCE OPORTUNIDADES'!$C$10:$D$106,2,FALSE),"")</f>
        <v/>
      </c>
      <c r="AA63" s="195">
        <v>8.2800000000000704</v>
      </c>
      <c r="AB63" s="195" t="str">
        <f>IFERROR(VLOOKUP(AA63,'CRUCE OPORTUNIDADES'!$C$10:$D$106,2,FALSE),"")</f>
        <v/>
      </c>
      <c r="AC63" s="195">
        <v>9.2800000000000793</v>
      </c>
      <c r="AD63" s="195" t="str">
        <f>IFERROR(VLOOKUP(AC63,'CRUCE OPORTUNIDADES'!$C$10:$D$106,2,FALSE),"")</f>
        <v/>
      </c>
      <c r="AE63" s="195">
        <v>10.280000000000101</v>
      </c>
      <c r="AF63" s="195" t="str">
        <f>IFERROR(VLOOKUP(AE63,'CRUCE OPORTUNIDADES'!$C$10:$D$106,2,FALSE),"")</f>
        <v/>
      </c>
      <c r="AG63" s="195">
        <v>11.280000000000101</v>
      </c>
      <c r="AH63" s="195" t="str">
        <f>IFERROR(VLOOKUP(AG63,'CRUCE OPORTUNIDADES'!$C$10:$D$106,2,FALSE),"")</f>
        <v/>
      </c>
      <c r="AI63" s="195">
        <v>12.280000000000101</v>
      </c>
      <c r="AJ63" s="195" t="str">
        <f>IFERROR(VLOOKUP(AI63,'CRUCE OPORTUNIDADES'!$C$10:$D$106,2,FALSE),"")</f>
        <v/>
      </c>
      <c r="AK63" s="195">
        <v>13.280000000000101</v>
      </c>
      <c r="AL63" s="195" t="str">
        <f>IFERROR(VLOOKUP(AK63,'CRUCE OPORTUNIDADES'!$C$10:$D$106,2,FALSE),"")</f>
        <v/>
      </c>
      <c r="AM63" s="195">
        <v>14.280000000000101</v>
      </c>
      <c r="AN63" s="195" t="str">
        <f>IFERROR(VLOOKUP(AM63,'CRUCE OPORTUNIDADES'!$C$10:$D$106,2,FALSE),"")</f>
        <v/>
      </c>
      <c r="AO63" s="195">
        <v>15.280000000000101</v>
      </c>
      <c r="AP63" s="195" t="str">
        <f>IFERROR(VLOOKUP(AO63,'CRUCE OPORTUNIDADES'!$C$10:$D$106,2,FALSE),"")</f>
        <v/>
      </c>
      <c r="AQ63" s="195">
        <v>16.280000000000101</v>
      </c>
      <c r="AR63" s="195" t="str">
        <f>IFERROR(VLOOKUP(AQ63,'CRUCE OPORTUNIDADES'!$C$10:$D$106,2,FALSE),"")</f>
        <v/>
      </c>
      <c r="AS63" s="195">
        <v>17.2800000000002</v>
      </c>
      <c r="AT63" s="195" t="str">
        <f>IFERROR(VLOOKUP(AS63,'CRUCE OPORTUNIDADES'!$C$10:$D$106,2,FALSE),"")</f>
        <v/>
      </c>
      <c r="AU63" s="195">
        <v>18.2800000000002</v>
      </c>
      <c r="AV63" s="195" t="str">
        <f>IFERROR(VLOOKUP(AU63,'CRUCE OPORTUNIDADES'!$C$10:$D$106,2,FALSE),"")</f>
        <v/>
      </c>
      <c r="AW63" s="195">
        <v>19.2800000000002</v>
      </c>
      <c r="AX63" s="195" t="str">
        <f>IFERROR(VLOOKUP(AW63,'CRUCE OPORTUNIDADES'!$C$10:$D$106,2,FALSE),"")</f>
        <v/>
      </c>
      <c r="AY63" s="195">
        <v>20.2800000000002</v>
      </c>
      <c r="AZ63" s="195" t="str">
        <f>IFERROR(VLOOKUP(AY63,'CRUCE OPORTUNIDADES'!$C$10:$D$106,2,FALSE),"")</f>
        <v/>
      </c>
      <c r="BA63" s="195">
        <v>21.2800000000002</v>
      </c>
      <c r="BB63" s="195" t="str">
        <f>IFERROR(VLOOKUP(BA63,'CRUCE OPORTUNIDADES'!$C$10:$D$106,2,FALSE),"")</f>
        <v/>
      </c>
      <c r="BC63" s="195">
        <v>22.2800000000002</v>
      </c>
      <c r="BD63" s="195" t="str">
        <f>IFERROR(VLOOKUP(BC63,'CRUCE OPORTUNIDADES'!$C$10:$D$106,2,FALSE),"")</f>
        <v/>
      </c>
      <c r="BE63" s="195">
        <v>23.2800000000002</v>
      </c>
      <c r="BF63" s="195" t="str">
        <f>IFERROR(VLOOKUP(BE63,'CRUCE OPORTUNIDADES'!$C$10:$D$106,2,FALSE),"")</f>
        <v/>
      </c>
      <c r="BG63" s="195">
        <v>24.2800000000002</v>
      </c>
      <c r="BH63" s="195" t="str">
        <f>IFERROR(VLOOKUP(BG63,'CRUCE OPORTUNIDADES'!$C$10:$D$106,2,FALSE),"")</f>
        <v/>
      </c>
      <c r="BI63" s="195">
        <v>25.2800000000002</v>
      </c>
      <c r="BJ63" s="195" t="str">
        <f>IFERROR(VLOOKUP(BI63,'CRUCE OPORTUNIDADES'!$C$10:$D$106,2,FALSE),"")</f>
        <v/>
      </c>
    </row>
    <row r="64" spans="13:62">
      <c r="N64" s="195" t="str">
        <f>IF(N65&lt;&gt;""," -O","")</f>
        <v/>
      </c>
      <c r="P64" s="195" t="str">
        <f>IF(P65&lt;&gt;""," -O","")</f>
        <v/>
      </c>
      <c r="R64" s="195" t="str">
        <f>IF(R65&lt;&gt;""," -O","")</f>
        <v/>
      </c>
      <c r="T64" s="195" t="str">
        <f>IF(T65&lt;&gt;""," -O","")</f>
        <v/>
      </c>
      <c r="V64" s="195" t="str">
        <f>IF(V65&lt;&gt;""," -O","")</f>
        <v/>
      </c>
      <c r="X64" s="195" t="str">
        <f>IF(X65&lt;&gt;""," -O","")</f>
        <v/>
      </c>
      <c r="Z64" s="195" t="str">
        <f>IF(Z65&lt;&gt;""," -O","")</f>
        <v/>
      </c>
      <c r="AB64" s="195" t="str">
        <f>IF(AB65&lt;&gt;""," -O","")</f>
        <v/>
      </c>
      <c r="AD64" s="195" t="str">
        <f>IF(AD65&lt;&gt;""," -O","")</f>
        <v/>
      </c>
      <c r="AF64" s="195" t="str">
        <f>IF(AF65&lt;&gt;""," -O","")</f>
        <v/>
      </c>
      <c r="AH64" s="195" t="str">
        <f>IF(AH65&lt;&gt;""," -O","")</f>
        <v/>
      </c>
      <c r="AJ64" s="195" t="str">
        <f>IF(AJ65&lt;&gt;""," -O","")</f>
        <v/>
      </c>
      <c r="AL64" s="195" t="str">
        <f>IF(AL65&lt;&gt;""," -O","")</f>
        <v/>
      </c>
      <c r="AN64" s="195" t="str">
        <f>IF(AN65&lt;&gt;""," -O","")</f>
        <v/>
      </c>
      <c r="AP64" s="195" t="str">
        <f>IF(AP65&lt;&gt;""," -O","")</f>
        <v/>
      </c>
      <c r="AR64" s="195" t="str">
        <f>IF(AR65&lt;&gt;""," -O","")</f>
        <v/>
      </c>
      <c r="AT64" s="195" t="str">
        <f>IF(AT65&lt;&gt;""," -O","")</f>
        <v/>
      </c>
      <c r="AV64" s="195" t="str">
        <f>IF(AV65&lt;&gt;""," -O","")</f>
        <v/>
      </c>
      <c r="AX64" s="195" t="str">
        <f>IF(AX65&lt;&gt;""," -O","")</f>
        <v/>
      </c>
      <c r="AZ64" s="195" t="str">
        <f>IF(AZ65&lt;&gt;""," -O","")</f>
        <v/>
      </c>
      <c r="BB64" s="195" t="str">
        <f>IF(BB65&lt;&gt;""," -O","")</f>
        <v/>
      </c>
      <c r="BD64" s="195" t="str">
        <f>IF(BD65&lt;&gt;""," -O","")</f>
        <v/>
      </c>
      <c r="BF64" s="195" t="str">
        <f>IF(BF65&lt;&gt;""," -O","")</f>
        <v/>
      </c>
      <c r="BH64" s="195" t="str">
        <f>IF(BH65&lt;&gt;""," -O","")</f>
        <v/>
      </c>
      <c r="BJ64" s="195" t="str">
        <f>IF(BJ65&lt;&gt;""," -O","")</f>
        <v/>
      </c>
    </row>
    <row r="65" spans="13:62">
      <c r="M65" s="195">
        <v>1.29</v>
      </c>
      <c r="N65" s="195" t="str">
        <f>IFERROR(VLOOKUP(M65,'CRUCE OPORTUNIDADES'!$C$10:$D$106,2,FALSE),"")</f>
        <v/>
      </c>
      <c r="O65" s="195">
        <v>2.2900000000000098</v>
      </c>
      <c r="P65" s="195" t="str">
        <f>IFERROR(VLOOKUP(O65,'CRUCE OPORTUNIDADES'!$C$10:$D$106,2,FALSE),"")</f>
        <v/>
      </c>
      <c r="Q65" s="195">
        <v>3.29000000000002</v>
      </c>
      <c r="R65" s="195" t="str">
        <f>IFERROR(VLOOKUP(Q65,'CRUCE OPORTUNIDADES'!$C$10:$D$106,2,FALSE),"")</f>
        <v/>
      </c>
      <c r="S65" s="195">
        <v>4.2900000000000302</v>
      </c>
      <c r="T65" s="195" t="str">
        <f>IFERROR(VLOOKUP(S65,'CRUCE OPORTUNIDADES'!$C$10:$D$106,2,FALSE),"")</f>
        <v/>
      </c>
      <c r="U65" s="195">
        <v>5.29000000000004</v>
      </c>
      <c r="V65" s="195" t="str">
        <f>IFERROR(VLOOKUP(U65,'CRUCE OPORTUNIDADES'!$C$10:$D$106,2,FALSE),"")</f>
        <v/>
      </c>
      <c r="W65" s="195">
        <v>6.2900000000000498</v>
      </c>
      <c r="X65" s="195" t="str">
        <f>IFERROR(VLOOKUP(W65,'CRUCE OPORTUNIDADES'!$C$10:$D$106,2,FALSE),"")</f>
        <v/>
      </c>
      <c r="Y65" s="195">
        <v>7.2900000000000604</v>
      </c>
      <c r="Z65" s="195" t="str">
        <f>IFERROR(VLOOKUP(Y65,'CRUCE OPORTUNIDADES'!$C$10:$D$106,2,FALSE),"")</f>
        <v/>
      </c>
      <c r="AA65" s="195">
        <v>8.2900000000000702</v>
      </c>
      <c r="AB65" s="195" t="str">
        <f>IFERROR(VLOOKUP(AA65,'CRUCE OPORTUNIDADES'!$C$10:$D$106,2,FALSE),"")</f>
        <v/>
      </c>
      <c r="AC65" s="195">
        <v>9.2900000000000809</v>
      </c>
      <c r="AD65" s="195" t="str">
        <f>IFERROR(VLOOKUP(AC65,'CRUCE OPORTUNIDADES'!$C$10:$D$106,2,FALSE),"")</f>
        <v/>
      </c>
      <c r="AE65" s="195">
        <v>10.2900000000001</v>
      </c>
      <c r="AF65" s="195" t="str">
        <f>IFERROR(VLOOKUP(AE65,'CRUCE OPORTUNIDADES'!$C$10:$D$106,2,FALSE),"")</f>
        <v/>
      </c>
      <c r="AG65" s="195">
        <v>11.2900000000001</v>
      </c>
      <c r="AH65" s="195" t="str">
        <f>IFERROR(VLOOKUP(AG65,'CRUCE OPORTUNIDADES'!$C$10:$D$106,2,FALSE),"")</f>
        <v/>
      </c>
      <c r="AI65" s="195">
        <v>12.2900000000001</v>
      </c>
      <c r="AJ65" s="195" t="str">
        <f>IFERROR(VLOOKUP(AI65,'CRUCE OPORTUNIDADES'!$C$10:$D$106,2,FALSE),"")</f>
        <v/>
      </c>
      <c r="AK65" s="195">
        <v>13.2900000000001</v>
      </c>
      <c r="AL65" s="195" t="str">
        <f>IFERROR(VLOOKUP(AK65,'CRUCE OPORTUNIDADES'!$C$10:$D$106,2,FALSE),"")</f>
        <v/>
      </c>
      <c r="AM65" s="195">
        <v>14.2900000000001</v>
      </c>
      <c r="AN65" s="195" t="str">
        <f>IFERROR(VLOOKUP(AM65,'CRUCE OPORTUNIDADES'!$C$10:$D$106,2,FALSE),"")</f>
        <v/>
      </c>
      <c r="AO65" s="195">
        <v>15.2900000000001</v>
      </c>
      <c r="AP65" s="195" t="str">
        <f>IFERROR(VLOOKUP(AO65,'CRUCE OPORTUNIDADES'!$C$10:$D$106,2,FALSE),"")</f>
        <v/>
      </c>
      <c r="AQ65" s="195">
        <v>16.290000000000099</v>
      </c>
      <c r="AR65" s="195" t="str">
        <f>IFERROR(VLOOKUP(AQ65,'CRUCE OPORTUNIDADES'!$C$10:$D$106,2,FALSE),"")</f>
        <v/>
      </c>
      <c r="AS65" s="195">
        <v>17.290000000000202</v>
      </c>
      <c r="AT65" s="195" t="str">
        <f>IFERROR(VLOOKUP(AS65,'CRUCE OPORTUNIDADES'!$C$10:$D$106,2,FALSE),"")</f>
        <v/>
      </c>
      <c r="AU65" s="195">
        <v>18.290000000000202</v>
      </c>
      <c r="AV65" s="195" t="str">
        <f>IFERROR(VLOOKUP(AU65,'CRUCE OPORTUNIDADES'!$C$10:$D$106,2,FALSE),"")</f>
        <v/>
      </c>
      <c r="AW65" s="195">
        <v>19.290000000000202</v>
      </c>
      <c r="AX65" s="195" t="str">
        <f>IFERROR(VLOOKUP(AW65,'CRUCE OPORTUNIDADES'!$C$10:$D$106,2,FALSE),"")</f>
        <v/>
      </c>
      <c r="AY65" s="195">
        <v>20.290000000000202</v>
      </c>
      <c r="AZ65" s="195" t="str">
        <f>IFERROR(VLOOKUP(AY65,'CRUCE OPORTUNIDADES'!$C$10:$D$106,2,FALSE),"")</f>
        <v/>
      </c>
      <c r="BA65" s="195">
        <v>21.290000000000202</v>
      </c>
      <c r="BB65" s="195" t="str">
        <f>IFERROR(VLOOKUP(BA65,'CRUCE OPORTUNIDADES'!$C$10:$D$106,2,FALSE),"")</f>
        <v/>
      </c>
      <c r="BC65" s="195">
        <v>22.290000000000202</v>
      </c>
      <c r="BD65" s="195" t="str">
        <f>IFERROR(VLOOKUP(BC65,'CRUCE OPORTUNIDADES'!$C$10:$D$106,2,FALSE),"")</f>
        <v/>
      </c>
      <c r="BE65" s="195">
        <v>23.290000000000202</v>
      </c>
      <c r="BF65" s="195" t="str">
        <f>IFERROR(VLOOKUP(BE65,'CRUCE OPORTUNIDADES'!$C$10:$D$106,2,FALSE),"")</f>
        <v/>
      </c>
      <c r="BG65" s="195">
        <v>24.290000000000202</v>
      </c>
      <c r="BH65" s="195" t="str">
        <f>IFERROR(VLOOKUP(BG65,'CRUCE OPORTUNIDADES'!$C$10:$D$106,2,FALSE),"")</f>
        <v/>
      </c>
      <c r="BI65" s="195">
        <v>25.290000000000202</v>
      </c>
      <c r="BJ65" s="195" t="str">
        <f>IFERROR(VLOOKUP(BI65,'CRUCE OPORTUNIDADES'!$C$10:$D$106,2,FALSE),"")</f>
        <v/>
      </c>
    </row>
    <row r="66" spans="13:62">
      <c r="N66" s="195" t="str">
        <f>IF(N67&lt;&gt;""," -O","")</f>
        <v/>
      </c>
      <c r="P66" s="195" t="str">
        <f>IF(P67&lt;&gt;""," -O","")</f>
        <v/>
      </c>
      <c r="R66" s="195" t="str">
        <f>IF(R67&lt;&gt;""," -O","")</f>
        <v/>
      </c>
      <c r="T66" s="195" t="str">
        <f>IF(T67&lt;&gt;""," -O","")</f>
        <v/>
      </c>
      <c r="V66" s="195" t="str">
        <f>IF(V67&lt;&gt;""," -O","")</f>
        <v/>
      </c>
      <c r="X66" s="195" t="str">
        <f>IF(X67&lt;&gt;""," -O","")</f>
        <v/>
      </c>
      <c r="Z66" s="195" t="str">
        <f>IF(Z67&lt;&gt;""," -O","")</f>
        <v/>
      </c>
      <c r="AB66" s="195" t="str">
        <f>IF(AB67&lt;&gt;""," -O","")</f>
        <v/>
      </c>
      <c r="AD66" s="195" t="str">
        <f>IF(AD67&lt;&gt;""," -O","")</f>
        <v/>
      </c>
      <c r="AF66" s="195" t="str">
        <f>IF(AF67&lt;&gt;""," -O","")</f>
        <v/>
      </c>
      <c r="AH66" s="195" t="str">
        <f>IF(AH67&lt;&gt;""," -O","")</f>
        <v/>
      </c>
      <c r="AJ66" s="195" t="str">
        <f>IF(AJ67&lt;&gt;""," -O","")</f>
        <v/>
      </c>
      <c r="AL66" s="195" t="str">
        <f>IF(AL67&lt;&gt;""," -O","")</f>
        <v/>
      </c>
      <c r="AN66" s="195" t="str">
        <f>IF(AN67&lt;&gt;""," -O","")</f>
        <v/>
      </c>
      <c r="AP66" s="195" t="str">
        <f>IF(AP67&lt;&gt;""," -O","")</f>
        <v/>
      </c>
      <c r="AR66" s="195" t="str">
        <f>IF(AR67&lt;&gt;""," -O","")</f>
        <v/>
      </c>
      <c r="AT66" s="195" t="str">
        <f>IF(AT67&lt;&gt;""," -O","")</f>
        <v/>
      </c>
      <c r="AV66" s="195" t="str">
        <f>IF(AV67&lt;&gt;""," -O","")</f>
        <v/>
      </c>
      <c r="AX66" s="195" t="str">
        <f>IF(AX67&lt;&gt;""," -O","")</f>
        <v/>
      </c>
      <c r="AZ66" s="195" t="str">
        <f>IF(AZ67&lt;&gt;""," -O","")</f>
        <v/>
      </c>
      <c r="BB66" s="195" t="str">
        <f>IF(BB67&lt;&gt;""," -O","")</f>
        <v/>
      </c>
      <c r="BD66" s="195" t="str">
        <f>IF(BD67&lt;&gt;""," -O","")</f>
        <v/>
      </c>
      <c r="BF66" s="195" t="str">
        <f>IF(BF67&lt;&gt;""," -O","")</f>
        <v/>
      </c>
      <c r="BH66" s="195" t="str">
        <f>IF(BH67&lt;&gt;""," -O","")</f>
        <v/>
      </c>
      <c r="BJ66" s="195" t="str">
        <f>IF(BJ67&lt;&gt;""," -O","")</f>
        <v/>
      </c>
    </row>
    <row r="67" spans="13:62">
      <c r="M67" s="195">
        <v>1.3</v>
      </c>
      <c r="N67" s="195" t="str">
        <f>IFERROR(VLOOKUP(M67,'CRUCE OPORTUNIDADES'!$C$10:$D$106,2,FALSE),"")</f>
        <v/>
      </c>
      <c r="O67" s="195">
        <v>2.30000000000001</v>
      </c>
      <c r="P67" s="195" t="str">
        <f>IFERROR(VLOOKUP(O67,'CRUCE OPORTUNIDADES'!$C$10:$D$106,2,FALSE),"")</f>
        <v/>
      </c>
      <c r="Q67" s="195">
        <v>3.3000000000000198</v>
      </c>
      <c r="R67" s="195" t="str">
        <f>IFERROR(VLOOKUP(Q67,'CRUCE OPORTUNIDADES'!$C$10:$D$106,2,FALSE),"")</f>
        <v/>
      </c>
      <c r="S67" s="195">
        <v>4.30000000000003</v>
      </c>
      <c r="T67" s="195" t="str">
        <f>IFERROR(VLOOKUP(S67,'CRUCE OPORTUNIDADES'!$C$10:$D$106,2,FALSE),"")</f>
        <v/>
      </c>
      <c r="U67" s="195">
        <v>5.3000000000000398</v>
      </c>
      <c r="V67" s="195" t="str">
        <f>IFERROR(VLOOKUP(U67,'CRUCE OPORTUNIDADES'!$C$10:$D$106,2,FALSE),"")</f>
        <v/>
      </c>
      <c r="W67" s="195">
        <v>6.3000000000000496</v>
      </c>
      <c r="X67" s="195" t="str">
        <f>IFERROR(VLOOKUP(W67,'CRUCE OPORTUNIDADES'!$C$10:$D$106,2,FALSE),"")</f>
        <v/>
      </c>
      <c r="Y67" s="195">
        <v>7.3000000000000602</v>
      </c>
      <c r="Z67" s="195" t="str">
        <f>IFERROR(VLOOKUP(Y67,'CRUCE OPORTUNIDADES'!$C$10:$D$106,2,FALSE),"")</f>
        <v/>
      </c>
      <c r="AA67" s="195">
        <v>8.30000000000007</v>
      </c>
      <c r="AB67" s="195" t="str">
        <f>IFERROR(VLOOKUP(AA67,'CRUCE OPORTUNIDADES'!$C$10:$D$106,2,FALSE),"")</f>
        <v/>
      </c>
      <c r="AC67" s="195">
        <v>9.3000000000000806</v>
      </c>
      <c r="AD67" s="195" t="str">
        <f>IFERROR(VLOOKUP(AC67,'CRUCE OPORTUNIDADES'!$C$10:$D$106,2,FALSE),"")</f>
        <v/>
      </c>
      <c r="AE67" s="195">
        <v>10.3000000000001</v>
      </c>
      <c r="AF67" s="195" t="str">
        <f>IFERROR(VLOOKUP(AE67,'CRUCE OPORTUNIDADES'!$C$10:$D$106,2,FALSE),"")</f>
        <v/>
      </c>
      <c r="AG67" s="195">
        <v>11.3000000000001</v>
      </c>
      <c r="AH67" s="195" t="str">
        <f>IFERROR(VLOOKUP(AG67,'CRUCE OPORTUNIDADES'!$C$10:$D$106,2,FALSE),"")</f>
        <v/>
      </c>
      <c r="AI67" s="195">
        <v>12.3000000000001</v>
      </c>
      <c r="AJ67" s="195" t="str">
        <f>IFERROR(VLOOKUP(AI67,'CRUCE OPORTUNIDADES'!$C$10:$D$106,2,FALSE),"")</f>
        <v/>
      </c>
      <c r="AK67" s="195">
        <v>13.3000000000001</v>
      </c>
      <c r="AL67" s="195" t="str">
        <f>IFERROR(VLOOKUP(AK67,'CRUCE OPORTUNIDADES'!$C$10:$D$106,2,FALSE),"")</f>
        <v/>
      </c>
      <c r="AM67" s="195">
        <v>14.3000000000001</v>
      </c>
      <c r="AN67" s="195" t="str">
        <f>IFERROR(VLOOKUP(AM67,'CRUCE OPORTUNIDADES'!$C$10:$D$106,2,FALSE),"")</f>
        <v/>
      </c>
      <c r="AO67" s="195">
        <v>15.3000000000001</v>
      </c>
      <c r="AP67" s="195" t="str">
        <f>IFERROR(VLOOKUP(AO67,'CRUCE OPORTUNIDADES'!$C$10:$D$106,2,FALSE),"")</f>
        <v/>
      </c>
      <c r="AQ67" s="195">
        <v>16.3000000000001</v>
      </c>
      <c r="AR67" s="195" t="str">
        <f>IFERROR(VLOOKUP(AQ67,'CRUCE OPORTUNIDADES'!$C$10:$D$106,2,FALSE),"")</f>
        <v/>
      </c>
      <c r="AS67" s="195">
        <v>17.3000000000002</v>
      </c>
      <c r="AT67" s="195" t="str">
        <f>IFERROR(VLOOKUP(AS67,'CRUCE OPORTUNIDADES'!$C$10:$D$106,2,FALSE),"")</f>
        <v/>
      </c>
      <c r="AU67" s="195">
        <v>18.3000000000002</v>
      </c>
      <c r="AV67" s="195" t="str">
        <f>IFERROR(VLOOKUP(AU67,'CRUCE OPORTUNIDADES'!$C$10:$D$106,2,FALSE),"")</f>
        <v/>
      </c>
      <c r="AW67" s="195">
        <v>19.3000000000002</v>
      </c>
      <c r="AX67" s="195" t="str">
        <f>IFERROR(VLOOKUP(AW67,'CRUCE OPORTUNIDADES'!$C$10:$D$106,2,FALSE),"")</f>
        <v/>
      </c>
      <c r="AY67" s="195">
        <v>20.3000000000002</v>
      </c>
      <c r="AZ67" s="195" t="str">
        <f>IFERROR(VLOOKUP(AY67,'CRUCE OPORTUNIDADES'!$C$10:$D$106,2,FALSE),"")</f>
        <v/>
      </c>
      <c r="BA67" s="195">
        <v>21.3000000000002</v>
      </c>
      <c r="BB67" s="195" t="str">
        <f>IFERROR(VLOOKUP(BA67,'CRUCE OPORTUNIDADES'!$C$10:$D$106,2,FALSE),"")</f>
        <v/>
      </c>
      <c r="BC67" s="195">
        <v>22.3000000000002</v>
      </c>
      <c r="BD67" s="195" t="str">
        <f>IFERROR(VLOOKUP(BC67,'CRUCE OPORTUNIDADES'!$C$10:$D$106,2,FALSE),"")</f>
        <v/>
      </c>
      <c r="BE67" s="195">
        <v>23.3000000000002</v>
      </c>
      <c r="BF67" s="195" t="str">
        <f>IFERROR(VLOOKUP(BE67,'CRUCE OPORTUNIDADES'!$C$10:$D$106,2,FALSE),"")</f>
        <v/>
      </c>
      <c r="BG67" s="195">
        <v>24.3000000000002</v>
      </c>
      <c r="BH67" s="195" t="str">
        <f>IFERROR(VLOOKUP(BG67,'CRUCE OPORTUNIDADES'!$C$10:$D$106,2,FALSE),"")</f>
        <v/>
      </c>
      <c r="BI67" s="195">
        <v>25.3000000000002</v>
      </c>
      <c r="BJ67" s="195" t="str">
        <f>IFERROR(VLOOKUP(BI67,'CRUCE OPORTUNIDADES'!$C$10:$D$106,2,FALSE),"")</f>
        <v/>
      </c>
    </row>
    <row r="68" spans="13:62">
      <c r="N68" s="195" t="str">
        <f>IF(N69&lt;&gt;""," -O","")</f>
        <v/>
      </c>
      <c r="P68" s="195" t="str">
        <f>IF(P69&lt;&gt;""," -O","")</f>
        <v/>
      </c>
      <c r="R68" s="195" t="str">
        <f>IF(R69&lt;&gt;""," -O","")</f>
        <v/>
      </c>
      <c r="T68" s="195" t="str">
        <f>IF(T69&lt;&gt;""," -O","")</f>
        <v/>
      </c>
      <c r="V68" s="195" t="str">
        <f>IF(V69&lt;&gt;""," -O","")</f>
        <v/>
      </c>
      <c r="X68" s="195" t="str">
        <f>IF(X69&lt;&gt;""," -O","")</f>
        <v/>
      </c>
      <c r="Z68" s="195" t="str">
        <f>IF(Z69&lt;&gt;""," -O","")</f>
        <v/>
      </c>
      <c r="AB68" s="195" t="str">
        <f>IF(AB69&lt;&gt;""," -O","")</f>
        <v/>
      </c>
      <c r="AD68" s="195" t="str">
        <f>IF(AD69&lt;&gt;""," -O","")</f>
        <v/>
      </c>
      <c r="AF68" s="195" t="str">
        <f>IF(AF69&lt;&gt;""," -O","")</f>
        <v/>
      </c>
      <c r="AH68" s="195" t="str">
        <f>IF(AH69&lt;&gt;""," -O","")</f>
        <v/>
      </c>
      <c r="AJ68" s="195" t="str">
        <f>IF(AJ69&lt;&gt;""," -O","")</f>
        <v/>
      </c>
      <c r="AL68" s="195" t="str">
        <f>IF(AL69&lt;&gt;""," -O","")</f>
        <v/>
      </c>
      <c r="AN68" s="195" t="str">
        <f>IF(AN69&lt;&gt;""," -O","")</f>
        <v/>
      </c>
      <c r="AP68" s="195" t="str">
        <f>IF(AP69&lt;&gt;""," -O","")</f>
        <v/>
      </c>
      <c r="AR68" s="195" t="str">
        <f>IF(AR69&lt;&gt;""," -O","")</f>
        <v/>
      </c>
      <c r="AT68" s="195" t="str">
        <f>IF(AT69&lt;&gt;""," -O","")</f>
        <v/>
      </c>
      <c r="AV68" s="195" t="str">
        <f>IF(AV69&lt;&gt;""," -O","")</f>
        <v/>
      </c>
      <c r="AX68" s="195" t="str">
        <f>IF(AX69&lt;&gt;""," -O","")</f>
        <v/>
      </c>
      <c r="AZ68" s="195" t="str">
        <f>IF(AZ69&lt;&gt;""," -O","")</f>
        <v/>
      </c>
      <c r="BB68" s="195" t="str">
        <f>IF(BB69&lt;&gt;""," -O","")</f>
        <v/>
      </c>
      <c r="BD68" s="195" t="str">
        <f>IF(BD69&lt;&gt;""," -O","")</f>
        <v/>
      </c>
      <c r="BF68" s="195" t="str">
        <f>IF(BF69&lt;&gt;""," -O","")</f>
        <v/>
      </c>
      <c r="BH68" s="195" t="str">
        <f>IF(BH69&lt;&gt;""," -O","")</f>
        <v/>
      </c>
      <c r="BJ68" s="195" t="str">
        <f>IF(BJ69&lt;&gt;""," -O","")</f>
        <v/>
      </c>
    </row>
    <row r="69" spans="13:62">
      <c r="M69" s="195">
        <v>1.31</v>
      </c>
      <c r="N69" s="195" t="str">
        <f>IFERROR(VLOOKUP(M69,'CRUCE OPORTUNIDADES'!$C$10:$D$106,2,FALSE),"")</f>
        <v/>
      </c>
      <c r="O69" s="195">
        <v>2.3100000000000098</v>
      </c>
      <c r="P69" s="195" t="str">
        <f>IFERROR(VLOOKUP(O69,'CRUCE OPORTUNIDADES'!$C$10:$D$106,2,FALSE),"")</f>
        <v/>
      </c>
      <c r="Q69" s="195">
        <v>3.31000000000002</v>
      </c>
      <c r="R69" s="195" t="str">
        <f>IFERROR(VLOOKUP(Q69,'CRUCE OPORTUNIDADES'!$C$10:$D$106,2,FALSE),"")</f>
        <v/>
      </c>
      <c r="S69" s="195">
        <v>4.3100000000000298</v>
      </c>
      <c r="T69" s="195" t="str">
        <f>IFERROR(VLOOKUP(S69,'CRUCE OPORTUNIDADES'!$C$10:$D$106,2,FALSE),"")</f>
        <v/>
      </c>
      <c r="U69" s="195">
        <v>5.3100000000000396</v>
      </c>
      <c r="V69" s="195" t="str">
        <f>IFERROR(VLOOKUP(U69,'CRUCE OPORTUNIDADES'!$C$10:$D$106,2,FALSE),"")</f>
        <v/>
      </c>
      <c r="W69" s="195">
        <v>6.3100000000000502</v>
      </c>
      <c r="X69" s="195" t="str">
        <f>IFERROR(VLOOKUP(W69,'CRUCE OPORTUNIDADES'!$C$10:$D$106,2,FALSE),"")</f>
        <v/>
      </c>
      <c r="Y69" s="195">
        <v>7.31000000000006</v>
      </c>
      <c r="Z69" s="195" t="str">
        <f>IFERROR(VLOOKUP(Y69,'CRUCE OPORTUNIDADES'!$C$10:$D$106,2,FALSE),"")</f>
        <v/>
      </c>
      <c r="AA69" s="195">
        <v>8.3100000000000698</v>
      </c>
      <c r="AB69" s="195" t="str">
        <f>IFERROR(VLOOKUP(AA69,'CRUCE OPORTUNIDADES'!$C$10:$D$106,2,FALSE),"")</f>
        <v/>
      </c>
      <c r="AC69" s="195">
        <v>9.3100000000000804</v>
      </c>
      <c r="AD69" s="195" t="str">
        <f>IFERROR(VLOOKUP(AC69,'CRUCE OPORTUNIDADES'!$C$10:$D$106,2,FALSE),"")</f>
        <v/>
      </c>
      <c r="AE69" s="195">
        <v>10.3100000000001</v>
      </c>
      <c r="AF69" s="195" t="str">
        <f>IFERROR(VLOOKUP(AE69,'CRUCE OPORTUNIDADES'!$C$10:$D$106,2,FALSE),"")</f>
        <v/>
      </c>
      <c r="AG69" s="195">
        <v>11.3100000000001</v>
      </c>
      <c r="AH69" s="195" t="str">
        <f>IFERROR(VLOOKUP(AG69,'CRUCE OPORTUNIDADES'!$C$10:$D$106,2,FALSE),"")</f>
        <v/>
      </c>
      <c r="AI69" s="195">
        <v>12.3100000000001</v>
      </c>
      <c r="AJ69" s="195" t="str">
        <f>IFERROR(VLOOKUP(AI69,'CRUCE OPORTUNIDADES'!$C$10:$D$106,2,FALSE),"")</f>
        <v/>
      </c>
      <c r="AK69" s="195">
        <v>13.3100000000001</v>
      </c>
      <c r="AL69" s="195" t="str">
        <f>IFERROR(VLOOKUP(AK69,'CRUCE OPORTUNIDADES'!$C$10:$D$106,2,FALSE),"")</f>
        <v/>
      </c>
      <c r="AM69" s="195">
        <v>14.3100000000001</v>
      </c>
      <c r="AN69" s="195" t="str">
        <f>IFERROR(VLOOKUP(AM69,'CRUCE OPORTUNIDADES'!$C$10:$D$106,2,FALSE),"")</f>
        <v/>
      </c>
      <c r="AO69" s="195">
        <v>15.3100000000001</v>
      </c>
      <c r="AP69" s="195" t="str">
        <f>IFERROR(VLOOKUP(AO69,'CRUCE OPORTUNIDADES'!$C$10:$D$106,2,FALSE),"")</f>
        <v/>
      </c>
      <c r="AQ69" s="195">
        <v>16.310000000000102</v>
      </c>
      <c r="AR69" s="195" t="str">
        <f>IFERROR(VLOOKUP(AQ69,'CRUCE OPORTUNIDADES'!$C$10:$D$106,2,FALSE),"")</f>
        <v/>
      </c>
      <c r="AS69" s="195">
        <v>17.310000000000201</v>
      </c>
      <c r="AT69" s="195" t="str">
        <f>IFERROR(VLOOKUP(AS69,'CRUCE OPORTUNIDADES'!$C$10:$D$106,2,FALSE),"")</f>
        <v/>
      </c>
      <c r="AU69" s="195">
        <v>18.310000000000201</v>
      </c>
      <c r="AV69" s="195" t="str">
        <f>IFERROR(VLOOKUP(AU69,'CRUCE OPORTUNIDADES'!$C$10:$D$106,2,FALSE),"")</f>
        <v/>
      </c>
      <c r="AW69" s="195">
        <v>19.310000000000201</v>
      </c>
      <c r="AX69" s="195" t="str">
        <f>IFERROR(VLOOKUP(AW69,'CRUCE OPORTUNIDADES'!$C$10:$D$106,2,FALSE),"")</f>
        <v/>
      </c>
      <c r="AY69" s="195">
        <v>20.310000000000201</v>
      </c>
      <c r="AZ69" s="195" t="str">
        <f>IFERROR(VLOOKUP(AY69,'CRUCE OPORTUNIDADES'!$C$10:$D$106,2,FALSE),"")</f>
        <v/>
      </c>
      <c r="BA69" s="195">
        <v>21.310000000000201</v>
      </c>
      <c r="BB69" s="195" t="str">
        <f>IFERROR(VLOOKUP(BA69,'CRUCE OPORTUNIDADES'!$C$10:$D$106,2,FALSE),"")</f>
        <v/>
      </c>
      <c r="BC69" s="195">
        <v>22.310000000000201</v>
      </c>
      <c r="BD69" s="195" t="str">
        <f>IFERROR(VLOOKUP(BC69,'CRUCE OPORTUNIDADES'!$C$10:$D$106,2,FALSE),"")</f>
        <v/>
      </c>
      <c r="BE69" s="195">
        <v>23.310000000000201</v>
      </c>
      <c r="BF69" s="195" t="str">
        <f>IFERROR(VLOOKUP(BE69,'CRUCE OPORTUNIDADES'!$C$10:$D$106,2,FALSE),"")</f>
        <v/>
      </c>
      <c r="BG69" s="195">
        <v>24.310000000000201</v>
      </c>
      <c r="BH69" s="195" t="str">
        <f>IFERROR(VLOOKUP(BG69,'CRUCE OPORTUNIDADES'!$C$10:$D$106,2,FALSE),"")</f>
        <v/>
      </c>
      <c r="BI69" s="195">
        <v>25.310000000000201</v>
      </c>
      <c r="BJ69" s="195" t="str">
        <f>IFERROR(VLOOKUP(BI69,'CRUCE OPORTUNIDADES'!$C$10:$D$106,2,FALSE),"")</f>
        <v/>
      </c>
    </row>
    <row r="70" spans="13:62">
      <c r="N70" s="195" t="str">
        <f>IF(N71&lt;&gt;""," -O","")</f>
        <v/>
      </c>
      <c r="P70" s="195" t="str">
        <f>IF(P71&lt;&gt;""," -O","")</f>
        <v/>
      </c>
      <c r="R70" s="195" t="str">
        <f>IF(R71&lt;&gt;""," -O","")</f>
        <v/>
      </c>
      <c r="T70" s="195" t="str">
        <f>IF(T71&lt;&gt;""," -O","")</f>
        <v/>
      </c>
      <c r="V70" s="195" t="str">
        <f>IF(V71&lt;&gt;""," -O","")</f>
        <v/>
      </c>
      <c r="X70" s="195" t="str">
        <f>IF(X71&lt;&gt;""," -O","")</f>
        <v/>
      </c>
      <c r="Z70" s="195" t="str">
        <f>IF(Z71&lt;&gt;""," -O","")</f>
        <v/>
      </c>
      <c r="AB70" s="195" t="str">
        <f>IF(AB71&lt;&gt;""," -O","")</f>
        <v/>
      </c>
      <c r="AD70" s="195" t="str">
        <f>IF(AD71&lt;&gt;""," -O","")</f>
        <v/>
      </c>
      <c r="AF70" s="195" t="str">
        <f>IF(AF71&lt;&gt;""," -O","")</f>
        <v/>
      </c>
      <c r="AH70" s="195" t="str">
        <f>IF(AH71&lt;&gt;""," -O","")</f>
        <v/>
      </c>
      <c r="AJ70" s="195" t="str">
        <f>IF(AJ71&lt;&gt;""," -O","")</f>
        <v/>
      </c>
      <c r="AL70" s="195" t="str">
        <f>IF(AL71&lt;&gt;""," -O","")</f>
        <v/>
      </c>
      <c r="AN70" s="195" t="str">
        <f>IF(AN71&lt;&gt;""," -O","")</f>
        <v/>
      </c>
      <c r="AP70" s="195" t="str">
        <f>IF(AP71&lt;&gt;""," -O","")</f>
        <v/>
      </c>
      <c r="AR70" s="195" t="str">
        <f>IF(AR71&lt;&gt;""," -O","")</f>
        <v/>
      </c>
      <c r="AT70" s="195" t="str">
        <f>IF(AT71&lt;&gt;""," -O","")</f>
        <v/>
      </c>
      <c r="AV70" s="195" t="str">
        <f>IF(AV71&lt;&gt;""," -O","")</f>
        <v/>
      </c>
      <c r="AX70" s="195" t="str">
        <f>IF(AX71&lt;&gt;""," -O","")</f>
        <v/>
      </c>
      <c r="AZ70" s="195" t="str">
        <f>IF(AZ71&lt;&gt;""," -O","")</f>
        <v/>
      </c>
      <c r="BB70" s="195" t="str">
        <f>IF(BB71&lt;&gt;""," -O","")</f>
        <v/>
      </c>
      <c r="BD70" s="195" t="str">
        <f>IF(BD71&lt;&gt;""," -O","")</f>
        <v/>
      </c>
      <c r="BF70" s="195" t="str">
        <f>IF(BF71&lt;&gt;""," -O","")</f>
        <v/>
      </c>
      <c r="BH70" s="195" t="str">
        <f>IF(BH71&lt;&gt;""," -O","")</f>
        <v/>
      </c>
      <c r="BJ70" s="195" t="str">
        <f>IF(BJ71&lt;&gt;""," -O","")</f>
        <v/>
      </c>
    </row>
    <row r="71" spans="13:62">
      <c r="M71" s="195">
        <v>1.32</v>
      </c>
      <c r="N71" s="195" t="str">
        <f>IFERROR(VLOOKUP(M71,'CRUCE OPORTUNIDADES'!$C$10:$D$106,2,FALSE),"")</f>
        <v/>
      </c>
      <c r="O71" s="195">
        <v>2.3200000000000101</v>
      </c>
      <c r="P71" s="195" t="str">
        <f>IFERROR(VLOOKUP(O71,'CRUCE OPORTUNIDADES'!$C$10:$D$106,2,FALSE),"")</f>
        <v/>
      </c>
      <c r="Q71" s="195">
        <v>3.3200000000000198</v>
      </c>
      <c r="R71" s="195" t="str">
        <f>IFERROR(VLOOKUP(Q71,'CRUCE OPORTUNIDADES'!$C$10:$D$106,2,FALSE),"")</f>
        <v/>
      </c>
      <c r="S71" s="195">
        <v>4.3200000000000296</v>
      </c>
      <c r="T71" s="195" t="str">
        <f>IFERROR(VLOOKUP(S71,'CRUCE OPORTUNIDADES'!$C$10:$D$106,2,FALSE),"")</f>
        <v/>
      </c>
      <c r="U71" s="195">
        <v>5.3200000000000403</v>
      </c>
      <c r="V71" s="195" t="str">
        <f>IFERROR(VLOOKUP(U71,'CRUCE OPORTUNIDADES'!$C$10:$D$106,2,FALSE),"")</f>
        <v/>
      </c>
      <c r="W71" s="195">
        <v>6.32000000000005</v>
      </c>
      <c r="X71" s="195" t="str">
        <f>IFERROR(VLOOKUP(W71,'CRUCE OPORTUNIDADES'!$C$10:$D$106,2,FALSE),"")</f>
        <v/>
      </c>
      <c r="Y71" s="195">
        <v>7.3200000000000598</v>
      </c>
      <c r="Z71" s="195" t="str">
        <f>IFERROR(VLOOKUP(Y71,'CRUCE OPORTUNIDADES'!$C$10:$D$106,2,FALSE),"")</f>
        <v/>
      </c>
      <c r="AA71" s="195">
        <v>8.3200000000000696</v>
      </c>
      <c r="AB71" s="195" t="str">
        <f>IFERROR(VLOOKUP(AA71,'CRUCE OPORTUNIDADES'!$C$10:$D$106,2,FALSE),"")</f>
        <v/>
      </c>
      <c r="AC71" s="195">
        <v>9.3200000000000802</v>
      </c>
      <c r="AD71" s="195" t="str">
        <f>IFERROR(VLOOKUP(AC71,'CRUCE OPORTUNIDADES'!$C$10:$D$106,2,FALSE),"")</f>
        <v/>
      </c>
      <c r="AE71" s="195">
        <v>10.3200000000001</v>
      </c>
      <c r="AF71" s="195" t="str">
        <f>IFERROR(VLOOKUP(AE71,'CRUCE OPORTUNIDADES'!$C$10:$D$106,2,FALSE),"")</f>
        <v/>
      </c>
      <c r="AG71" s="195">
        <v>11.3200000000001</v>
      </c>
      <c r="AH71" s="195" t="str">
        <f>IFERROR(VLOOKUP(AG71,'CRUCE OPORTUNIDADES'!$C$10:$D$106,2,FALSE),"")</f>
        <v/>
      </c>
      <c r="AI71" s="195">
        <v>12.3200000000001</v>
      </c>
      <c r="AJ71" s="195" t="str">
        <f>IFERROR(VLOOKUP(AI71,'CRUCE OPORTUNIDADES'!$C$10:$D$106,2,FALSE),"")</f>
        <v/>
      </c>
      <c r="AK71" s="195">
        <v>13.3200000000001</v>
      </c>
      <c r="AL71" s="195" t="str">
        <f>IFERROR(VLOOKUP(AK71,'CRUCE OPORTUNIDADES'!$C$10:$D$106,2,FALSE),"")</f>
        <v/>
      </c>
      <c r="AM71" s="195">
        <v>14.3200000000001</v>
      </c>
      <c r="AN71" s="195" t="str">
        <f>IFERROR(VLOOKUP(AM71,'CRUCE OPORTUNIDADES'!$C$10:$D$106,2,FALSE),"")</f>
        <v/>
      </c>
      <c r="AO71" s="195">
        <v>15.3200000000001</v>
      </c>
      <c r="AP71" s="195" t="str">
        <f>IFERROR(VLOOKUP(AO71,'CRUCE OPORTUNIDADES'!$C$10:$D$106,2,FALSE),"")</f>
        <v/>
      </c>
      <c r="AQ71" s="195">
        <v>16.3200000000001</v>
      </c>
      <c r="AR71" s="195" t="str">
        <f>IFERROR(VLOOKUP(AQ71,'CRUCE OPORTUNIDADES'!$C$10:$D$106,2,FALSE),"")</f>
        <v/>
      </c>
      <c r="AS71" s="195">
        <v>17.320000000000199</v>
      </c>
      <c r="AT71" s="195" t="str">
        <f>IFERROR(VLOOKUP(AS71,'CRUCE OPORTUNIDADES'!$C$10:$D$106,2,FALSE),"")</f>
        <v/>
      </c>
      <c r="AU71" s="195">
        <v>18.320000000000199</v>
      </c>
      <c r="AV71" s="195" t="str">
        <f>IFERROR(VLOOKUP(AU71,'CRUCE OPORTUNIDADES'!$C$10:$D$106,2,FALSE),"")</f>
        <v/>
      </c>
      <c r="AW71" s="195">
        <v>19.320000000000199</v>
      </c>
      <c r="AX71" s="195" t="str">
        <f>IFERROR(VLOOKUP(AW71,'CRUCE OPORTUNIDADES'!$C$10:$D$106,2,FALSE),"")</f>
        <v/>
      </c>
      <c r="AY71" s="195">
        <v>20.320000000000199</v>
      </c>
      <c r="AZ71" s="195" t="str">
        <f>IFERROR(VLOOKUP(AY71,'CRUCE OPORTUNIDADES'!$C$10:$D$106,2,FALSE),"")</f>
        <v/>
      </c>
      <c r="BA71" s="195">
        <v>21.320000000000199</v>
      </c>
      <c r="BB71" s="195" t="str">
        <f>IFERROR(VLOOKUP(BA71,'CRUCE OPORTUNIDADES'!$C$10:$D$106,2,FALSE),"")</f>
        <v/>
      </c>
      <c r="BC71" s="195">
        <v>22.320000000000199</v>
      </c>
      <c r="BD71" s="195" t="str">
        <f>IFERROR(VLOOKUP(BC71,'CRUCE OPORTUNIDADES'!$C$10:$D$106,2,FALSE),"")</f>
        <v/>
      </c>
      <c r="BE71" s="195">
        <v>23.320000000000199</v>
      </c>
      <c r="BF71" s="195" t="str">
        <f>IFERROR(VLOOKUP(BE71,'CRUCE OPORTUNIDADES'!$C$10:$D$106,2,FALSE),"")</f>
        <v/>
      </c>
      <c r="BG71" s="195">
        <v>24.320000000000199</v>
      </c>
      <c r="BH71" s="195" t="str">
        <f>IFERROR(VLOOKUP(BG71,'CRUCE OPORTUNIDADES'!$C$10:$D$106,2,FALSE),"")</f>
        <v/>
      </c>
      <c r="BI71" s="195">
        <v>25.320000000000199</v>
      </c>
      <c r="BJ71" s="195" t="str">
        <f>IFERROR(VLOOKUP(BI71,'CRUCE OPORTUNIDADES'!$C$10:$D$106,2,FALSE),"")</f>
        <v/>
      </c>
    </row>
    <row r="72" spans="13:62">
      <c r="N72" s="195" t="str">
        <f>IF(N73&lt;&gt;""," -O","")</f>
        <v/>
      </c>
      <c r="P72" s="195" t="str">
        <f>IF(P73&lt;&gt;""," -O","")</f>
        <v/>
      </c>
      <c r="R72" s="195" t="str">
        <f>IF(R73&lt;&gt;""," -O","")</f>
        <v/>
      </c>
      <c r="T72" s="195" t="str">
        <f>IF(T73&lt;&gt;""," -O","")</f>
        <v/>
      </c>
      <c r="V72" s="195" t="str">
        <f>IF(V73&lt;&gt;""," -O","")</f>
        <v/>
      </c>
      <c r="X72" s="195" t="str">
        <f>IF(X73&lt;&gt;""," -O","")</f>
        <v/>
      </c>
      <c r="Z72" s="195" t="str">
        <f>IF(Z73&lt;&gt;""," -O","")</f>
        <v/>
      </c>
      <c r="AB72" s="195" t="str">
        <f>IF(AB73&lt;&gt;""," -O","")</f>
        <v/>
      </c>
      <c r="AD72" s="195" t="str">
        <f>IF(AD73&lt;&gt;""," -O","")</f>
        <v/>
      </c>
      <c r="AF72" s="195" t="str">
        <f>IF(AF73&lt;&gt;""," -O","")</f>
        <v/>
      </c>
      <c r="AH72" s="195" t="str">
        <f>IF(AH73&lt;&gt;""," -O","")</f>
        <v/>
      </c>
      <c r="AJ72" s="195" t="str">
        <f>IF(AJ73&lt;&gt;""," -O","")</f>
        <v/>
      </c>
      <c r="AL72" s="195" t="str">
        <f>IF(AL73&lt;&gt;""," -O","")</f>
        <v/>
      </c>
      <c r="AN72" s="195" t="str">
        <f>IF(AN73&lt;&gt;""," -O","")</f>
        <v/>
      </c>
      <c r="AP72" s="195" t="str">
        <f>IF(AP73&lt;&gt;""," -O","")</f>
        <v/>
      </c>
      <c r="AR72" s="195" t="str">
        <f>IF(AR73&lt;&gt;""," -O","")</f>
        <v/>
      </c>
      <c r="AT72" s="195" t="str">
        <f>IF(AT73&lt;&gt;""," -O","")</f>
        <v/>
      </c>
      <c r="AV72" s="195" t="str">
        <f>IF(AV73&lt;&gt;""," -O","")</f>
        <v/>
      </c>
      <c r="AX72" s="195" t="str">
        <f>IF(AX73&lt;&gt;""," -O","")</f>
        <v/>
      </c>
      <c r="AZ72" s="195" t="str">
        <f>IF(AZ73&lt;&gt;""," -O","")</f>
        <v/>
      </c>
      <c r="BB72" s="195" t="str">
        <f>IF(BB73&lt;&gt;""," -O","")</f>
        <v/>
      </c>
      <c r="BD72" s="195" t="str">
        <f>IF(BD73&lt;&gt;""," -O","")</f>
        <v/>
      </c>
      <c r="BF72" s="195" t="str">
        <f>IF(BF73&lt;&gt;""," -O","")</f>
        <v/>
      </c>
      <c r="BH72" s="195" t="str">
        <f>IF(BH73&lt;&gt;""," -O","")</f>
        <v/>
      </c>
      <c r="BJ72" s="195" t="str">
        <f>IF(BJ73&lt;&gt;""," -O","")</f>
        <v/>
      </c>
    </row>
    <row r="73" spans="13:62">
      <c r="M73" s="195">
        <v>1.33</v>
      </c>
      <c r="N73" s="195" t="str">
        <f>IFERROR(VLOOKUP(M73,'CRUCE OPORTUNIDADES'!$C$10:$D$106,2,FALSE),"")</f>
        <v/>
      </c>
      <c r="O73" s="195">
        <v>2.3300000000000098</v>
      </c>
      <c r="P73" s="195" t="str">
        <f>IFERROR(VLOOKUP(O73,'CRUCE OPORTUNIDADES'!$C$10:$D$106,2,FALSE),"")</f>
        <v/>
      </c>
      <c r="Q73" s="195">
        <v>3.3300000000000201</v>
      </c>
      <c r="R73" s="195" t="str">
        <f>IFERROR(VLOOKUP(Q73,'CRUCE OPORTUNIDADES'!$C$10:$D$106,2,FALSE),"")</f>
        <v/>
      </c>
      <c r="S73" s="195">
        <v>4.3300000000000303</v>
      </c>
      <c r="T73" s="195" t="str">
        <f>IFERROR(VLOOKUP(S73,'CRUCE OPORTUNIDADES'!$C$10:$D$106,2,FALSE),"")</f>
        <v/>
      </c>
      <c r="U73" s="195">
        <v>5.33000000000004</v>
      </c>
      <c r="V73" s="195" t="str">
        <f>IFERROR(VLOOKUP(U73,'CRUCE OPORTUNIDADES'!$C$10:$D$106,2,FALSE),"")</f>
        <v/>
      </c>
      <c r="W73" s="195">
        <v>6.3300000000000498</v>
      </c>
      <c r="X73" s="195" t="str">
        <f>IFERROR(VLOOKUP(W73,'CRUCE OPORTUNIDADES'!$C$10:$D$106,2,FALSE),"")</f>
        <v/>
      </c>
      <c r="Y73" s="195">
        <v>7.3300000000000596</v>
      </c>
      <c r="Z73" s="195" t="str">
        <f>IFERROR(VLOOKUP(Y73,'CRUCE OPORTUNIDADES'!$C$10:$D$106,2,FALSE),"")</f>
        <v/>
      </c>
      <c r="AA73" s="195">
        <v>8.3300000000000693</v>
      </c>
      <c r="AB73" s="195" t="str">
        <f>IFERROR(VLOOKUP(AA73,'CRUCE OPORTUNIDADES'!$C$10:$D$106,2,FALSE),"")</f>
        <v/>
      </c>
      <c r="AC73" s="195">
        <v>9.33000000000008</v>
      </c>
      <c r="AD73" s="195" t="str">
        <f>IFERROR(VLOOKUP(AC73,'CRUCE OPORTUNIDADES'!$C$10:$D$106,2,FALSE),"")</f>
        <v/>
      </c>
      <c r="AE73" s="195">
        <v>10.3300000000001</v>
      </c>
      <c r="AF73" s="195" t="str">
        <f>IFERROR(VLOOKUP(AE73,'CRUCE OPORTUNIDADES'!$C$10:$D$106,2,FALSE),"")</f>
        <v/>
      </c>
      <c r="AG73" s="195">
        <v>11.3300000000001</v>
      </c>
      <c r="AH73" s="195" t="str">
        <f>IFERROR(VLOOKUP(AG73,'CRUCE OPORTUNIDADES'!$C$10:$D$106,2,FALSE),"")</f>
        <v/>
      </c>
      <c r="AI73" s="195">
        <v>12.3300000000001</v>
      </c>
      <c r="AJ73" s="195" t="str">
        <f>IFERROR(VLOOKUP(AI73,'CRUCE OPORTUNIDADES'!$C$10:$D$106,2,FALSE),"")</f>
        <v/>
      </c>
      <c r="AK73" s="195">
        <v>13.3300000000001</v>
      </c>
      <c r="AL73" s="195" t="str">
        <f>IFERROR(VLOOKUP(AK73,'CRUCE OPORTUNIDADES'!$C$10:$D$106,2,FALSE),"")</f>
        <v/>
      </c>
      <c r="AM73" s="195">
        <v>14.3300000000001</v>
      </c>
      <c r="AN73" s="195" t="str">
        <f>IFERROR(VLOOKUP(AM73,'CRUCE OPORTUNIDADES'!$C$10:$D$106,2,FALSE),"")</f>
        <v/>
      </c>
      <c r="AO73" s="195">
        <v>15.3300000000001</v>
      </c>
      <c r="AP73" s="195" t="str">
        <f>IFERROR(VLOOKUP(AO73,'CRUCE OPORTUNIDADES'!$C$10:$D$106,2,FALSE),"")</f>
        <v/>
      </c>
      <c r="AQ73" s="195">
        <v>16.330000000000101</v>
      </c>
      <c r="AR73" s="195" t="str">
        <f>IFERROR(VLOOKUP(AQ73,'CRUCE OPORTUNIDADES'!$C$10:$D$106,2,FALSE),"")</f>
        <v/>
      </c>
      <c r="AS73" s="195">
        <v>17.330000000000201</v>
      </c>
      <c r="AT73" s="195" t="str">
        <f>IFERROR(VLOOKUP(AS73,'CRUCE OPORTUNIDADES'!$C$10:$D$106,2,FALSE),"")</f>
        <v/>
      </c>
      <c r="AU73" s="195">
        <v>18.330000000000201</v>
      </c>
      <c r="AV73" s="195" t="str">
        <f>IFERROR(VLOOKUP(AU73,'CRUCE OPORTUNIDADES'!$C$10:$D$106,2,FALSE),"")</f>
        <v/>
      </c>
      <c r="AW73" s="195">
        <v>19.330000000000201</v>
      </c>
      <c r="AX73" s="195" t="str">
        <f>IFERROR(VLOOKUP(AW73,'CRUCE OPORTUNIDADES'!$C$10:$D$106,2,FALSE),"")</f>
        <v/>
      </c>
      <c r="AY73" s="195">
        <v>20.330000000000201</v>
      </c>
      <c r="AZ73" s="195" t="str">
        <f>IFERROR(VLOOKUP(AY73,'CRUCE OPORTUNIDADES'!$C$10:$D$106,2,FALSE),"")</f>
        <v/>
      </c>
      <c r="BA73" s="195">
        <v>21.330000000000201</v>
      </c>
      <c r="BB73" s="195" t="str">
        <f>IFERROR(VLOOKUP(BA73,'CRUCE OPORTUNIDADES'!$C$10:$D$106,2,FALSE),"")</f>
        <v/>
      </c>
      <c r="BC73" s="195">
        <v>22.330000000000201</v>
      </c>
      <c r="BD73" s="195" t="str">
        <f>IFERROR(VLOOKUP(BC73,'CRUCE OPORTUNIDADES'!$C$10:$D$106,2,FALSE),"")</f>
        <v/>
      </c>
      <c r="BE73" s="195">
        <v>23.330000000000201</v>
      </c>
      <c r="BF73" s="195" t="str">
        <f>IFERROR(VLOOKUP(BE73,'CRUCE OPORTUNIDADES'!$C$10:$D$106,2,FALSE),"")</f>
        <v/>
      </c>
      <c r="BG73" s="195">
        <v>24.330000000000201</v>
      </c>
      <c r="BH73" s="195" t="str">
        <f>IFERROR(VLOOKUP(BG73,'CRUCE OPORTUNIDADES'!$C$10:$D$106,2,FALSE),"")</f>
        <v/>
      </c>
      <c r="BI73" s="195">
        <v>25.330000000000201</v>
      </c>
      <c r="BJ73" s="195" t="str">
        <f>IFERROR(VLOOKUP(BI73,'CRUCE OPORTUNIDADES'!$C$10:$D$106,2,FALSE),"")</f>
        <v/>
      </c>
    </row>
    <row r="74" spans="13:62">
      <c r="N74" s="195" t="str">
        <f>IF(N75&lt;&gt;""," -O","")</f>
        <v/>
      </c>
      <c r="P74" s="195" t="str">
        <f>IF(P75&lt;&gt;""," -O","")</f>
        <v/>
      </c>
      <c r="R74" s="195" t="str">
        <f>IF(R75&lt;&gt;""," -O","")</f>
        <v/>
      </c>
      <c r="T74" s="195" t="str">
        <f>IF(T75&lt;&gt;""," -O","")</f>
        <v/>
      </c>
      <c r="V74" s="195" t="str">
        <f>IF(V75&lt;&gt;""," -O","")</f>
        <v/>
      </c>
      <c r="X74" s="195" t="str">
        <f>IF(X75&lt;&gt;""," -O","")</f>
        <v/>
      </c>
      <c r="Z74" s="195" t="str">
        <f>IF(Z75&lt;&gt;""," -O","")</f>
        <v/>
      </c>
      <c r="AB74" s="195" t="str">
        <f>IF(AB75&lt;&gt;""," -O","")</f>
        <v/>
      </c>
      <c r="AD74" s="195" t="str">
        <f>IF(AD75&lt;&gt;""," -O","")</f>
        <v/>
      </c>
      <c r="AF74" s="195" t="str">
        <f>IF(AF75&lt;&gt;""," -O","")</f>
        <v/>
      </c>
      <c r="AH74" s="195" t="str">
        <f>IF(AH75&lt;&gt;""," -O","")</f>
        <v/>
      </c>
      <c r="AJ74" s="195" t="str">
        <f>IF(AJ75&lt;&gt;""," -O","")</f>
        <v/>
      </c>
      <c r="AL74" s="195" t="str">
        <f>IF(AL75&lt;&gt;""," -O","")</f>
        <v/>
      </c>
      <c r="AN74" s="195" t="str">
        <f>IF(AN75&lt;&gt;""," -O","")</f>
        <v/>
      </c>
      <c r="AP74" s="195" t="str">
        <f>IF(AP75&lt;&gt;""," -O","")</f>
        <v/>
      </c>
      <c r="AR74" s="195" t="str">
        <f>IF(AR75&lt;&gt;""," -O","")</f>
        <v/>
      </c>
      <c r="AT74" s="195" t="str">
        <f>IF(AT75&lt;&gt;""," -O","")</f>
        <v/>
      </c>
      <c r="AV74" s="195" t="str">
        <f>IF(AV75&lt;&gt;""," -O","")</f>
        <v/>
      </c>
      <c r="AX74" s="195" t="str">
        <f>IF(AX75&lt;&gt;""," -O","")</f>
        <v/>
      </c>
      <c r="AZ74" s="195" t="str">
        <f>IF(AZ75&lt;&gt;""," -O","")</f>
        <v/>
      </c>
      <c r="BB74" s="195" t="str">
        <f>IF(BB75&lt;&gt;""," -O","")</f>
        <v/>
      </c>
      <c r="BD74" s="195" t="str">
        <f>IF(BD75&lt;&gt;""," -O","")</f>
        <v/>
      </c>
      <c r="BF74" s="195" t="str">
        <f>IF(BF75&lt;&gt;""," -O","")</f>
        <v/>
      </c>
      <c r="BH74" s="195" t="str">
        <f>IF(BH75&lt;&gt;""," -O","")</f>
        <v/>
      </c>
      <c r="BJ74" s="195" t="str">
        <f>IF(BJ75&lt;&gt;""," -O","")</f>
        <v/>
      </c>
    </row>
    <row r="75" spans="13:62">
      <c r="M75" s="195">
        <v>1.34</v>
      </c>
      <c r="N75" s="195" t="str">
        <f>IFERROR(VLOOKUP(M75,'CRUCE OPORTUNIDADES'!$C$10:$D$106,2,FALSE),"")</f>
        <v/>
      </c>
      <c r="O75" s="195">
        <v>2.3400000000000101</v>
      </c>
      <c r="P75" s="195" t="str">
        <f>IFERROR(VLOOKUP(O75,'CRUCE OPORTUNIDADES'!$C$10:$D$106,2,FALSE),"")</f>
        <v/>
      </c>
      <c r="Q75" s="195">
        <v>3.3400000000000198</v>
      </c>
      <c r="R75" s="195" t="str">
        <f>IFERROR(VLOOKUP(Q75,'CRUCE OPORTUNIDADES'!$C$10:$D$106,2,FALSE),"")</f>
        <v/>
      </c>
      <c r="S75" s="195">
        <v>4.3400000000000301</v>
      </c>
      <c r="T75" s="195" t="str">
        <f>IFERROR(VLOOKUP(S75,'CRUCE OPORTUNIDADES'!$C$10:$D$106,2,FALSE),"")</f>
        <v/>
      </c>
      <c r="U75" s="195">
        <v>5.3400000000000398</v>
      </c>
      <c r="V75" s="195" t="str">
        <f>IFERROR(VLOOKUP(U75,'CRUCE OPORTUNIDADES'!$C$10:$D$106,2,FALSE),"")</f>
        <v/>
      </c>
      <c r="W75" s="195">
        <v>6.3400000000000496</v>
      </c>
      <c r="X75" s="195" t="str">
        <f>IFERROR(VLOOKUP(W75,'CRUCE OPORTUNIDADES'!$C$10:$D$106,2,FALSE),"")</f>
        <v/>
      </c>
      <c r="Y75" s="195">
        <v>7.3400000000000603</v>
      </c>
      <c r="Z75" s="195" t="str">
        <f>IFERROR(VLOOKUP(Y75,'CRUCE OPORTUNIDADES'!$C$10:$D$106,2,FALSE),"")</f>
        <v/>
      </c>
      <c r="AA75" s="195">
        <v>8.3400000000000691</v>
      </c>
      <c r="AB75" s="195" t="str">
        <f>IFERROR(VLOOKUP(AA75,'CRUCE OPORTUNIDADES'!$C$10:$D$106,2,FALSE),"")</f>
        <v/>
      </c>
      <c r="AC75" s="195">
        <v>9.3400000000000798</v>
      </c>
      <c r="AD75" s="195" t="str">
        <f>IFERROR(VLOOKUP(AC75,'CRUCE OPORTUNIDADES'!$C$10:$D$106,2,FALSE),"")</f>
        <v/>
      </c>
      <c r="AE75" s="195">
        <v>10.340000000000099</v>
      </c>
      <c r="AF75" s="195" t="str">
        <f>IFERROR(VLOOKUP(AE75,'CRUCE OPORTUNIDADES'!$C$10:$D$106,2,FALSE),"")</f>
        <v/>
      </c>
      <c r="AG75" s="195">
        <v>11.340000000000099</v>
      </c>
      <c r="AH75" s="195" t="str">
        <f>IFERROR(VLOOKUP(AG75,'CRUCE OPORTUNIDADES'!$C$10:$D$106,2,FALSE),"")</f>
        <v/>
      </c>
      <c r="AI75" s="195">
        <v>12.340000000000099</v>
      </c>
      <c r="AJ75" s="195" t="str">
        <f>IFERROR(VLOOKUP(AI75,'CRUCE OPORTUNIDADES'!$C$10:$D$106,2,FALSE),"")</f>
        <v/>
      </c>
      <c r="AK75" s="195">
        <v>13.340000000000099</v>
      </c>
      <c r="AL75" s="195" t="str">
        <f>IFERROR(VLOOKUP(AK75,'CRUCE OPORTUNIDADES'!$C$10:$D$106,2,FALSE),"")</f>
        <v/>
      </c>
      <c r="AM75" s="195">
        <v>14.340000000000099</v>
      </c>
      <c r="AN75" s="195" t="str">
        <f>IFERROR(VLOOKUP(AM75,'CRUCE OPORTUNIDADES'!$C$10:$D$106,2,FALSE),"")</f>
        <v/>
      </c>
      <c r="AO75" s="195">
        <v>15.340000000000099</v>
      </c>
      <c r="AP75" s="195" t="str">
        <f>IFERROR(VLOOKUP(AO75,'CRUCE OPORTUNIDADES'!$C$10:$D$106,2,FALSE),"")</f>
        <v/>
      </c>
      <c r="AQ75" s="195">
        <v>16.340000000000099</v>
      </c>
      <c r="AR75" s="195" t="str">
        <f>IFERROR(VLOOKUP(AQ75,'CRUCE OPORTUNIDADES'!$C$10:$D$106,2,FALSE),"")</f>
        <v/>
      </c>
      <c r="AS75" s="195">
        <v>17.340000000000199</v>
      </c>
      <c r="AT75" s="195" t="str">
        <f>IFERROR(VLOOKUP(AS75,'CRUCE OPORTUNIDADES'!$C$10:$D$106,2,FALSE),"")</f>
        <v/>
      </c>
      <c r="AU75" s="195">
        <v>18.340000000000199</v>
      </c>
      <c r="AV75" s="195" t="str">
        <f>IFERROR(VLOOKUP(AU75,'CRUCE OPORTUNIDADES'!$C$10:$D$106,2,FALSE),"")</f>
        <v/>
      </c>
      <c r="AW75" s="195">
        <v>19.340000000000199</v>
      </c>
      <c r="AX75" s="195" t="str">
        <f>IFERROR(VLOOKUP(AW75,'CRUCE OPORTUNIDADES'!$C$10:$D$106,2,FALSE),"")</f>
        <v/>
      </c>
      <c r="AY75" s="195">
        <v>20.340000000000199</v>
      </c>
      <c r="AZ75" s="195" t="str">
        <f>IFERROR(VLOOKUP(AY75,'CRUCE OPORTUNIDADES'!$C$10:$D$106,2,FALSE),"")</f>
        <v/>
      </c>
      <c r="BA75" s="195">
        <v>21.340000000000199</v>
      </c>
      <c r="BB75" s="195" t="str">
        <f>IFERROR(VLOOKUP(BA75,'CRUCE OPORTUNIDADES'!$C$10:$D$106,2,FALSE),"")</f>
        <v/>
      </c>
      <c r="BC75" s="195">
        <v>22.340000000000199</v>
      </c>
      <c r="BD75" s="195" t="str">
        <f>IFERROR(VLOOKUP(BC75,'CRUCE OPORTUNIDADES'!$C$10:$D$106,2,FALSE),"")</f>
        <v/>
      </c>
      <c r="BE75" s="195">
        <v>23.340000000000199</v>
      </c>
      <c r="BF75" s="195" t="str">
        <f>IFERROR(VLOOKUP(BE75,'CRUCE OPORTUNIDADES'!$C$10:$D$106,2,FALSE),"")</f>
        <v/>
      </c>
      <c r="BG75" s="195">
        <v>24.340000000000199</v>
      </c>
      <c r="BH75" s="195" t="str">
        <f>IFERROR(VLOOKUP(BG75,'CRUCE OPORTUNIDADES'!$C$10:$D$106,2,FALSE),"")</f>
        <v/>
      </c>
      <c r="BI75" s="195">
        <v>25.340000000000199</v>
      </c>
      <c r="BJ75" s="195" t="str">
        <f>IFERROR(VLOOKUP(BI75,'CRUCE OPORTUNIDADES'!$C$10:$D$106,2,FALSE),"")</f>
        <v/>
      </c>
    </row>
    <row r="76" spans="13:62">
      <c r="N76" s="195" t="str">
        <f>IF(N77&lt;&gt;""," -O","")</f>
        <v/>
      </c>
      <c r="P76" s="195" t="str">
        <f>IF(P77&lt;&gt;""," -O","")</f>
        <v/>
      </c>
      <c r="R76" s="195" t="str">
        <f>IF(R77&lt;&gt;""," -O","")</f>
        <v/>
      </c>
      <c r="T76" s="195" t="str">
        <f>IF(T77&lt;&gt;""," -O","")</f>
        <v/>
      </c>
      <c r="V76" s="195" t="str">
        <f>IF(V77&lt;&gt;""," -O","")</f>
        <v/>
      </c>
      <c r="X76" s="195" t="str">
        <f>IF(X77&lt;&gt;""," -O","")</f>
        <v/>
      </c>
      <c r="Z76" s="195" t="str">
        <f>IF(Z77&lt;&gt;""," -O","")</f>
        <v/>
      </c>
      <c r="AB76" s="195" t="str">
        <f>IF(AB77&lt;&gt;""," -O","")</f>
        <v/>
      </c>
      <c r="AD76" s="195" t="str">
        <f>IF(AD77&lt;&gt;""," -O","")</f>
        <v/>
      </c>
      <c r="AF76" s="195" t="str">
        <f>IF(AF77&lt;&gt;""," -O","")</f>
        <v/>
      </c>
      <c r="AH76" s="195" t="str">
        <f>IF(AH77&lt;&gt;""," -O","")</f>
        <v/>
      </c>
      <c r="AJ76" s="195" t="str">
        <f>IF(AJ77&lt;&gt;""," -O","")</f>
        <v/>
      </c>
      <c r="AL76" s="195" t="str">
        <f>IF(AL77&lt;&gt;""," -O","")</f>
        <v/>
      </c>
      <c r="AN76" s="195" t="str">
        <f>IF(AN77&lt;&gt;""," -O","")</f>
        <v/>
      </c>
      <c r="AP76" s="195" t="str">
        <f>IF(AP77&lt;&gt;""," -O","")</f>
        <v/>
      </c>
      <c r="AR76" s="195" t="str">
        <f>IF(AR77&lt;&gt;""," -O","")</f>
        <v/>
      </c>
      <c r="AT76" s="195" t="str">
        <f>IF(AT77&lt;&gt;""," -O","")</f>
        <v/>
      </c>
      <c r="AV76" s="195" t="str">
        <f>IF(AV77&lt;&gt;""," -O","")</f>
        <v/>
      </c>
      <c r="AX76" s="195" t="str">
        <f>IF(AX77&lt;&gt;""," -O","")</f>
        <v/>
      </c>
      <c r="AZ76" s="195" t="str">
        <f>IF(AZ77&lt;&gt;""," -O","")</f>
        <v/>
      </c>
      <c r="BB76" s="195" t="str">
        <f>IF(BB77&lt;&gt;""," -O","")</f>
        <v/>
      </c>
      <c r="BD76" s="195" t="str">
        <f>IF(BD77&lt;&gt;""," -O","")</f>
        <v/>
      </c>
      <c r="BF76" s="195" t="str">
        <f>IF(BF77&lt;&gt;""," -O","")</f>
        <v/>
      </c>
      <c r="BH76" s="195" t="str">
        <f>IF(BH77&lt;&gt;""," -O","")</f>
        <v/>
      </c>
      <c r="BJ76" s="195" t="str">
        <f>IF(BJ77&lt;&gt;""," -O","")</f>
        <v/>
      </c>
    </row>
    <row r="77" spans="13:62">
      <c r="M77" s="195">
        <v>1.35</v>
      </c>
      <c r="N77" s="195" t="str">
        <f>IFERROR(VLOOKUP(M77,'CRUCE OPORTUNIDADES'!$C$10:$D$106,2,FALSE),"")</f>
        <v/>
      </c>
      <c r="O77" s="195">
        <v>2.3500000000000099</v>
      </c>
      <c r="P77" s="195" t="str">
        <f>IFERROR(VLOOKUP(O77,'CRUCE OPORTUNIDADES'!$C$10:$D$106,2,FALSE),"")</f>
        <v/>
      </c>
      <c r="Q77" s="195">
        <v>3.3500000000000201</v>
      </c>
      <c r="R77" s="195" t="str">
        <f>IFERROR(VLOOKUP(Q77,'CRUCE OPORTUNIDADES'!$C$10:$D$106,2,FALSE),"")</f>
        <v/>
      </c>
      <c r="S77" s="195">
        <v>4.3500000000000298</v>
      </c>
      <c r="T77" s="195" t="str">
        <f>IFERROR(VLOOKUP(S77,'CRUCE OPORTUNIDADES'!$C$10:$D$106,2,FALSE),"")</f>
        <v/>
      </c>
      <c r="U77" s="195">
        <v>5.3500000000000396</v>
      </c>
      <c r="V77" s="195" t="str">
        <f>IFERROR(VLOOKUP(U77,'CRUCE OPORTUNIDADES'!$C$10:$D$106,2,FALSE),"")</f>
        <v/>
      </c>
      <c r="W77" s="195">
        <v>6.3500000000000503</v>
      </c>
      <c r="X77" s="195" t="str">
        <f>IFERROR(VLOOKUP(W77,'CRUCE OPORTUNIDADES'!$C$10:$D$106,2,FALSE),"")</f>
        <v/>
      </c>
      <c r="Y77" s="195">
        <v>7.35000000000006</v>
      </c>
      <c r="Z77" s="195" t="str">
        <f>IFERROR(VLOOKUP(Y77,'CRUCE OPORTUNIDADES'!$C$10:$D$106,2,FALSE),"")</f>
        <v/>
      </c>
      <c r="AA77" s="195">
        <v>8.3500000000000707</v>
      </c>
      <c r="AB77" s="195" t="str">
        <f>IFERROR(VLOOKUP(AA77,'CRUCE OPORTUNIDADES'!$C$10:$D$106,2,FALSE),"")</f>
        <v/>
      </c>
      <c r="AC77" s="195">
        <v>9.3500000000000796</v>
      </c>
      <c r="AD77" s="195" t="str">
        <f>IFERROR(VLOOKUP(AC77,'CRUCE OPORTUNIDADES'!$C$10:$D$106,2,FALSE),"")</f>
        <v/>
      </c>
      <c r="AE77" s="195">
        <v>10.350000000000099</v>
      </c>
      <c r="AF77" s="195" t="str">
        <f>IFERROR(VLOOKUP(AE77,'CRUCE OPORTUNIDADES'!$C$10:$D$106,2,FALSE),"")</f>
        <v/>
      </c>
      <c r="AG77" s="195">
        <v>11.350000000000099</v>
      </c>
      <c r="AH77" s="195" t="str">
        <f>IFERROR(VLOOKUP(AG77,'CRUCE OPORTUNIDADES'!$C$10:$D$106,2,FALSE),"")</f>
        <v/>
      </c>
      <c r="AI77" s="195">
        <v>12.350000000000099</v>
      </c>
      <c r="AJ77" s="195" t="str">
        <f>IFERROR(VLOOKUP(AI77,'CRUCE OPORTUNIDADES'!$C$10:$D$106,2,FALSE),"")</f>
        <v/>
      </c>
      <c r="AK77" s="195">
        <v>13.350000000000099</v>
      </c>
      <c r="AL77" s="195" t="str">
        <f>IFERROR(VLOOKUP(AK77,'CRUCE OPORTUNIDADES'!$C$10:$D$106,2,FALSE),"")</f>
        <v/>
      </c>
      <c r="AM77" s="195">
        <v>14.350000000000099</v>
      </c>
      <c r="AN77" s="195" t="str">
        <f>IFERROR(VLOOKUP(AM77,'CRUCE OPORTUNIDADES'!$C$10:$D$106,2,FALSE),"")</f>
        <v/>
      </c>
      <c r="AO77" s="195">
        <v>15.350000000000099</v>
      </c>
      <c r="AP77" s="195" t="str">
        <f>IFERROR(VLOOKUP(AO77,'CRUCE OPORTUNIDADES'!$C$10:$D$106,2,FALSE),"")</f>
        <v/>
      </c>
      <c r="AQ77" s="195">
        <v>16.350000000000101</v>
      </c>
      <c r="AR77" s="195" t="str">
        <f>IFERROR(VLOOKUP(AQ77,'CRUCE OPORTUNIDADES'!$C$10:$D$106,2,FALSE),"")</f>
        <v/>
      </c>
      <c r="AS77" s="195">
        <v>17.3500000000002</v>
      </c>
      <c r="AT77" s="195" t="str">
        <f>IFERROR(VLOOKUP(AS77,'CRUCE OPORTUNIDADES'!$C$10:$D$106,2,FALSE),"")</f>
        <v/>
      </c>
      <c r="AU77" s="195">
        <v>18.3500000000002</v>
      </c>
      <c r="AV77" s="195" t="str">
        <f>IFERROR(VLOOKUP(AU77,'CRUCE OPORTUNIDADES'!$C$10:$D$106,2,FALSE),"")</f>
        <v/>
      </c>
      <c r="AW77" s="195">
        <v>19.3500000000002</v>
      </c>
      <c r="AX77" s="195" t="str">
        <f>IFERROR(VLOOKUP(AW77,'CRUCE OPORTUNIDADES'!$C$10:$D$106,2,FALSE),"")</f>
        <v/>
      </c>
      <c r="AY77" s="195">
        <v>20.3500000000002</v>
      </c>
      <c r="AZ77" s="195" t="str">
        <f>IFERROR(VLOOKUP(AY77,'CRUCE OPORTUNIDADES'!$C$10:$D$106,2,FALSE),"")</f>
        <v/>
      </c>
      <c r="BA77" s="195">
        <v>21.3500000000002</v>
      </c>
      <c r="BB77" s="195" t="str">
        <f>IFERROR(VLOOKUP(BA77,'CRUCE OPORTUNIDADES'!$C$10:$D$106,2,FALSE),"")</f>
        <v/>
      </c>
      <c r="BC77" s="195">
        <v>22.3500000000002</v>
      </c>
      <c r="BD77" s="195" t="str">
        <f>IFERROR(VLOOKUP(BC77,'CRUCE OPORTUNIDADES'!$C$10:$D$106,2,FALSE),"")</f>
        <v/>
      </c>
      <c r="BE77" s="195">
        <v>23.3500000000002</v>
      </c>
      <c r="BF77" s="195" t="str">
        <f>IFERROR(VLOOKUP(BE77,'CRUCE OPORTUNIDADES'!$C$10:$D$106,2,FALSE),"")</f>
        <v/>
      </c>
      <c r="BG77" s="195">
        <v>24.3500000000002</v>
      </c>
      <c r="BH77" s="195" t="str">
        <f>IFERROR(VLOOKUP(BG77,'CRUCE OPORTUNIDADES'!$C$10:$D$106,2,FALSE),"")</f>
        <v/>
      </c>
      <c r="BI77" s="195">
        <v>25.3500000000002</v>
      </c>
      <c r="BJ77" s="195" t="str">
        <f>IFERROR(VLOOKUP(BI77,'CRUCE OPORTUNIDADES'!$C$10:$D$106,2,FALSE),"")</f>
        <v/>
      </c>
    </row>
    <row r="78" spans="13:62">
      <c r="N78" s="195" t="str">
        <f>IF(N79&lt;&gt;""," -O","")</f>
        <v/>
      </c>
      <c r="P78" s="195" t="str">
        <f>IF(P79&lt;&gt;""," -O","")</f>
        <v/>
      </c>
      <c r="R78" s="195" t="str">
        <f>IF(R79&lt;&gt;""," -O","")</f>
        <v/>
      </c>
      <c r="T78" s="195" t="str">
        <f>IF(T79&lt;&gt;""," -O","")</f>
        <v/>
      </c>
      <c r="V78" s="195" t="str">
        <f>IF(V79&lt;&gt;""," -O","")</f>
        <v/>
      </c>
      <c r="X78" s="195" t="str">
        <f>IF(X79&lt;&gt;""," -O","")</f>
        <v/>
      </c>
      <c r="Z78" s="195" t="str">
        <f>IF(Z79&lt;&gt;""," -O","")</f>
        <v/>
      </c>
      <c r="AB78" s="195" t="str">
        <f>IF(AB79&lt;&gt;""," -O","")</f>
        <v/>
      </c>
      <c r="AD78" s="195" t="str">
        <f>IF(AD79&lt;&gt;""," -O","")</f>
        <v/>
      </c>
      <c r="AF78" s="195" t="str">
        <f>IF(AF79&lt;&gt;""," -O","")</f>
        <v/>
      </c>
      <c r="AH78" s="195" t="str">
        <f>IF(AH79&lt;&gt;""," -O","")</f>
        <v/>
      </c>
      <c r="AJ78" s="195" t="str">
        <f>IF(AJ79&lt;&gt;""," -O","")</f>
        <v/>
      </c>
      <c r="AL78" s="195" t="str">
        <f>IF(AL79&lt;&gt;""," -O","")</f>
        <v/>
      </c>
      <c r="AN78" s="195" t="str">
        <f>IF(AN79&lt;&gt;""," -O","")</f>
        <v/>
      </c>
      <c r="AP78" s="195" t="str">
        <f>IF(AP79&lt;&gt;""," -O","")</f>
        <v/>
      </c>
      <c r="AR78" s="195" t="str">
        <f>IF(AR79&lt;&gt;""," -O","")</f>
        <v/>
      </c>
      <c r="AT78" s="195" t="str">
        <f>IF(AT79&lt;&gt;""," -O","")</f>
        <v/>
      </c>
      <c r="AV78" s="195" t="str">
        <f>IF(AV79&lt;&gt;""," -O","")</f>
        <v/>
      </c>
      <c r="AX78" s="195" t="str">
        <f>IF(AX79&lt;&gt;""," -O","")</f>
        <v/>
      </c>
      <c r="AZ78" s="195" t="str">
        <f>IF(AZ79&lt;&gt;""," -O","")</f>
        <v/>
      </c>
      <c r="BB78" s="195" t="str">
        <f>IF(BB79&lt;&gt;""," -O","")</f>
        <v/>
      </c>
      <c r="BD78" s="195" t="str">
        <f>IF(BD79&lt;&gt;""," -O","")</f>
        <v/>
      </c>
      <c r="BF78" s="195" t="str">
        <f>IF(BF79&lt;&gt;""," -O","")</f>
        <v/>
      </c>
      <c r="BH78" s="195" t="str">
        <f>IF(BH79&lt;&gt;""," -O","")</f>
        <v/>
      </c>
      <c r="BJ78" s="195" t="str">
        <f>IF(BJ79&lt;&gt;""," -O","")</f>
        <v/>
      </c>
    </row>
    <row r="79" spans="13:62">
      <c r="M79" s="195">
        <v>1.36</v>
      </c>
      <c r="N79" s="195" t="str">
        <f>IFERROR(VLOOKUP(M79,'CRUCE OPORTUNIDADES'!$C$10:$D$106,2,FALSE),"")</f>
        <v/>
      </c>
      <c r="O79" s="195">
        <v>2.3600000000000101</v>
      </c>
      <c r="P79" s="195" t="str">
        <f>IFERROR(VLOOKUP(O79,'CRUCE OPORTUNIDADES'!$C$10:$D$106,2,FALSE),"")</f>
        <v/>
      </c>
      <c r="Q79" s="195">
        <v>3.3600000000000199</v>
      </c>
      <c r="R79" s="195" t="str">
        <f>IFERROR(VLOOKUP(Q79,'CRUCE OPORTUNIDADES'!$C$10:$D$106,2,FALSE),"")</f>
        <v/>
      </c>
      <c r="S79" s="195">
        <v>4.3600000000000296</v>
      </c>
      <c r="T79" s="195" t="str">
        <f>IFERROR(VLOOKUP(S79,'CRUCE OPORTUNIDADES'!$C$10:$D$106,2,FALSE),"")</f>
        <v/>
      </c>
      <c r="U79" s="195">
        <v>5.3600000000000403</v>
      </c>
      <c r="V79" s="195" t="str">
        <f>IFERROR(VLOOKUP(U79,'CRUCE OPORTUNIDADES'!$C$10:$D$106,2,FALSE),"")</f>
        <v/>
      </c>
      <c r="W79" s="195">
        <v>6.3600000000000501</v>
      </c>
      <c r="X79" s="195" t="str">
        <f>IFERROR(VLOOKUP(W79,'CRUCE OPORTUNIDADES'!$C$10:$D$106,2,FALSE),"")</f>
        <v/>
      </c>
      <c r="Y79" s="195">
        <v>7.3600000000000598</v>
      </c>
      <c r="Z79" s="195" t="str">
        <f>IFERROR(VLOOKUP(Y79,'CRUCE OPORTUNIDADES'!$C$10:$D$106,2,FALSE),"")</f>
        <v/>
      </c>
      <c r="AA79" s="195">
        <v>8.3600000000000705</v>
      </c>
      <c r="AB79" s="195" t="str">
        <f>IFERROR(VLOOKUP(AA79,'CRUCE OPORTUNIDADES'!$C$10:$D$106,2,FALSE),"")</f>
        <v/>
      </c>
      <c r="AC79" s="195">
        <v>9.3600000000000794</v>
      </c>
      <c r="AD79" s="195" t="str">
        <f>IFERROR(VLOOKUP(AC79,'CRUCE OPORTUNIDADES'!$C$10:$D$106,2,FALSE),"")</f>
        <v/>
      </c>
      <c r="AE79" s="195">
        <v>10.360000000000101</v>
      </c>
      <c r="AF79" s="195" t="str">
        <f>IFERROR(VLOOKUP(AE79,'CRUCE OPORTUNIDADES'!$C$10:$D$106,2,FALSE),"")</f>
        <v/>
      </c>
      <c r="AG79" s="195">
        <v>11.360000000000101</v>
      </c>
      <c r="AH79" s="195" t="str">
        <f>IFERROR(VLOOKUP(AG79,'CRUCE OPORTUNIDADES'!$C$10:$D$106,2,FALSE),"")</f>
        <v/>
      </c>
      <c r="AI79" s="195">
        <v>12.360000000000101</v>
      </c>
      <c r="AJ79" s="195" t="str">
        <f>IFERROR(VLOOKUP(AI79,'CRUCE OPORTUNIDADES'!$C$10:$D$106,2,FALSE),"")</f>
        <v/>
      </c>
      <c r="AK79" s="195">
        <v>13.360000000000101</v>
      </c>
      <c r="AL79" s="195" t="str">
        <f>IFERROR(VLOOKUP(AK79,'CRUCE OPORTUNIDADES'!$C$10:$D$106,2,FALSE),"")</f>
        <v/>
      </c>
      <c r="AM79" s="195">
        <v>14.360000000000101</v>
      </c>
      <c r="AN79" s="195" t="str">
        <f>IFERROR(VLOOKUP(AM79,'CRUCE OPORTUNIDADES'!$C$10:$D$106,2,FALSE),"")</f>
        <v/>
      </c>
      <c r="AO79" s="195">
        <v>15.360000000000101</v>
      </c>
      <c r="AP79" s="195" t="str">
        <f>IFERROR(VLOOKUP(AO79,'CRUCE OPORTUNIDADES'!$C$10:$D$106,2,FALSE),"")</f>
        <v/>
      </c>
      <c r="AQ79" s="195">
        <v>16.360000000000099</v>
      </c>
      <c r="AR79" s="195" t="str">
        <f>IFERROR(VLOOKUP(AQ79,'CRUCE OPORTUNIDADES'!$C$10:$D$106,2,FALSE),"")</f>
        <v/>
      </c>
      <c r="AS79" s="195">
        <v>17.360000000000198</v>
      </c>
      <c r="AT79" s="195" t="str">
        <f>IFERROR(VLOOKUP(AS79,'CRUCE OPORTUNIDADES'!$C$10:$D$106,2,FALSE),"")</f>
        <v/>
      </c>
      <c r="AU79" s="195">
        <v>18.360000000000198</v>
      </c>
      <c r="AV79" s="195" t="str">
        <f>IFERROR(VLOOKUP(AU79,'CRUCE OPORTUNIDADES'!$C$10:$D$106,2,FALSE),"")</f>
        <v/>
      </c>
      <c r="AW79" s="195">
        <v>19.360000000000198</v>
      </c>
      <c r="AX79" s="195" t="str">
        <f>IFERROR(VLOOKUP(AW79,'CRUCE OPORTUNIDADES'!$C$10:$D$106,2,FALSE),"")</f>
        <v/>
      </c>
      <c r="AY79" s="195">
        <v>20.360000000000198</v>
      </c>
      <c r="AZ79" s="195" t="str">
        <f>IFERROR(VLOOKUP(AY79,'CRUCE OPORTUNIDADES'!$C$10:$D$106,2,FALSE),"")</f>
        <v/>
      </c>
      <c r="BA79" s="195">
        <v>21.360000000000198</v>
      </c>
      <c r="BB79" s="195" t="str">
        <f>IFERROR(VLOOKUP(BA79,'CRUCE OPORTUNIDADES'!$C$10:$D$106,2,FALSE),"")</f>
        <v/>
      </c>
      <c r="BC79" s="195">
        <v>22.360000000000198</v>
      </c>
      <c r="BD79" s="195" t="str">
        <f>IFERROR(VLOOKUP(BC79,'CRUCE OPORTUNIDADES'!$C$10:$D$106,2,FALSE),"")</f>
        <v/>
      </c>
      <c r="BE79" s="195">
        <v>23.360000000000198</v>
      </c>
      <c r="BF79" s="195" t="str">
        <f>IFERROR(VLOOKUP(BE79,'CRUCE OPORTUNIDADES'!$C$10:$D$106,2,FALSE),"")</f>
        <v/>
      </c>
      <c r="BG79" s="195">
        <v>24.360000000000198</v>
      </c>
      <c r="BH79" s="195" t="str">
        <f>IFERROR(VLOOKUP(BG79,'CRUCE OPORTUNIDADES'!$C$10:$D$106,2,FALSE),"")</f>
        <v/>
      </c>
      <c r="BI79" s="195">
        <v>25.360000000000198</v>
      </c>
      <c r="BJ79" s="195" t="str">
        <f>IFERROR(VLOOKUP(BI79,'CRUCE OPORTUNIDADES'!$C$10:$D$106,2,FALSE),"")</f>
        <v/>
      </c>
    </row>
    <row r="80" spans="13:62">
      <c r="N80" s="195" t="str">
        <f>IF(N81&lt;&gt;""," -O","")</f>
        <v/>
      </c>
      <c r="P80" s="195" t="str">
        <f>IF(P81&lt;&gt;""," -O","")</f>
        <v/>
      </c>
      <c r="R80" s="195" t="str">
        <f>IF(R81&lt;&gt;""," -O","")</f>
        <v/>
      </c>
      <c r="T80" s="195" t="str">
        <f>IF(T81&lt;&gt;""," -O","")</f>
        <v/>
      </c>
      <c r="V80" s="195" t="str">
        <f>IF(V81&lt;&gt;""," -O","")</f>
        <v/>
      </c>
      <c r="X80" s="195" t="str">
        <f>IF(X81&lt;&gt;""," -O","")</f>
        <v/>
      </c>
      <c r="Z80" s="195" t="str">
        <f>IF(Z81&lt;&gt;""," -O","")</f>
        <v/>
      </c>
      <c r="AB80" s="195" t="str">
        <f>IF(AB81&lt;&gt;""," -O","")</f>
        <v/>
      </c>
      <c r="AD80" s="195" t="str">
        <f>IF(AD81&lt;&gt;""," -O","")</f>
        <v/>
      </c>
      <c r="AF80" s="195" t="str">
        <f>IF(AF81&lt;&gt;""," -O","")</f>
        <v/>
      </c>
      <c r="AH80" s="195" t="str">
        <f>IF(AH81&lt;&gt;""," -O","")</f>
        <v/>
      </c>
      <c r="AJ80" s="195" t="str">
        <f>IF(AJ81&lt;&gt;""," -O","")</f>
        <v/>
      </c>
      <c r="AL80" s="195" t="str">
        <f>IF(AL81&lt;&gt;""," -O","")</f>
        <v/>
      </c>
      <c r="AN80" s="195" t="str">
        <f>IF(AN81&lt;&gt;""," -O","")</f>
        <v/>
      </c>
      <c r="AP80" s="195" t="str">
        <f>IF(AP81&lt;&gt;""," -O","")</f>
        <v/>
      </c>
      <c r="AR80" s="195" t="str">
        <f>IF(AR81&lt;&gt;""," -O","")</f>
        <v/>
      </c>
      <c r="AT80" s="195" t="str">
        <f>IF(AT81&lt;&gt;""," -O","")</f>
        <v/>
      </c>
      <c r="AV80" s="195" t="str">
        <f>IF(AV81&lt;&gt;""," -O","")</f>
        <v/>
      </c>
      <c r="AX80" s="195" t="str">
        <f>IF(AX81&lt;&gt;""," -O","")</f>
        <v/>
      </c>
      <c r="AZ80" s="195" t="str">
        <f>IF(AZ81&lt;&gt;""," -O","")</f>
        <v/>
      </c>
      <c r="BB80" s="195" t="str">
        <f>IF(BB81&lt;&gt;""," -O","")</f>
        <v/>
      </c>
      <c r="BD80" s="195" t="str">
        <f>IF(BD81&lt;&gt;""," -O","")</f>
        <v/>
      </c>
      <c r="BF80" s="195" t="str">
        <f>IF(BF81&lt;&gt;""," -O","")</f>
        <v/>
      </c>
      <c r="BH80" s="195" t="str">
        <f>IF(BH81&lt;&gt;""," -O","")</f>
        <v/>
      </c>
      <c r="BJ80" s="195" t="str">
        <f>IF(BJ81&lt;&gt;""," -O","")</f>
        <v/>
      </c>
    </row>
    <row r="81" spans="13:62">
      <c r="M81" s="195">
        <v>1.37</v>
      </c>
      <c r="N81" s="195" t="str">
        <f>IFERROR(VLOOKUP(M81,'CRUCE OPORTUNIDADES'!$C$10:$D$106,2,FALSE),"")</f>
        <v/>
      </c>
      <c r="O81" s="195">
        <v>2.3700000000000099</v>
      </c>
      <c r="P81" s="195" t="str">
        <f>IFERROR(VLOOKUP(O81,'CRUCE OPORTUNIDADES'!$C$10:$D$106,2,FALSE),"")</f>
        <v/>
      </c>
      <c r="Q81" s="195">
        <v>3.3700000000000201</v>
      </c>
      <c r="R81" s="195" t="str">
        <f>IFERROR(VLOOKUP(Q81,'CRUCE OPORTUNIDADES'!$C$10:$D$106,2,FALSE),"")</f>
        <v/>
      </c>
      <c r="S81" s="195">
        <v>4.3700000000000303</v>
      </c>
      <c r="T81" s="195" t="str">
        <f>IFERROR(VLOOKUP(S81,'CRUCE OPORTUNIDADES'!$C$10:$D$106,2,FALSE),"")</f>
        <v/>
      </c>
      <c r="U81" s="195">
        <v>5.3700000000000401</v>
      </c>
      <c r="V81" s="195" t="str">
        <f>IFERROR(VLOOKUP(U81,'CRUCE OPORTUNIDADES'!$C$10:$D$106,2,FALSE),"")</f>
        <v/>
      </c>
      <c r="W81" s="195">
        <v>6.3700000000000498</v>
      </c>
      <c r="X81" s="195" t="str">
        <f>IFERROR(VLOOKUP(W81,'CRUCE OPORTUNIDADES'!$C$10:$D$106,2,FALSE),"")</f>
        <v/>
      </c>
      <c r="Y81" s="195">
        <v>7.3700000000000596</v>
      </c>
      <c r="Z81" s="195" t="str">
        <f>IFERROR(VLOOKUP(Y81,'CRUCE OPORTUNIDADES'!$C$10:$D$106,2,FALSE),"")</f>
        <v/>
      </c>
      <c r="AA81" s="195">
        <v>8.3700000000000703</v>
      </c>
      <c r="AB81" s="195" t="str">
        <f>IFERROR(VLOOKUP(AA81,'CRUCE OPORTUNIDADES'!$C$10:$D$106,2,FALSE),"")</f>
        <v/>
      </c>
      <c r="AC81" s="195">
        <v>9.3700000000000792</v>
      </c>
      <c r="AD81" s="195" t="str">
        <f>IFERROR(VLOOKUP(AC81,'CRUCE OPORTUNIDADES'!$C$10:$D$106,2,FALSE),"")</f>
        <v/>
      </c>
      <c r="AE81" s="195">
        <v>10.3700000000001</v>
      </c>
      <c r="AF81" s="195" t="str">
        <f>IFERROR(VLOOKUP(AE81,'CRUCE OPORTUNIDADES'!$C$10:$D$106,2,FALSE),"")</f>
        <v/>
      </c>
      <c r="AG81" s="195">
        <v>11.3700000000001</v>
      </c>
      <c r="AH81" s="195" t="str">
        <f>IFERROR(VLOOKUP(AG81,'CRUCE OPORTUNIDADES'!$C$10:$D$106,2,FALSE),"")</f>
        <v/>
      </c>
      <c r="AI81" s="195">
        <v>12.3700000000001</v>
      </c>
      <c r="AJ81" s="195" t="str">
        <f>IFERROR(VLOOKUP(AI81,'CRUCE OPORTUNIDADES'!$C$10:$D$106,2,FALSE),"")</f>
        <v/>
      </c>
      <c r="AK81" s="195">
        <v>13.3700000000001</v>
      </c>
      <c r="AL81" s="195" t="str">
        <f>IFERROR(VLOOKUP(AK81,'CRUCE OPORTUNIDADES'!$C$10:$D$106,2,FALSE),"")</f>
        <v/>
      </c>
      <c r="AM81" s="195">
        <v>14.3700000000001</v>
      </c>
      <c r="AN81" s="195" t="str">
        <f>IFERROR(VLOOKUP(AM81,'CRUCE OPORTUNIDADES'!$C$10:$D$106,2,FALSE),"")</f>
        <v/>
      </c>
      <c r="AO81" s="195">
        <v>15.3700000000001</v>
      </c>
      <c r="AP81" s="195" t="str">
        <f>IFERROR(VLOOKUP(AO81,'CRUCE OPORTUNIDADES'!$C$10:$D$106,2,FALSE),"")</f>
        <v/>
      </c>
      <c r="AQ81" s="195">
        <v>16.3700000000001</v>
      </c>
      <c r="AR81" s="195" t="str">
        <f>IFERROR(VLOOKUP(AQ81,'CRUCE OPORTUNIDADES'!$C$10:$D$106,2,FALSE),"")</f>
        <v/>
      </c>
      <c r="AS81" s="195">
        <v>17.3700000000002</v>
      </c>
      <c r="AT81" s="195" t="str">
        <f>IFERROR(VLOOKUP(AS81,'CRUCE OPORTUNIDADES'!$C$10:$D$106,2,FALSE),"")</f>
        <v/>
      </c>
      <c r="AU81" s="195">
        <v>18.3700000000002</v>
      </c>
      <c r="AV81" s="195" t="str">
        <f>IFERROR(VLOOKUP(AU81,'CRUCE OPORTUNIDADES'!$C$10:$D$106,2,FALSE),"")</f>
        <v/>
      </c>
      <c r="AW81" s="195">
        <v>19.3700000000002</v>
      </c>
      <c r="AX81" s="195" t="str">
        <f>IFERROR(VLOOKUP(AW81,'CRUCE OPORTUNIDADES'!$C$10:$D$106,2,FALSE),"")</f>
        <v/>
      </c>
      <c r="AY81" s="195">
        <v>20.3700000000002</v>
      </c>
      <c r="AZ81" s="195" t="str">
        <f>IFERROR(VLOOKUP(AY81,'CRUCE OPORTUNIDADES'!$C$10:$D$106,2,FALSE),"")</f>
        <v/>
      </c>
      <c r="BA81" s="195">
        <v>21.3700000000002</v>
      </c>
      <c r="BB81" s="195" t="str">
        <f>IFERROR(VLOOKUP(BA81,'CRUCE OPORTUNIDADES'!$C$10:$D$106,2,FALSE),"")</f>
        <v/>
      </c>
      <c r="BC81" s="195">
        <v>22.3700000000002</v>
      </c>
      <c r="BD81" s="195" t="str">
        <f>IFERROR(VLOOKUP(BC81,'CRUCE OPORTUNIDADES'!$C$10:$D$106,2,FALSE),"")</f>
        <v/>
      </c>
      <c r="BE81" s="195">
        <v>23.3700000000002</v>
      </c>
      <c r="BF81" s="195" t="str">
        <f>IFERROR(VLOOKUP(BE81,'CRUCE OPORTUNIDADES'!$C$10:$D$106,2,FALSE),"")</f>
        <v/>
      </c>
      <c r="BG81" s="195">
        <v>24.3700000000002</v>
      </c>
      <c r="BH81" s="195" t="str">
        <f>IFERROR(VLOOKUP(BG81,'CRUCE OPORTUNIDADES'!$C$10:$D$106,2,FALSE),"")</f>
        <v/>
      </c>
      <c r="BI81" s="195">
        <v>25.3700000000002</v>
      </c>
      <c r="BJ81" s="195" t="str">
        <f>IFERROR(VLOOKUP(BI81,'CRUCE OPORTUNIDADES'!$C$10:$D$106,2,FALSE),"")</f>
        <v/>
      </c>
    </row>
    <row r="82" spans="13:62">
      <c r="N82" s="195" t="str">
        <f>IF(N83&lt;&gt;""," -O","")</f>
        <v/>
      </c>
      <c r="P82" s="195" t="str">
        <f>IF(P83&lt;&gt;""," -O","")</f>
        <v/>
      </c>
      <c r="R82" s="195" t="str">
        <f>IF(R83&lt;&gt;""," -O","")</f>
        <v/>
      </c>
      <c r="T82" s="195" t="str">
        <f>IF(T83&lt;&gt;""," -O","")</f>
        <v/>
      </c>
      <c r="V82" s="195" t="str">
        <f>IF(V83&lt;&gt;""," -O","")</f>
        <v/>
      </c>
      <c r="X82" s="195" t="str">
        <f>IF(X83&lt;&gt;""," -O","")</f>
        <v/>
      </c>
      <c r="Z82" s="195" t="str">
        <f>IF(Z83&lt;&gt;""," -O","")</f>
        <v/>
      </c>
      <c r="AB82" s="195" t="str">
        <f>IF(AB83&lt;&gt;""," -O","")</f>
        <v/>
      </c>
      <c r="AD82" s="195" t="str">
        <f>IF(AD83&lt;&gt;""," -O","")</f>
        <v/>
      </c>
      <c r="AF82" s="195" t="str">
        <f>IF(AF83&lt;&gt;""," -O","")</f>
        <v/>
      </c>
      <c r="AH82" s="195" t="str">
        <f>IF(AH83&lt;&gt;""," -O","")</f>
        <v/>
      </c>
      <c r="AJ82" s="195" t="str">
        <f>IF(AJ83&lt;&gt;""," -O","")</f>
        <v/>
      </c>
      <c r="AL82" s="195" t="str">
        <f>IF(AL83&lt;&gt;""," -O","")</f>
        <v/>
      </c>
      <c r="AN82" s="195" t="str">
        <f>IF(AN83&lt;&gt;""," -O","")</f>
        <v/>
      </c>
      <c r="AP82" s="195" t="str">
        <f>IF(AP83&lt;&gt;""," -O","")</f>
        <v/>
      </c>
      <c r="AR82" s="195" t="str">
        <f>IF(AR83&lt;&gt;""," -O","")</f>
        <v/>
      </c>
      <c r="AT82" s="195" t="str">
        <f>IF(AT83&lt;&gt;""," -O","")</f>
        <v/>
      </c>
      <c r="AV82" s="195" t="str">
        <f>IF(AV83&lt;&gt;""," -O","")</f>
        <v/>
      </c>
      <c r="AX82" s="195" t="str">
        <f>IF(AX83&lt;&gt;""," -O","")</f>
        <v/>
      </c>
      <c r="AZ82" s="195" t="str">
        <f>IF(AZ83&lt;&gt;""," -O","")</f>
        <v/>
      </c>
      <c r="BB82" s="195" t="str">
        <f>IF(BB83&lt;&gt;""," -O","")</f>
        <v/>
      </c>
      <c r="BD82" s="195" t="str">
        <f>IF(BD83&lt;&gt;""," -O","")</f>
        <v/>
      </c>
      <c r="BF82" s="195" t="str">
        <f>IF(BF83&lt;&gt;""," -O","")</f>
        <v/>
      </c>
      <c r="BH82" s="195" t="str">
        <f>IF(BH83&lt;&gt;""," -O","")</f>
        <v/>
      </c>
      <c r="BJ82" s="195" t="str">
        <f>IF(BJ83&lt;&gt;""," -O","")</f>
        <v/>
      </c>
    </row>
    <row r="83" spans="13:62">
      <c r="M83" s="195">
        <v>1.38</v>
      </c>
      <c r="N83" s="195" t="str">
        <f>IFERROR(VLOOKUP(M83,'CRUCE OPORTUNIDADES'!$C$10:$D$106,2,FALSE),"")</f>
        <v/>
      </c>
      <c r="O83" s="195">
        <v>2.3800000000000101</v>
      </c>
      <c r="P83" s="195" t="str">
        <f>IFERROR(VLOOKUP(O83,'CRUCE OPORTUNIDADES'!$C$10:$D$106,2,FALSE),"")</f>
        <v/>
      </c>
      <c r="Q83" s="195">
        <v>3.3800000000000199</v>
      </c>
      <c r="R83" s="195" t="str">
        <f>IFERROR(VLOOKUP(Q83,'CRUCE OPORTUNIDADES'!$C$10:$D$106,2,FALSE),"")</f>
        <v/>
      </c>
      <c r="S83" s="195">
        <v>4.3800000000000301</v>
      </c>
      <c r="T83" s="195" t="str">
        <f>IFERROR(VLOOKUP(S83,'CRUCE OPORTUNIDADES'!$C$10:$D$106,2,FALSE),"")</f>
        <v/>
      </c>
      <c r="U83" s="195">
        <v>5.3800000000000399</v>
      </c>
      <c r="V83" s="195" t="str">
        <f>IFERROR(VLOOKUP(U83,'CRUCE OPORTUNIDADES'!$C$10:$D$106,2,FALSE),"")</f>
        <v/>
      </c>
      <c r="W83" s="195">
        <v>6.3800000000000496</v>
      </c>
      <c r="X83" s="195" t="str">
        <f>IFERROR(VLOOKUP(W83,'CRUCE OPORTUNIDADES'!$C$10:$D$106,2,FALSE),"")</f>
        <v/>
      </c>
      <c r="Y83" s="195">
        <v>7.3800000000000603</v>
      </c>
      <c r="Z83" s="195" t="str">
        <f>IFERROR(VLOOKUP(Y83,'CRUCE OPORTUNIDADES'!$C$10:$D$106,2,FALSE),"")</f>
        <v/>
      </c>
      <c r="AA83" s="195">
        <v>8.3800000000000701</v>
      </c>
      <c r="AB83" s="195" t="str">
        <f>IFERROR(VLOOKUP(AA83,'CRUCE OPORTUNIDADES'!$C$10:$D$106,2,FALSE),"")</f>
        <v/>
      </c>
      <c r="AC83" s="195">
        <v>9.3800000000000807</v>
      </c>
      <c r="AD83" s="195" t="str">
        <f>IFERROR(VLOOKUP(AC83,'CRUCE OPORTUNIDADES'!$C$10:$D$106,2,FALSE),"")</f>
        <v/>
      </c>
      <c r="AE83" s="195">
        <v>10.3800000000001</v>
      </c>
      <c r="AF83" s="195" t="str">
        <f>IFERROR(VLOOKUP(AE83,'CRUCE OPORTUNIDADES'!$C$10:$D$106,2,FALSE),"")</f>
        <v/>
      </c>
      <c r="AG83" s="195">
        <v>11.3800000000001</v>
      </c>
      <c r="AH83" s="195" t="str">
        <f>IFERROR(VLOOKUP(AG83,'CRUCE OPORTUNIDADES'!$C$10:$D$106,2,FALSE),"")</f>
        <v/>
      </c>
      <c r="AI83" s="195">
        <v>12.3800000000001</v>
      </c>
      <c r="AJ83" s="195" t="str">
        <f>IFERROR(VLOOKUP(AI83,'CRUCE OPORTUNIDADES'!$C$10:$D$106,2,FALSE),"")</f>
        <v/>
      </c>
      <c r="AK83" s="195">
        <v>13.3800000000001</v>
      </c>
      <c r="AL83" s="195" t="str">
        <f>IFERROR(VLOOKUP(AK83,'CRUCE OPORTUNIDADES'!$C$10:$D$106,2,FALSE),"")</f>
        <v/>
      </c>
      <c r="AM83" s="195">
        <v>14.3800000000001</v>
      </c>
      <c r="AN83" s="195" t="str">
        <f>IFERROR(VLOOKUP(AM83,'CRUCE OPORTUNIDADES'!$C$10:$D$106,2,FALSE),"")</f>
        <v/>
      </c>
      <c r="AO83" s="195">
        <v>15.3800000000001</v>
      </c>
      <c r="AP83" s="195" t="str">
        <f>IFERROR(VLOOKUP(AO83,'CRUCE OPORTUNIDADES'!$C$10:$D$106,2,FALSE),"")</f>
        <v/>
      </c>
      <c r="AQ83" s="195">
        <v>16.380000000000202</v>
      </c>
      <c r="AR83" s="195" t="str">
        <f>IFERROR(VLOOKUP(AQ83,'CRUCE OPORTUNIDADES'!$C$10:$D$106,2,FALSE),"")</f>
        <v/>
      </c>
      <c r="AS83" s="195">
        <v>17.380000000000202</v>
      </c>
      <c r="AT83" s="195" t="str">
        <f>IFERROR(VLOOKUP(AS83,'CRUCE OPORTUNIDADES'!$C$10:$D$106,2,FALSE),"")</f>
        <v/>
      </c>
      <c r="AU83" s="195">
        <v>18.380000000000202</v>
      </c>
      <c r="AV83" s="195" t="str">
        <f>IFERROR(VLOOKUP(AU83,'CRUCE OPORTUNIDADES'!$C$10:$D$106,2,FALSE),"")</f>
        <v/>
      </c>
      <c r="AW83" s="195">
        <v>19.380000000000202</v>
      </c>
      <c r="AX83" s="195" t="str">
        <f>IFERROR(VLOOKUP(AW83,'CRUCE OPORTUNIDADES'!$C$10:$D$106,2,FALSE),"")</f>
        <v/>
      </c>
      <c r="AY83" s="195">
        <v>20.380000000000202</v>
      </c>
      <c r="AZ83" s="195" t="str">
        <f>IFERROR(VLOOKUP(AY83,'CRUCE OPORTUNIDADES'!$C$10:$D$106,2,FALSE),"")</f>
        <v/>
      </c>
      <c r="BA83" s="195">
        <v>21.380000000000202</v>
      </c>
      <c r="BB83" s="195" t="str">
        <f>IFERROR(VLOOKUP(BA83,'CRUCE OPORTUNIDADES'!$C$10:$D$106,2,FALSE),"")</f>
        <v/>
      </c>
      <c r="BC83" s="195">
        <v>22.380000000000202</v>
      </c>
      <c r="BD83" s="195" t="str">
        <f>IFERROR(VLOOKUP(BC83,'CRUCE OPORTUNIDADES'!$C$10:$D$106,2,FALSE),"")</f>
        <v/>
      </c>
      <c r="BE83" s="195">
        <v>23.380000000000202</v>
      </c>
      <c r="BF83" s="195" t="str">
        <f>IFERROR(VLOOKUP(BE83,'CRUCE OPORTUNIDADES'!$C$10:$D$106,2,FALSE),"")</f>
        <v/>
      </c>
      <c r="BG83" s="195">
        <v>24.380000000000202</v>
      </c>
      <c r="BH83" s="195" t="str">
        <f>IFERROR(VLOOKUP(BG83,'CRUCE OPORTUNIDADES'!$C$10:$D$106,2,FALSE),"")</f>
        <v/>
      </c>
      <c r="BI83" s="195">
        <v>25.380000000000202</v>
      </c>
      <c r="BJ83" s="195" t="str">
        <f>IFERROR(VLOOKUP(BI83,'CRUCE OPORTUNIDADES'!$C$10:$D$106,2,FALSE),"")</f>
        <v/>
      </c>
    </row>
    <row r="84" spans="13:62">
      <c r="N84" s="195" t="str">
        <f>IF(N85&lt;&gt;""," -O","")</f>
        <v/>
      </c>
      <c r="P84" s="195" t="str">
        <f>IF(P85&lt;&gt;""," -O","")</f>
        <v/>
      </c>
      <c r="R84" s="195" t="str">
        <f>IF(R85&lt;&gt;""," -O","")</f>
        <v/>
      </c>
      <c r="T84" s="195" t="str">
        <f>IF(T85&lt;&gt;""," -O","")</f>
        <v/>
      </c>
      <c r="V84" s="195" t="str">
        <f>IF(V85&lt;&gt;""," -O","")</f>
        <v/>
      </c>
      <c r="X84" s="195" t="str">
        <f>IF(X85&lt;&gt;""," -O","")</f>
        <v/>
      </c>
      <c r="Z84" s="195" t="str">
        <f>IF(Z85&lt;&gt;""," -O","")</f>
        <v/>
      </c>
      <c r="AB84" s="195" t="str">
        <f>IF(AB85&lt;&gt;""," -O","")</f>
        <v/>
      </c>
      <c r="AD84" s="195" t="str">
        <f>IF(AD85&lt;&gt;""," -O","")</f>
        <v/>
      </c>
      <c r="AF84" s="195" t="str">
        <f>IF(AF85&lt;&gt;""," -O","")</f>
        <v/>
      </c>
      <c r="AH84" s="195" t="str">
        <f>IF(AH85&lt;&gt;""," -O","")</f>
        <v/>
      </c>
      <c r="AJ84" s="195" t="str">
        <f>IF(AJ85&lt;&gt;""," -O","")</f>
        <v/>
      </c>
      <c r="AL84" s="195" t="str">
        <f>IF(AL85&lt;&gt;""," -O","")</f>
        <v/>
      </c>
      <c r="AN84" s="195" t="str">
        <f>IF(AN85&lt;&gt;""," -O","")</f>
        <v/>
      </c>
      <c r="AP84" s="195" t="str">
        <f>IF(AP85&lt;&gt;""," -O","")</f>
        <v/>
      </c>
      <c r="AR84" s="195" t="str">
        <f>IF(AR85&lt;&gt;""," -O","")</f>
        <v/>
      </c>
      <c r="AT84" s="195" t="str">
        <f>IF(AT85&lt;&gt;""," -O","")</f>
        <v/>
      </c>
      <c r="AV84" s="195" t="str">
        <f>IF(AV85&lt;&gt;""," -O","")</f>
        <v/>
      </c>
      <c r="AX84" s="195" t="str">
        <f>IF(AX85&lt;&gt;""," -O","")</f>
        <v/>
      </c>
      <c r="AZ84" s="195" t="str">
        <f>IF(AZ85&lt;&gt;""," -O","")</f>
        <v/>
      </c>
      <c r="BB84" s="195" t="str">
        <f>IF(BB85&lt;&gt;""," -O","")</f>
        <v/>
      </c>
      <c r="BD84" s="195" t="str">
        <f>IF(BD85&lt;&gt;""," -O","")</f>
        <v/>
      </c>
      <c r="BF84" s="195" t="str">
        <f>IF(BF85&lt;&gt;""," -O","")</f>
        <v/>
      </c>
      <c r="BH84" s="195" t="str">
        <f>IF(BH85&lt;&gt;""," -O","")</f>
        <v/>
      </c>
      <c r="BJ84" s="195" t="str">
        <f>IF(BJ85&lt;&gt;""," -O","")</f>
        <v/>
      </c>
    </row>
    <row r="85" spans="13:62">
      <c r="M85" s="195">
        <v>1.39</v>
      </c>
      <c r="N85" s="195" t="str">
        <f>IFERROR(VLOOKUP(M85,'CRUCE OPORTUNIDADES'!$C$10:$D$106,2,FALSE),"")</f>
        <v/>
      </c>
      <c r="O85" s="195">
        <v>2.3900000000000099</v>
      </c>
      <c r="P85" s="195" t="str">
        <f>IFERROR(VLOOKUP(O85,'CRUCE OPORTUNIDADES'!$C$10:$D$106,2,FALSE),"")</f>
        <v/>
      </c>
      <c r="Q85" s="195">
        <v>3.3900000000000201</v>
      </c>
      <c r="R85" s="195" t="str">
        <f>IFERROR(VLOOKUP(Q85,'CRUCE OPORTUNIDADES'!$C$10:$D$106,2,FALSE),"")</f>
        <v/>
      </c>
      <c r="S85" s="195">
        <v>4.3900000000000299</v>
      </c>
      <c r="T85" s="195" t="str">
        <f>IFERROR(VLOOKUP(S85,'CRUCE OPORTUNIDADES'!$C$10:$D$106,2,FALSE),"")</f>
        <v/>
      </c>
      <c r="U85" s="195">
        <v>5.3900000000000396</v>
      </c>
      <c r="V85" s="195" t="str">
        <f>IFERROR(VLOOKUP(U85,'CRUCE OPORTUNIDADES'!$C$10:$D$106,2,FALSE),"")</f>
        <v/>
      </c>
      <c r="W85" s="195">
        <v>6.3900000000000503</v>
      </c>
      <c r="X85" s="195" t="str">
        <f>IFERROR(VLOOKUP(W85,'CRUCE OPORTUNIDADES'!$C$10:$D$106,2,FALSE),"")</f>
        <v/>
      </c>
      <c r="Y85" s="195">
        <v>7.3900000000000601</v>
      </c>
      <c r="Z85" s="195" t="str">
        <f>IFERROR(VLOOKUP(Y85,'CRUCE OPORTUNIDADES'!$C$10:$D$106,2,FALSE),"")</f>
        <v/>
      </c>
      <c r="AA85" s="195">
        <v>8.3900000000000698</v>
      </c>
      <c r="AB85" s="195" t="str">
        <f>IFERROR(VLOOKUP(AA85,'CRUCE OPORTUNIDADES'!$C$10:$D$106,2,FALSE),"")</f>
        <v/>
      </c>
      <c r="AC85" s="195">
        <v>9.3900000000000805</v>
      </c>
      <c r="AD85" s="195" t="str">
        <f>IFERROR(VLOOKUP(AC85,'CRUCE OPORTUNIDADES'!$C$10:$D$106,2,FALSE),"")</f>
        <v/>
      </c>
      <c r="AE85" s="195">
        <v>10.3900000000001</v>
      </c>
      <c r="AF85" s="195" t="str">
        <f>IFERROR(VLOOKUP(AE85,'CRUCE OPORTUNIDADES'!$C$10:$D$106,2,FALSE),"")</f>
        <v/>
      </c>
      <c r="AG85" s="195">
        <v>11.3900000000001</v>
      </c>
      <c r="AH85" s="195" t="str">
        <f>IFERROR(VLOOKUP(AG85,'CRUCE OPORTUNIDADES'!$C$10:$D$106,2,FALSE),"")</f>
        <v/>
      </c>
      <c r="AI85" s="195">
        <v>12.3900000000001</v>
      </c>
      <c r="AJ85" s="195" t="str">
        <f>IFERROR(VLOOKUP(AI85,'CRUCE OPORTUNIDADES'!$C$10:$D$106,2,FALSE),"")</f>
        <v/>
      </c>
      <c r="AK85" s="195">
        <v>13.3900000000001</v>
      </c>
      <c r="AL85" s="195" t="str">
        <f>IFERROR(VLOOKUP(AK85,'CRUCE OPORTUNIDADES'!$C$10:$D$106,2,FALSE),"")</f>
        <v/>
      </c>
      <c r="AM85" s="195">
        <v>14.3900000000001</v>
      </c>
      <c r="AN85" s="195" t="str">
        <f>IFERROR(VLOOKUP(AM85,'CRUCE OPORTUNIDADES'!$C$10:$D$106,2,FALSE),"")</f>
        <v/>
      </c>
      <c r="AO85" s="195">
        <v>15.3900000000001</v>
      </c>
      <c r="AP85" s="195" t="str">
        <f>IFERROR(VLOOKUP(AO85,'CRUCE OPORTUNIDADES'!$C$10:$D$106,2,FALSE),"")</f>
        <v/>
      </c>
      <c r="AQ85" s="195">
        <v>16.3900000000001</v>
      </c>
      <c r="AR85" s="195" t="str">
        <f>IFERROR(VLOOKUP(AQ85,'CRUCE OPORTUNIDADES'!$C$10:$D$106,2,FALSE),"")</f>
        <v/>
      </c>
      <c r="AS85" s="195">
        <v>17.3900000000002</v>
      </c>
      <c r="AT85" s="195" t="str">
        <f>IFERROR(VLOOKUP(AS85,'CRUCE OPORTUNIDADES'!$C$10:$D$106,2,FALSE),"")</f>
        <v/>
      </c>
      <c r="AU85" s="195">
        <v>18.3900000000002</v>
      </c>
      <c r="AV85" s="195" t="str">
        <f>IFERROR(VLOOKUP(AU85,'CRUCE OPORTUNIDADES'!$C$10:$D$106,2,FALSE),"")</f>
        <v/>
      </c>
      <c r="AW85" s="195">
        <v>19.3900000000002</v>
      </c>
      <c r="AX85" s="195" t="str">
        <f>IFERROR(VLOOKUP(AW85,'CRUCE OPORTUNIDADES'!$C$10:$D$106,2,FALSE),"")</f>
        <v/>
      </c>
      <c r="AY85" s="195">
        <v>20.3900000000002</v>
      </c>
      <c r="AZ85" s="195" t="str">
        <f>IFERROR(VLOOKUP(AY85,'CRUCE OPORTUNIDADES'!$C$10:$D$106,2,FALSE),"")</f>
        <v/>
      </c>
      <c r="BA85" s="195">
        <v>21.3900000000002</v>
      </c>
      <c r="BB85" s="195" t="str">
        <f>IFERROR(VLOOKUP(BA85,'CRUCE OPORTUNIDADES'!$C$10:$D$106,2,FALSE),"")</f>
        <v/>
      </c>
      <c r="BC85" s="195">
        <v>22.3900000000002</v>
      </c>
      <c r="BD85" s="195" t="str">
        <f>IFERROR(VLOOKUP(BC85,'CRUCE OPORTUNIDADES'!$C$10:$D$106,2,FALSE),"")</f>
        <v/>
      </c>
      <c r="BE85" s="195">
        <v>23.3900000000002</v>
      </c>
      <c r="BF85" s="195" t="str">
        <f>IFERROR(VLOOKUP(BE85,'CRUCE OPORTUNIDADES'!$C$10:$D$106,2,FALSE),"")</f>
        <v/>
      </c>
      <c r="BG85" s="195">
        <v>24.3900000000002</v>
      </c>
      <c r="BH85" s="195" t="str">
        <f>IFERROR(VLOOKUP(BG85,'CRUCE OPORTUNIDADES'!$C$10:$D$106,2,FALSE),"")</f>
        <v/>
      </c>
      <c r="BI85" s="195">
        <v>25.3900000000002</v>
      </c>
      <c r="BJ85" s="195" t="str">
        <f>IFERROR(VLOOKUP(BI85,'CRUCE OPORTUNIDADES'!$C$10:$D$106,2,FALSE),"")</f>
        <v/>
      </c>
    </row>
    <row r="86" spans="13:62">
      <c r="N86" s="195" t="str">
        <f>IF(N87&lt;&gt;""," -O","")</f>
        <v/>
      </c>
      <c r="P86" s="195" t="str">
        <f>IF(P87&lt;&gt;""," -O","")</f>
        <v/>
      </c>
      <c r="R86" s="195" t="str">
        <f>IF(R87&lt;&gt;""," -O","")</f>
        <v/>
      </c>
      <c r="T86" s="195" t="str">
        <f>IF(T87&lt;&gt;""," -O","")</f>
        <v/>
      </c>
      <c r="V86" s="195" t="str">
        <f>IF(V87&lt;&gt;""," -O","")</f>
        <v/>
      </c>
      <c r="X86" s="195" t="str">
        <f>IF(X87&lt;&gt;""," -O","")</f>
        <v/>
      </c>
      <c r="Z86" s="195" t="str">
        <f>IF(Z87&lt;&gt;""," -O","")</f>
        <v/>
      </c>
      <c r="AB86" s="195" t="str">
        <f>IF(AB87&lt;&gt;""," -O","")</f>
        <v/>
      </c>
      <c r="AD86" s="195" t="str">
        <f>IF(AD87&lt;&gt;""," -O","")</f>
        <v/>
      </c>
      <c r="AF86" s="195" t="str">
        <f>IF(AF87&lt;&gt;""," -O","")</f>
        <v/>
      </c>
      <c r="AH86" s="195" t="str">
        <f>IF(AH87&lt;&gt;""," -O","")</f>
        <v/>
      </c>
      <c r="AJ86" s="195" t="str">
        <f>IF(AJ87&lt;&gt;""," -O","")</f>
        <v/>
      </c>
      <c r="AL86" s="195" t="str">
        <f>IF(AL87&lt;&gt;""," -O","")</f>
        <v/>
      </c>
      <c r="AN86" s="195" t="str">
        <f>IF(AN87&lt;&gt;""," -O","")</f>
        <v/>
      </c>
      <c r="AP86" s="195" t="str">
        <f>IF(AP87&lt;&gt;""," -O","")</f>
        <v/>
      </c>
      <c r="AR86" s="195" t="str">
        <f>IF(AR87&lt;&gt;""," -O","")</f>
        <v/>
      </c>
      <c r="AT86" s="195" t="str">
        <f>IF(AT87&lt;&gt;""," -O","")</f>
        <v/>
      </c>
      <c r="AV86" s="195" t="str">
        <f>IF(AV87&lt;&gt;""," -O","")</f>
        <v/>
      </c>
      <c r="AX86" s="195" t="str">
        <f>IF(AX87&lt;&gt;""," -O","")</f>
        <v/>
      </c>
      <c r="AZ86" s="195" t="str">
        <f>IF(AZ87&lt;&gt;""," -O","")</f>
        <v/>
      </c>
      <c r="BB86" s="195" t="str">
        <f>IF(BB87&lt;&gt;""," -O","")</f>
        <v/>
      </c>
      <c r="BD86" s="195" t="str">
        <f>IF(BD87&lt;&gt;""," -O","")</f>
        <v/>
      </c>
      <c r="BF86" s="195" t="str">
        <f>IF(BF87&lt;&gt;""," -O","")</f>
        <v/>
      </c>
      <c r="BH86" s="195" t="str">
        <f>IF(BH87&lt;&gt;""," -O","")</f>
        <v/>
      </c>
      <c r="BJ86" s="195" t="str">
        <f>IF(BJ87&lt;&gt;""," -O","")</f>
        <v/>
      </c>
    </row>
    <row r="87" spans="13:62">
      <c r="M87" s="195">
        <v>1.4</v>
      </c>
      <c r="N87" s="195" t="str">
        <f>IFERROR(VLOOKUP(M87,'CRUCE OPORTUNIDADES'!$C$10:$D$106,2,FALSE),"")</f>
        <v/>
      </c>
      <c r="O87" s="195">
        <v>2.4000000000000101</v>
      </c>
      <c r="P87" s="195" t="str">
        <f>IFERROR(VLOOKUP(O87,'CRUCE OPORTUNIDADES'!$C$10:$D$106,2,FALSE),"")</f>
        <v/>
      </c>
      <c r="Q87" s="195">
        <v>3.4000000000000199</v>
      </c>
      <c r="R87" s="195" t="str">
        <f>IFERROR(VLOOKUP(Q87,'CRUCE OPORTUNIDADES'!$C$10:$D$106,2,FALSE),"")</f>
        <v/>
      </c>
      <c r="S87" s="195">
        <v>4.4000000000000297</v>
      </c>
      <c r="T87" s="195" t="str">
        <f>IFERROR(VLOOKUP(S87,'CRUCE OPORTUNIDADES'!$C$10:$D$106,2,FALSE),"")</f>
        <v/>
      </c>
      <c r="U87" s="195">
        <v>5.4000000000000403</v>
      </c>
      <c r="V87" s="195" t="str">
        <f>IFERROR(VLOOKUP(U87,'CRUCE OPORTUNIDADES'!$C$10:$D$106,2,FALSE),"")</f>
        <v/>
      </c>
      <c r="W87" s="195">
        <v>6.4000000000000501</v>
      </c>
      <c r="X87" s="195" t="str">
        <f>IFERROR(VLOOKUP(W87,'CRUCE OPORTUNIDADES'!$C$10:$D$106,2,FALSE),"")</f>
        <v/>
      </c>
      <c r="Y87" s="195">
        <v>7.4000000000000599</v>
      </c>
      <c r="Z87" s="195" t="str">
        <f>IFERROR(VLOOKUP(Y87,'CRUCE OPORTUNIDADES'!$C$10:$D$106,2,FALSE),"")</f>
        <v/>
      </c>
      <c r="AA87" s="195">
        <v>8.4000000000000696</v>
      </c>
      <c r="AB87" s="195" t="str">
        <f>IFERROR(VLOOKUP(AA87,'CRUCE OPORTUNIDADES'!$C$10:$D$106,2,FALSE),"")</f>
        <v/>
      </c>
      <c r="AC87" s="195">
        <v>9.4000000000000803</v>
      </c>
      <c r="AD87" s="195" t="str">
        <f>IFERROR(VLOOKUP(AC87,'CRUCE OPORTUNIDADES'!$C$10:$D$106,2,FALSE),"")</f>
        <v/>
      </c>
      <c r="AE87" s="195">
        <v>10.4000000000001</v>
      </c>
      <c r="AF87" s="195" t="str">
        <f>IFERROR(VLOOKUP(AE87,'CRUCE OPORTUNIDADES'!$C$10:$D$106,2,FALSE),"")</f>
        <v/>
      </c>
      <c r="AG87" s="195">
        <v>11.4000000000001</v>
      </c>
      <c r="AH87" s="195" t="str">
        <f>IFERROR(VLOOKUP(AG87,'CRUCE OPORTUNIDADES'!$C$10:$D$106,2,FALSE),"")</f>
        <v/>
      </c>
      <c r="AI87" s="195">
        <v>12.4000000000001</v>
      </c>
      <c r="AJ87" s="195" t="str">
        <f>IFERROR(VLOOKUP(AI87,'CRUCE OPORTUNIDADES'!$C$10:$D$106,2,FALSE),"")</f>
        <v/>
      </c>
      <c r="AK87" s="195">
        <v>13.4000000000001</v>
      </c>
      <c r="AL87" s="195" t="str">
        <f>IFERROR(VLOOKUP(AK87,'CRUCE OPORTUNIDADES'!$C$10:$D$106,2,FALSE),"")</f>
        <v/>
      </c>
      <c r="AM87" s="195">
        <v>14.4000000000001</v>
      </c>
      <c r="AN87" s="195" t="str">
        <f>IFERROR(VLOOKUP(AM87,'CRUCE OPORTUNIDADES'!$C$10:$D$106,2,FALSE),"")</f>
        <v/>
      </c>
      <c r="AO87" s="195">
        <v>15.4000000000001</v>
      </c>
      <c r="AP87" s="195" t="str">
        <f>IFERROR(VLOOKUP(AO87,'CRUCE OPORTUNIDADES'!$C$10:$D$106,2,FALSE),"")</f>
        <v/>
      </c>
      <c r="AQ87" s="195">
        <v>16.400000000000201</v>
      </c>
      <c r="AR87" s="195" t="str">
        <f>IFERROR(VLOOKUP(AQ87,'CRUCE OPORTUNIDADES'!$C$10:$D$106,2,FALSE),"")</f>
        <v/>
      </c>
      <c r="AS87" s="195">
        <v>17.400000000000201</v>
      </c>
      <c r="AT87" s="195" t="str">
        <f>IFERROR(VLOOKUP(AS87,'CRUCE OPORTUNIDADES'!$C$10:$D$106,2,FALSE),"")</f>
        <v/>
      </c>
      <c r="AU87" s="195">
        <v>18.400000000000201</v>
      </c>
      <c r="AV87" s="195" t="str">
        <f>IFERROR(VLOOKUP(AU87,'CRUCE OPORTUNIDADES'!$C$10:$D$106,2,FALSE),"")</f>
        <v/>
      </c>
      <c r="AW87" s="195">
        <v>19.400000000000201</v>
      </c>
      <c r="AX87" s="195" t="str">
        <f>IFERROR(VLOOKUP(AW87,'CRUCE OPORTUNIDADES'!$C$10:$D$106,2,FALSE),"")</f>
        <v/>
      </c>
      <c r="AY87" s="195">
        <v>20.400000000000201</v>
      </c>
      <c r="AZ87" s="195" t="str">
        <f>IFERROR(VLOOKUP(AY87,'CRUCE OPORTUNIDADES'!$C$10:$D$106,2,FALSE),"")</f>
        <v/>
      </c>
      <c r="BA87" s="195">
        <v>21.400000000000201</v>
      </c>
      <c r="BB87" s="195" t="str">
        <f>IFERROR(VLOOKUP(BA87,'CRUCE OPORTUNIDADES'!$C$10:$D$106,2,FALSE),"")</f>
        <v/>
      </c>
      <c r="BC87" s="195">
        <v>22.400000000000201</v>
      </c>
      <c r="BD87" s="195" t="str">
        <f>IFERROR(VLOOKUP(BC87,'CRUCE OPORTUNIDADES'!$C$10:$D$106,2,FALSE),"")</f>
        <v/>
      </c>
      <c r="BE87" s="195">
        <v>23.400000000000201</v>
      </c>
      <c r="BF87" s="195" t="str">
        <f>IFERROR(VLOOKUP(BE87,'CRUCE OPORTUNIDADES'!$C$10:$D$106,2,FALSE),"")</f>
        <v/>
      </c>
      <c r="BG87" s="195">
        <v>24.400000000000201</v>
      </c>
      <c r="BH87" s="195" t="str">
        <f>IFERROR(VLOOKUP(BG87,'CRUCE OPORTUNIDADES'!$C$10:$D$106,2,FALSE),"")</f>
        <v/>
      </c>
      <c r="BI87" s="195">
        <v>25.400000000000201</v>
      </c>
      <c r="BJ87" s="195" t="str">
        <f>IFERROR(VLOOKUP(BI87,'CRUCE OPORTUNIDADES'!$C$10:$D$106,2,FALSE),"")</f>
        <v/>
      </c>
    </row>
    <row r="88" spans="13:62">
      <c r="N88" s="195" t="str">
        <f>IF(N89&lt;&gt;""," -O","")</f>
        <v/>
      </c>
      <c r="P88" s="195" t="str">
        <f>IF(P89&lt;&gt;""," -O","")</f>
        <v/>
      </c>
      <c r="R88" s="195" t="str">
        <f>IF(R89&lt;&gt;""," -O","")</f>
        <v/>
      </c>
      <c r="T88" s="195" t="str">
        <f>IF(T89&lt;&gt;""," -O","")</f>
        <v/>
      </c>
      <c r="V88" s="195" t="str">
        <f>IF(V89&lt;&gt;""," -O","")</f>
        <v/>
      </c>
      <c r="X88" s="195" t="str">
        <f>IF(X89&lt;&gt;""," -O","")</f>
        <v/>
      </c>
      <c r="Z88" s="195" t="str">
        <f>IF(Z89&lt;&gt;""," -O","")</f>
        <v/>
      </c>
      <c r="AB88" s="195" t="str">
        <f>IF(AB89&lt;&gt;""," -O","")</f>
        <v/>
      </c>
      <c r="AD88" s="195" t="str">
        <f>IF(AD89&lt;&gt;""," -O","")</f>
        <v/>
      </c>
      <c r="AF88" s="195" t="str">
        <f>IF(AF89&lt;&gt;""," -O","")</f>
        <v/>
      </c>
      <c r="AH88" s="195" t="str">
        <f>IF(AH89&lt;&gt;""," -O","")</f>
        <v/>
      </c>
      <c r="AJ88" s="195" t="str">
        <f>IF(AJ89&lt;&gt;""," -O","")</f>
        <v/>
      </c>
      <c r="AL88" s="195" t="str">
        <f>IF(AL89&lt;&gt;""," -O","")</f>
        <v/>
      </c>
      <c r="AN88" s="195" t="str">
        <f>IF(AN89&lt;&gt;""," -O","")</f>
        <v/>
      </c>
      <c r="AP88" s="195" t="str">
        <f>IF(AP89&lt;&gt;""," -O","")</f>
        <v/>
      </c>
      <c r="AR88" s="195" t="str">
        <f>IF(AR89&lt;&gt;""," -O","")</f>
        <v/>
      </c>
      <c r="AT88" s="195" t="str">
        <f>IF(AT89&lt;&gt;""," -O","")</f>
        <v/>
      </c>
      <c r="AV88" s="195" t="str">
        <f>IF(AV89&lt;&gt;""," -O","")</f>
        <v/>
      </c>
      <c r="AX88" s="195" t="str">
        <f>IF(AX89&lt;&gt;""," -O","")</f>
        <v/>
      </c>
      <c r="AZ88" s="195" t="str">
        <f>IF(AZ89&lt;&gt;""," -O","")</f>
        <v/>
      </c>
      <c r="BB88" s="195" t="str">
        <f>IF(BB89&lt;&gt;""," -O","")</f>
        <v/>
      </c>
      <c r="BD88" s="195" t="str">
        <f>IF(BD89&lt;&gt;""," -O","")</f>
        <v/>
      </c>
      <c r="BF88" s="195" t="str">
        <f>IF(BF89&lt;&gt;""," -O","")</f>
        <v/>
      </c>
      <c r="BH88" s="195" t="str">
        <f>IF(BH89&lt;&gt;""," -O","")</f>
        <v/>
      </c>
      <c r="BJ88" s="195" t="str">
        <f>IF(BJ89&lt;&gt;""," -O","")</f>
        <v/>
      </c>
    </row>
    <row r="89" spans="13:62">
      <c r="M89" s="195">
        <v>1.41</v>
      </c>
      <c r="N89" s="195" t="str">
        <f>IFERROR(VLOOKUP(M89,'CRUCE OPORTUNIDADES'!$C$10:$D$106,2,FALSE),"")</f>
        <v/>
      </c>
      <c r="O89" s="195">
        <v>2.4100000000000099</v>
      </c>
      <c r="P89" s="195" t="str">
        <f>IFERROR(VLOOKUP(O89,'CRUCE OPORTUNIDADES'!$C$10:$D$106,2,FALSE),"")</f>
        <v/>
      </c>
      <c r="Q89" s="195">
        <v>3.4100000000000201</v>
      </c>
      <c r="R89" s="195" t="str">
        <f>IFERROR(VLOOKUP(Q89,'CRUCE OPORTUNIDADES'!$C$10:$D$106,2,FALSE),"")</f>
        <v/>
      </c>
      <c r="S89" s="195">
        <v>4.4100000000000303</v>
      </c>
      <c r="T89" s="195" t="str">
        <f>IFERROR(VLOOKUP(S89,'CRUCE OPORTUNIDADES'!$C$10:$D$106,2,FALSE),"")</f>
        <v/>
      </c>
      <c r="U89" s="195">
        <v>5.4100000000000401</v>
      </c>
      <c r="V89" s="195" t="str">
        <f>IFERROR(VLOOKUP(U89,'CRUCE OPORTUNIDADES'!$C$10:$D$106,2,FALSE),"")</f>
        <v/>
      </c>
      <c r="W89" s="195">
        <v>6.4100000000000499</v>
      </c>
      <c r="X89" s="195" t="str">
        <f>IFERROR(VLOOKUP(W89,'CRUCE OPORTUNIDADES'!$C$10:$D$106,2,FALSE),"")</f>
        <v/>
      </c>
      <c r="Y89" s="195">
        <v>7.4100000000000597</v>
      </c>
      <c r="Z89" s="195" t="str">
        <f>IFERROR(VLOOKUP(Y89,'CRUCE OPORTUNIDADES'!$C$10:$D$106,2,FALSE),"")</f>
        <v/>
      </c>
      <c r="AA89" s="195">
        <v>8.4100000000000694</v>
      </c>
      <c r="AB89" s="195" t="str">
        <f>IFERROR(VLOOKUP(AA89,'CRUCE OPORTUNIDADES'!$C$10:$D$106,2,FALSE),"")</f>
        <v/>
      </c>
      <c r="AC89" s="195">
        <v>9.4100000000000801</v>
      </c>
      <c r="AD89" s="195" t="str">
        <f>IFERROR(VLOOKUP(AC89,'CRUCE OPORTUNIDADES'!$C$10:$D$106,2,FALSE),"")</f>
        <v/>
      </c>
      <c r="AE89" s="195">
        <v>10.4100000000001</v>
      </c>
      <c r="AF89" s="195" t="str">
        <f>IFERROR(VLOOKUP(AE89,'CRUCE OPORTUNIDADES'!$C$10:$D$106,2,FALSE),"")</f>
        <v/>
      </c>
      <c r="AG89" s="195">
        <v>11.4100000000001</v>
      </c>
      <c r="AH89" s="195" t="str">
        <f>IFERROR(VLOOKUP(AG89,'CRUCE OPORTUNIDADES'!$C$10:$D$106,2,FALSE),"")</f>
        <v/>
      </c>
      <c r="AI89" s="195">
        <v>12.4100000000001</v>
      </c>
      <c r="AJ89" s="195" t="str">
        <f>IFERROR(VLOOKUP(AI89,'CRUCE OPORTUNIDADES'!$C$10:$D$106,2,FALSE),"")</f>
        <v/>
      </c>
      <c r="AK89" s="195">
        <v>13.4100000000001</v>
      </c>
      <c r="AL89" s="195" t="str">
        <f>IFERROR(VLOOKUP(AK89,'CRUCE OPORTUNIDADES'!$C$10:$D$106,2,FALSE),"")</f>
        <v/>
      </c>
      <c r="AM89" s="195">
        <v>14.4100000000001</v>
      </c>
      <c r="AN89" s="195" t="str">
        <f>IFERROR(VLOOKUP(AM89,'CRUCE OPORTUNIDADES'!$C$10:$D$106,2,FALSE),"")</f>
        <v/>
      </c>
      <c r="AO89" s="195">
        <v>15.4100000000001</v>
      </c>
      <c r="AP89" s="195" t="str">
        <f>IFERROR(VLOOKUP(AO89,'CRUCE OPORTUNIDADES'!$C$10:$D$106,2,FALSE),"")</f>
        <v/>
      </c>
      <c r="AQ89" s="195">
        <v>16.4100000000001</v>
      </c>
      <c r="AR89" s="195" t="str">
        <f>IFERROR(VLOOKUP(AQ89,'CRUCE OPORTUNIDADES'!$C$10:$D$106,2,FALSE),"")</f>
        <v/>
      </c>
      <c r="AS89" s="195">
        <v>17.410000000000199</v>
      </c>
      <c r="AT89" s="195" t="str">
        <f>IFERROR(VLOOKUP(AS89,'CRUCE OPORTUNIDADES'!$C$10:$D$106,2,FALSE),"")</f>
        <v/>
      </c>
      <c r="AU89" s="195">
        <v>18.410000000000199</v>
      </c>
      <c r="AV89" s="195" t="str">
        <f>IFERROR(VLOOKUP(AU89,'CRUCE OPORTUNIDADES'!$C$10:$D$106,2,FALSE),"")</f>
        <v/>
      </c>
      <c r="AW89" s="195">
        <v>19.410000000000199</v>
      </c>
      <c r="AX89" s="195" t="str">
        <f>IFERROR(VLOOKUP(AW89,'CRUCE OPORTUNIDADES'!$C$10:$D$106,2,FALSE),"")</f>
        <v/>
      </c>
      <c r="AY89" s="195">
        <v>20.410000000000199</v>
      </c>
      <c r="AZ89" s="195" t="str">
        <f>IFERROR(VLOOKUP(AY89,'CRUCE OPORTUNIDADES'!$C$10:$D$106,2,FALSE),"")</f>
        <v/>
      </c>
      <c r="BA89" s="195">
        <v>21.410000000000199</v>
      </c>
      <c r="BB89" s="195" t="str">
        <f>IFERROR(VLOOKUP(BA89,'CRUCE OPORTUNIDADES'!$C$10:$D$106,2,FALSE),"")</f>
        <v/>
      </c>
      <c r="BC89" s="195">
        <v>22.410000000000199</v>
      </c>
      <c r="BD89" s="195" t="str">
        <f>IFERROR(VLOOKUP(BC89,'CRUCE OPORTUNIDADES'!$C$10:$D$106,2,FALSE),"")</f>
        <v/>
      </c>
      <c r="BE89" s="195">
        <v>23.410000000000199</v>
      </c>
      <c r="BF89" s="195" t="str">
        <f>IFERROR(VLOOKUP(BE89,'CRUCE OPORTUNIDADES'!$C$10:$D$106,2,FALSE),"")</f>
        <v/>
      </c>
      <c r="BG89" s="195">
        <v>24.410000000000199</v>
      </c>
      <c r="BH89" s="195" t="str">
        <f>IFERROR(VLOOKUP(BG89,'CRUCE OPORTUNIDADES'!$C$10:$D$106,2,FALSE),"")</f>
        <v/>
      </c>
      <c r="BI89" s="195">
        <v>25.410000000000199</v>
      </c>
      <c r="BJ89" s="195" t="str">
        <f>IFERROR(VLOOKUP(BI89,'CRUCE OPORTUNIDADES'!$C$10:$D$106,2,FALSE),"")</f>
        <v/>
      </c>
    </row>
    <row r="90" spans="13:62">
      <c r="N90" s="195" t="str">
        <f>IF(N91&lt;&gt;""," -O","")</f>
        <v/>
      </c>
      <c r="P90" s="195" t="str">
        <f>IF(P91&lt;&gt;""," -O","")</f>
        <v/>
      </c>
      <c r="R90" s="195" t="str">
        <f>IF(R91&lt;&gt;""," -O","")</f>
        <v/>
      </c>
      <c r="T90" s="195" t="str">
        <f>IF(T91&lt;&gt;""," -O","")</f>
        <v/>
      </c>
      <c r="V90" s="195" t="str">
        <f>IF(V91&lt;&gt;""," -O","")</f>
        <v/>
      </c>
      <c r="X90" s="195" t="str">
        <f>IF(X91&lt;&gt;""," -O","")</f>
        <v/>
      </c>
      <c r="Z90" s="195" t="str">
        <f>IF(Z91&lt;&gt;""," -O","")</f>
        <v/>
      </c>
      <c r="AB90" s="195" t="str">
        <f>IF(AB91&lt;&gt;""," -O","")</f>
        <v/>
      </c>
      <c r="AD90" s="195" t="str">
        <f>IF(AD91&lt;&gt;""," -O","")</f>
        <v/>
      </c>
      <c r="AF90" s="195" t="str">
        <f>IF(AF91&lt;&gt;""," -O","")</f>
        <v/>
      </c>
      <c r="AH90" s="195" t="str">
        <f>IF(AH91&lt;&gt;""," -O","")</f>
        <v/>
      </c>
      <c r="AJ90" s="195" t="str">
        <f>IF(AJ91&lt;&gt;""," -O","")</f>
        <v/>
      </c>
      <c r="AL90" s="195" t="str">
        <f>IF(AL91&lt;&gt;""," -O","")</f>
        <v/>
      </c>
      <c r="AN90" s="195" t="str">
        <f>IF(AN91&lt;&gt;""," -O","")</f>
        <v/>
      </c>
      <c r="AP90" s="195" t="str">
        <f>IF(AP91&lt;&gt;""," -O","")</f>
        <v/>
      </c>
      <c r="AR90" s="195" t="str">
        <f>IF(AR91&lt;&gt;""," -O","")</f>
        <v/>
      </c>
      <c r="AT90" s="195" t="str">
        <f>IF(AT91&lt;&gt;""," -O","")</f>
        <v/>
      </c>
      <c r="AV90" s="195" t="str">
        <f>IF(AV91&lt;&gt;""," -O","")</f>
        <v/>
      </c>
      <c r="AX90" s="195" t="str">
        <f>IF(AX91&lt;&gt;""," -O","")</f>
        <v/>
      </c>
      <c r="AZ90" s="195" t="str">
        <f>IF(AZ91&lt;&gt;""," -O","")</f>
        <v/>
      </c>
      <c r="BB90" s="195" t="str">
        <f>IF(BB91&lt;&gt;""," -O","")</f>
        <v/>
      </c>
      <c r="BD90" s="195" t="str">
        <f>IF(BD91&lt;&gt;""," -O","")</f>
        <v/>
      </c>
      <c r="BF90" s="195" t="str">
        <f>IF(BF91&lt;&gt;""," -O","")</f>
        <v/>
      </c>
      <c r="BH90" s="195" t="str">
        <f>IF(BH91&lt;&gt;""," -O","")</f>
        <v/>
      </c>
      <c r="BJ90" s="195" t="str">
        <f>IF(BJ91&lt;&gt;""," -O","")</f>
        <v/>
      </c>
    </row>
    <row r="91" spans="13:62">
      <c r="M91" s="195">
        <v>1.42</v>
      </c>
      <c r="N91" s="195" t="str">
        <f>IFERROR(VLOOKUP(M91,'CRUCE OPORTUNIDADES'!$C$10:$D$106,2,FALSE),"")</f>
        <v/>
      </c>
      <c r="O91" s="195">
        <v>2.4200000000000101</v>
      </c>
      <c r="P91" s="195" t="str">
        <f>IFERROR(VLOOKUP(O91,'CRUCE OPORTUNIDADES'!$C$10:$D$106,2,FALSE),"")</f>
        <v/>
      </c>
      <c r="Q91" s="195">
        <v>3.4200000000000199</v>
      </c>
      <c r="R91" s="195" t="str">
        <f>IFERROR(VLOOKUP(Q91,'CRUCE OPORTUNIDADES'!$C$10:$D$106,2,FALSE),"")</f>
        <v/>
      </c>
      <c r="S91" s="195">
        <v>4.4200000000000301</v>
      </c>
      <c r="T91" s="195" t="str">
        <f>IFERROR(VLOOKUP(S91,'CRUCE OPORTUNIDADES'!$C$10:$D$106,2,FALSE),"")</f>
        <v/>
      </c>
      <c r="U91" s="195">
        <v>5.4200000000000399</v>
      </c>
      <c r="V91" s="195" t="str">
        <f>IFERROR(VLOOKUP(U91,'CRUCE OPORTUNIDADES'!$C$10:$D$106,2,FALSE),"")</f>
        <v/>
      </c>
      <c r="W91" s="195">
        <v>6.4200000000000497</v>
      </c>
      <c r="X91" s="195" t="str">
        <f>IFERROR(VLOOKUP(W91,'CRUCE OPORTUNIDADES'!$C$10:$D$106,2,FALSE),"")</f>
        <v/>
      </c>
      <c r="Y91" s="195">
        <v>7.4200000000000603</v>
      </c>
      <c r="Z91" s="195" t="str">
        <f>IFERROR(VLOOKUP(Y91,'CRUCE OPORTUNIDADES'!$C$10:$D$106,2,FALSE),"")</f>
        <v/>
      </c>
      <c r="AA91" s="195">
        <v>8.4200000000000692</v>
      </c>
      <c r="AB91" s="195" t="str">
        <f>IFERROR(VLOOKUP(AA91,'CRUCE OPORTUNIDADES'!$C$10:$D$106,2,FALSE),"")</f>
        <v/>
      </c>
      <c r="AC91" s="195">
        <v>9.4200000000000799</v>
      </c>
      <c r="AD91" s="195" t="str">
        <f>IFERROR(VLOOKUP(AC91,'CRUCE OPORTUNIDADES'!$C$10:$D$106,2,FALSE),"")</f>
        <v/>
      </c>
      <c r="AE91" s="195">
        <v>10.420000000000099</v>
      </c>
      <c r="AF91" s="195" t="str">
        <f>IFERROR(VLOOKUP(AE91,'CRUCE OPORTUNIDADES'!$C$10:$D$106,2,FALSE),"")</f>
        <v/>
      </c>
      <c r="AG91" s="195">
        <v>11.420000000000099</v>
      </c>
      <c r="AH91" s="195" t="str">
        <f>IFERROR(VLOOKUP(AG91,'CRUCE OPORTUNIDADES'!$C$10:$D$106,2,FALSE),"")</f>
        <v/>
      </c>
      <c r="AI91" s="195">
        <v>12.420000000000099</v>
      </c>
      <c r="AJ91" s="195" t="str">
        <f>IFERROR(VLOOKUP(AI91,'CRUCE OPORTUNIDADES'!$C$10:$D$106,2,FALSE),"")</f>
        <v/>
      </c>
      <c r="AK91" s="195">
        <v>13.420000000000099</v>
      </c>
      <c r="AL91" s="195" t="str">
        <f>IFERROR(VLOOKUP(AK91,'CRUCE OPORTUNIDADES'!$C$10:$D$106,2,FALSE),"")</f>
        <v/>
      </c>
      <c r="AM91" s="195">
        <v>14.420000000000099</v>
      </c>
      <c r="AN91" s="195" t="str">
        <f>IFERROR(VLOOKUP(AM91,'CRUCE OPORTUNIDADES'!$C$10:$D$106,2,FALSE),"")</f>
        <v/>
      </c>
      <c r="AO91" s="195">
        <v>15.420000000000099</v>
      </c>
      <c r="AP91" s="195" t="str">
        <f>IFERROR(VLOOKUP(AO91,'CRUCE OPORTUNIDADES'!$C$10:$D$106,2,FALSE),"")</f>
        <v/>
      </c>
      <c r="AQ91" s="195">
        <v>16.420000000000201</v>
      </c>
      <c r="AR91" s="195" t="str">
        <f>IFERROR(VLOOKUP(AQ91,'CRUCE OPORTUNIDADES'!$C$10:$D$106,2,FALSE),"")</f>
        <v/>
      </c>
      <c r="AS91" s="195">
        <v>17.420000000000201</v>
      </c>
      <c r="AT91" s="195" t="str">
        <f>IFERROR(VLOOKUP(AS91,'CRUCE OPORTUNIDADES'!$C$10:$D$106,2,FALSE),"")</f>
        <v/>
      </c>
      <c r="AU91" s="195">
        <v>18.420000000000201</v>
      </c>
      <c r="AV91" s="195" t="str">
        <f>IFERROR(VLOOKUP(AU91,'CRUCE OPORTUNIDADES'!$C$10:$D$106,2,FALSE),"")</f>
        <v/>
      </c>
      <c r="AW91" s="195">
        <v>19.420000000000201</v>
      </c>
      <c r="AX91" s="195" t="str">
        <f>IFERROR(VLOOKUP(AW91,'CRUCE OPORTUNIDADES'!$C$10:$D$106,2,FALSE),"")</f>
        <v/>
      </c>
      <c r="AY91" s="195">
        <v>20.420000000000201</v>
      </c>
      <c r="AZ91" s="195" t="str">
        <f>IFERROR(VLOOKUP(AY91,'CRUCE OPORTUNIDADES'!$C$10:$D$106,2,FALSE),"")</f>
        <v/>
      </c>
      <c r="BA91" s="195">
        <v>21.420000000000201</v>
      </c>
      <c r="BB91" s="195" t="str">
        <f>IFERROR(VLOOKUP(BA91,'CRUCE OPORTUNIDADES'!$C$10:$D$106,2,FALSE),"")</f>
        <v/>
      </c>
      <c r="BC91" s="195">
        <v>22.420000000000201</v>
      </c>
      <c r="BD91" s="195" t="str">
        <f>IFERROR(VLOOKUP(BC91,'CRUCE OPORTUNIDADES'!$C$10:$D$106,2,FALSE),"")</f>
        <v/>
      </c>
      <c r="BE91" s="195">
        <v>23.420000000000201</v>
      </c>
      <c r="BF91" s="195" t="str">
        <f>IFERROR(VLOOKUP(BE91,'CRUCE OPORTUNIDADES'!$C$10:$D$106,2,FALSE),"")</f>
        <v/>
      </c>
      <c r="BG91" s="195">
        <v>24.420000000000201</v>
      </c>
      <c r="BH91" s="195" t="str">
        <f>IFERROR(VLOOKUP(BG91,'CRUCE OPORTUNIDADES'!$C$10:$D$106,2,FALSE),"")</f>
        <v/>
      </c>
      <c r="BI91" s="195">
        <v>25.420000000000201</v>
      </c>
      <c r="BJ91" s="195" t="str">
        <f>IFERROR(VLOOKUP(BI91,'CRUCE OPORTUNIDADES'!$C$10:$D$106,2,FALSE),"")</f>
        <v/>
      </c>
    </row>
    <row r="92" spans="13:62">
      <c r="N92" s="195" t="str">
        <f>IF(N93&lt;&gt;""," -O","")</f>
        <v/>
      </c>
      <c r="P92" s="195" t="str">
        <f>IF(P93&lt;&gt;""," -O","")</f>
        <v/>
      </c>
      <c r="R92" s="195" t="str">
        <f>IF(R93&lt;&gt;""," -O","")</f>
        <v/>
      </c>
      <c r="T92" s="195" t="str">
        <f>IF(T93&lt;&gt;""," -O","")</f>
        <v/>
      </c>
      <c r="V92" s="195" t="str">
        <f>IF(V93&lt;&gt;""," -O","")</f>
        <v/>
      </c>
      <c r="X92" s="195" t="str">
        <f>IF(X93&lt;&gt;""," -O","")</f>
        <v/>
      </c>
      <c r="Z92" s="195" t="str">
        <f>IF(Z93&lt;&gt;""," -O","")</f>
        <v/>
      </c>
      <c r="AB92" s="195" t="str">
        <f>IF(AB93&lt;&gt;""," -O","")</f>
        <v/>
      </c>
      <c r="AD92" s="195" t="str">
        <f>IF(AD93&lt;&gt;""," -O","")</f>
        <v/>
      </c>
      <c r="AF92" s="195" t="str">
        <f>IF(AF93&lt;&gt;""," -O","")</f>
        <v/>
      </c>
      <c r="AH92" s="195" t="str">
        <f>IF(AH93&lt;&gt;""," -O","")</f>
        <v/>
      </c>
      <c r="AJ92" s="195" t="str">
        <f>IF(AJ93&lt;&gt;""," -O","")</f>
        <v/>
      </c>
      <c r="AL92" s="195" t="str">
        <f>IF(AL93&lt;&gt;""," -O","")</f>
        <v/>
      </c>
      <c r="AN92" s="195" t="str">
        <f>IF(AN93&lt;&gt;""," -O","")</f>
        <v/>
      </c>
      <c r="AP92" s="195" t="str">
        <f>IF(AP93&lt;&gt;""," -O","")</f>
        <v/>
      </c>
      <c r="AR92" s="195" t="str">
        <f>IF(AR93&lt;&gt;""," -O","")</f>
        <v/>
      </c>
      <c r="AT92" s="195" t="str">
        <f>IF(AT93&lt;&gt;""," -O","")</f>
        <v/>
      </c>
      <c r="AV92" s="195" t="str">
        <f>IF(AV93&lt;&gt;""," -O","")</f>
        <v/>
      </c>
      <c r="AX92" s="195" t="str">
        <f>IF(AX93&lt;&gt;""," -O","")</f>
        <v/>
      </c>
      <c r="AZ92" s="195" t="str">
        <f>IF(AZ93&lt;&gt;""," -O","")</f>
        <v/>
      </c>
      <c r="BB92" s="195" t="str">
        <f>IF(BB93&lt;&gt;""," -O","")</f>
        <v/>
      </c>
      <c r="BD92" s="195" t="str">
        <f>IF(BD93&lt;&gt;""," -O","")</f>
        <v/>
      </c>
      <c r="BF92" s="195" t="str">
        <f>IF(BF93&lt;&gt;""," -O","")</f>
        <v/>
      </c>
      <c r="BH92" s="195" t="str">
        <f>IF(BH93&lt;&gt;""," -O","")</f>
        <v/>
      </c>
      <c r="BJ92" s="195" t="str">
        <f>IF(BJ93&lt;&gt;""," -O","")</f>
        <v/>
      </c>
    </row>
    <row r="93" spans="13:62">
      <c r="M93" s="195">
        <v>1.43</v>
      </c>
      <c r="N93" s="195" t="str">
        <f>IFERROR(VLOOKUP(M93,'CRUCE OPORTUNIDADES'!$C$10:$D$106,2,FALSE),"")</f>
        <v/>
      </c>
      <c r="O93" s="195">
        <v>2.4300000000000099</v>
      </c>
      <c r="P93" s="195" t="str">
        <f>IFERROR(VLOOKUP(O93,'CRUCE OPORTUNIDADES'!$C$10:$D$106,2,FALSE),"")</f>
        <v/>
      </c>
      <c r="Q93" s="195">
        <v>3.4300000000000201</v>
      </c>
      <c r="R93" s="195" t="str">
        <f>IFERROR(VLOOKUP(Q93,'CRUCE OPORTUNIDADES'!$C$10:$D$106,2,FALSE),"")</f>
        <v/>
      </c>
      <c r="S93" s="195">
        <v>4.4300000000000299</v>
      </c>
      <c r="T93" s="195" t="str">
        <f>IFERROR(VLOOKUP(S93,'CRUCE OPORTUNIDADES'!$C$10:$D$106,2,FALSE),"")</f>
        <v/>
      </c>
      <c r="U93" s="195">
        <v>5.4300000000000397</v>
      </c>
      <c r="V93" s="195" t="str">
        <f>IFERROR(VLOOKUP(U93,'CRUCE OPORTUNIDADES'!$C$10:$D$106,2,FALSE),"")</f>
        <v/>
      </c>
      <c r="W93" s="195">
        <v>6.4300000000000503</v>
      </c>
      <c r="X93" s="195" t="str">
        <f>IFERROR(VLOOKUP(W93,'CRUCE OPORTUNIDADES'!$C$10:$D$106,2,FALSE),"")</f>
        <v/>
      </c>
      <c r="Y93" s="195">
        <v>7.4300000000000601</v>
      </c>
      <c r="Z93" s="195" t="str">
        <f>IFERROR(VLOOKUP(Y93,'CRUCE OPORTUNIDADES'!$C$10:$D$106,2,FALSE),"")</f>
        <v/>
      </c>
      <c r="AA93" s="195">
        <v>8.4300000000000708</v>
      </c>
      <c r="AB93" s="195" t="str">
        <f>IFERROR(VLOOKUP(AA93,'CRUCE OPORTUNIDADES'!$C$10:$D$106,2,FALSE),"")</f>
        <v/>
      </c>
      <c r="AC93" s="195">
        <v>9.4300000000000797</v>
      </c>
      <c r="AD93" s="195" t="str">
        <f>IFERROR(VLOOKUP(AC93,'CRUCE OPORTUNIDADES'!$C$10:$D$106,2,FALSE),"")</f>
        <v/>
      </c>
      <c r="AE93" s="195">
        <v>10.430000000000099</v>
      </c>
      <c r="AF93" s="195" t="str">
        <f>IFERROR(VLOOKUP(AE93,'CRUCE OPORTUNIDADES'!$C$10:$D$106,2,FALSE),"")</f>
        <v/>
      </c>
      <c r="AG93" s="195">
        <v>11.430000000000099</v>
      </c>
      <c r="AH93" s="195" t="str">
        <f>IFERROR(VLOOKUP(AG93,'CRUCE OPORTUNIDADES'!$C$10:$D$106,2,FALSE),"")</f>
        <v/>
      </c>
      <c r="AI93" s="195">
        <v>12.430000000000099</v>
      </c>
      <c r="AJ93" s="195" t="str">
        <f>IFERROR(VLOOKUP(AI93,'CRUCE OPORTUNIDADES'!$C$10:$D$106,2,FALSE),"")</f>
        <v/>
      </c>
      <c r="AK93" s="195">
        <v>13.430000000000099</v>
      </c>
      <c r="AL93" s="195" t="str">
        <f>IFERROR(VLOOKUP(AK93,'CRUCE OPORTUNIDADES'!$C$10:$D$106,2,FALSE),"")</f>
        <v/>
      </c>
      <c r="AM93" s="195">
        <v>14.430000000000099</v>
      </c>
      <c r="AN93" s="195" t="str">
        <f>IFERROR(VLOOKUP(AM93,'CRUCE OPORTUNIDADES'!$C$10:$D$106,2,FALSE),"")</f>
        <v/>
      </c>
      <c r="AO93" s="195">
        <v>15.430000000000099</v>
      </c>
      <c r="AP93" s="195" t="str">
        <f>IFERROR(VLOOKUP(AO93,'CRUCE OPORTUNIDADES'!$C$10:$D$106,2,FALSE),"")</f>
        <v/>
      </c>
      <c r="AQ93" s="195">
        <v>16.430000000000099</v>
      </c>
      <c r="AR93" s="195" t="str">
        <f>IFERROR(VLOOKUP(AQ93,'CRUCE OPORTUNIDADES'!$C$10:$D$106,2,FALSE),"")</f>
        <v/>
      </c>
      <c r="AS93" s="195">
        <v>17.430000000000199</v>
      </c>
      <c r="AT93" s="195" t="str">
        <f>IFERROR(VLOOKUP(AS93,'CRUCE OPORTUNIDADES'!$C$10:$D$106,2,FALSE),"")</f>
        <v/>
      </c>
      <c r="AU93" s="195">
        <v>18.430000000000199</v>
      </c>
      <c r="AV93" s="195" t="str">
        <f>IFERROR(VLOOKUP(AU93,'CRUCE OPORTUNIDADES'!$C$10:$D$106,2,FALSE),"")</f>
        <v/>
      </c>
      <c r="AW93" s="195">
        <v>19.430000000000199</v>
      </c>
      <c r="AX93" s="195" t="str">
        <f>IFERROR(VLOOKUP(AW93,'CRUCE OPORTUNIDADES'!$C$10:$D$106,2,FALSE),"")</f>
        <v/>
      </c>
      <c r="AY93" s="195">
        <v>20.430000000000199</v>
      </c>
      <c r="AZ93" s="195" t="str">
        <f>IFERROR(VLOOKUP(AY93,'CRUCE OPORTUNIDADES'!$C$10:$D$106,2,FALSE),"")</f>
        <v/>
      </c>
      <c r="BA93" s="195">
        <v>21.430000000000199</v>
      </c>
      <c r="BB93" s="195" t="str">
        <f>IFERROR(VLOOKUP(BA93,'CRUCE OPORTUNIDADES'!$C$10:$D$106,2,FALSE),"")</f>
        <v/>
      </c>
      <c r="BC93" s="195">
        <v>22.430000000000199</v>
      </c>
      <c r="BD93" s="195" t="str">
        <f>IFERROR(VLOOKUP(BC93,'CRUCE OPORTUNIDADES'!$C$10:$D$106,2,FALSE),"")</f>
        <v/>
      </c>
      <c r="BE93" s="195">
        <v>23.430000000000199</v>
      </c>
      <c r="BF93" s="195" t="str">
        <f>IFERROR(VLOOKUP(BE93,'CRUCE OPORTUNIDADES'!$C$10:$D$106,2,FALSE),"")</f>
        <v/>
      </c>
      <c r="BG93" s="195">
        <v>24.430000000000199</v>
      </c>
      <c r="BH93" s="195" t="str">
        <f>IFERROR(VLOOKUP(BG93,'CRUCE OPORTUNIDADES'!$C$10:$D$106,2,FALSE),"")</f>
        <v/>
      </c>
      <c r="BI93" s="195">
        <v>25.430000000000199</v>
      </c>
      <c r="BJ93" s="195" t="str">
        <f>IFERROR(VLOOKUP(BI93,'CRUCE OPORTUNIDADES'!$C$10:$D$106,2,FALSE),"")</f>
        <v/>
      </c>
    </row>
    <row r="94" spans="13:62">
      <c r="N94" s="195" t="str">
        <f>IF(N95&lt;&gt;""," -O","")</f>
        <v/>
      </c>
      <c r="P94" s="195" t="str">
        <f>IF(P95&lt;&gt;""," -O","")</f>
        <v/>
      </c>
      <c r="R94" s="195" t="str">
        <f>IF(R95&lt;&gt;""," -O","")</f>
        <v/>
      </c>
      <c r="T94" s="195" t="str">
        <f>IF(T95&lt;&gt;""," -O","")</f>
        <v/>
      </c>
      <c r="V94" s="195" t="str">
        <f>IF(V95&lt;&gt;""," -O","")</f>
        <v/>
      </c>
      <c r="X94" s="195" t="str">
        <f>IF(X95&lt;&gt;""," -O","")</f>
        <v/>
      </c>
      <c r="Z94" s="195" t="str">
        <f>IF(Z95&lt;&gt;""," -O","")</f>
        <v/>
      </c>
      <c r="AB94" s="195" t="str">
        <f>IF(AB95&lt;&gt;""," -O","")</f>
        <v/>
      </c>
      <c r="AD94" s="195" t="str">
        <f>IF(AD95&lt;&gt;""," -O","")</f>
        <v/>
      </c>
      <c r="AF94" s="195" t="str">
        <f>IF(AF95&lt;&gt;""," -O","")</f>
        <v/>
      </c>
      <c r="AH94" s="195" t="str">
        <f>IF(AH95&lt;&gt;""," -O","")</f>
        <v/>
      </c>
      <c r="AJ94" s="195" t="str">
        <f>IF(AJ95&lt;&gt;""," -O","")</f>
        <v/>
      </c>
      <c r="AL94" s="195" t="str">
        <f>IF(AL95&lt;&gt;""," -O","")</f>
        <v/>
      </c>
      <c r="AN94" s="195" t="str">
        <f>IF(AN95&lt;&gt;""," -O","")</f>
        <v/>
      </c>
      <c r="AP94" s="195" t="str">
        <f>IF(AP95&lt;&gt;""," -O","")</f>
        <v/>
      </c>
      <c r="AR94" s="195" t="str">
        <f>IF(AR95&lt;&gt;""," -O","")</f>
        <v/>
      </c>
      <c r="AT94" s="195" t="str">
        <f>IF(AT95&lt;&gt;""," -O","")</f>
        <v/>
      </c>
      <c r="AV94" s="195" t="str">
        <f>IF(AV95&lt;&gt;""," -O","")</f>
        <v/>
      </c>
      <c r="AX94" s="195" t="str">
        <f>IF(AX95&lt;&gt;""," -O","")</f>
        <v/>
      </c>
      <c r="AZ94" s="195" t="str">
        <f>IF(AZ95&lt;&gt;""," -O","")</f>
        <v/>
      </c>
      <c r="BB94" s="195" t="str">
        <f>IF(BB95&lt;&gt;""," -O","")</f>
        <v/>
      </c>
      <c r="BD94" s="195" t="str">
        <f>IF(BD95&lt;&gt;""," -O","")</f>
        <v/>
      </c>
      <c r="BF94" s="195" t="str">
        <f>IF(BF95&lt;&gt;""," -O","")</f>
        <v/>
      </c>
      <c r="BH94" s="195" t="str">
        <f>IF(BH95&lt;&gt;""," -O","")</f>
        <v/>
      </c>
      <c r="BJ94" s="195" t="str">
        <f>IF(BJ95&lt;&gt;""," -O","")</f>
        <v/>
      </c>
    </row>
    <row r="95" spans="13:62">
      <c r="M95" s="195">
        <v>1.44</v>
      </c>
      <c r="N95" s="195" t="str">
        <f>IFERROR(VLOOKUP(M95,'CRUCE OPORTUNIDADES'!$C$10:$D$106,2,FALSE),"")</f>
        <v/>
      </c>
      <c r="O95" s="195">
        <v>2.4400000000000102</v>
      </c>
      <c r="P95" s="195" t="str">
        <f>IFERROR(VLOOKUP(O95,'CRUCE OPORTUNIDADES'!$C$10:$D$106,2,FALSE),"")</f>
        <v/>
      </c>
      <c r="Q95" s="195">
        <v>3.4400000000000199</v>
      </c>
      <c r="R95" s="195" t="str">
        <f>IFERROR(VLOOKUP(Q95,'CRUCE OPORTUNIDADES'!$C$10:$D$106,2,FALSE),"")</f>
        <v/>
      </c>
      <c r="S95" s="195">
        <v>4.4400000000000297</v>
      </c>
      <c r="T95" s="195" t="str">
        <f>IFERROR(VLOOKUP(S95,'CRUCE OPORTUNIDADES'!$C$10:$D$106,2,FALSE),"")</f>
        <v/>
      </c>
      <c r="U95" s="195">
        <v>5.4400000000000404</v>
      </c>
      <c r="V95" s="195" t="str">
        <f>IFERROR(VLOOKUP(U95,'CRUCE OPORTUNIDADES'!$C$10:$D$106,2,FALSE),"")</f>
        <v/>
      </c>
      <c r="W95" s="195">
        <v>6.4400000000000501</v>
      </c>
      <c r="X95" s="195" t="str">
        <f>IFERROR(VLOOKUP(W95,'CRUCE OPORTUNIDADES'!$C$10:$D$106,2,FALSE),"")</f>
        <v/>
      </c>
      <c r="Y95" s="195">
        <v>7.4400000000000599</v>
      </c>
      <c r="Z95" s="195" t="str">
        <f>IFERROR(VLOOKUP(Y95,'CRUCE OPORTUNIDADES'!$C$10:$D$106,2,FALSE),"")</f>
        <v/>
      </c>
      <c r="AA95" s="195">
        <v>8.4400000000000706</v>
      </c>
      <c r="AB95" s="195" t="str">
        <f>IFERROR(VLOOKUP(AA95,'CRUCE OPORTUNIDADES'!$C$10:$D$106,2,FALSE),"")</f>
        <v/>
      </c>
      <c r="AC95" s="195">
        <v>9.4400000000000794</v>
      </c>
      <c r="AD95" s="195" t="str">
        <f>IFERROR(VLOOKUP(AC95,'CRUCE OPORTUNIDADES'!$C$10:$D$106,2,FALSE),"")</f>
        <v/>
      </c>
      <c r="AE95" s="195">
        <v>10.440000000000101</v>
      </c>
      <c r="AF95" s="195" t="str">
        <f>IFERROR(VLOOKUP(AE95,'CRUCE OPORTUNIDADES'!$C$10:$D$106,2,FALSE),"")</f>
        <v/>
      </c>
      <c r="AG95" s="195">
        <v>11.440000000000101</v>
      </c>
      <c r="AH95" s="195" t="str">
        <f>IFERROR(VLOOKUP(AG95,'CRUCE OPORTUNIDADES'!$C$10:$D$106,2,FALSE),"")</f>
        <v/>
      </c>
      <c r="AI95" s="195">
        <v>12.440000000000101</v>
      </c>
      <c r="AJ95" s="195" t="str">
        <f>IFERROR(VLOOKUP(AI95,'CRUCE OPORTUNIDADES'!$C$10:$D$106,2,FALSE),"")</f>
        <v/>
      </c>
      <c r="AK95" s="195">
        <v>13.440000000000101</v>
      </c>
      <c r="AL95" s="195" t="str">
        <f>IFERROR(VLOOKUP(AK95,'CRUCE OPORTUNIDADES'!$C$10:$D$106,2,FALSE),"")</f>
        <v/>
      </c>
      <c r="AM95" s="195">
        <v>14.440000000000101</v>
      </c>
      <c r="AN95" s="195" t="str">
        <f>IFERROR(VLOOKUP(AM95,'CRUCE OPORTUNIDADES'!$C$10:$D$106,2,FALSE),"")</f>
        <v/>
      </c>
      <c r="AO95" s="195">
        <v>15.440000000000101</v>
      </c>
      <c r="AP95" s="195" t="str">
        <f>IFERROR(VLOOKUP(AO95,'CRUCE OPORTUNIDADES'!$C$10:$D$106,2,FALSE),"")</f>
        <v/>
      </c>
      <c r="AQ95" s="195">
        <v>16.4400000000002</v>
      </c>
      <c r="AR95" s="195" t="str">
        <f>IFERROR(VLOOKUP(AQ95,'CRUCE OPORTUNIDADES'!$C$10:$D$106,2,FALSE),"")</f>
        <v/>
      </c>
      <c r="AS95" s="195">
        <v>17.4400000000002</v>
      </c>
      <c r="AT95" s="195" t="str">
        <f>IFERROR(VLOOKUP(AS95,'CRUCE OPORTUNIDADES'!$C$10:$D$106,2,FALSE),"")</f>
        <v/>
      </c>
      <c r="AU95" s="195">
        <v>18.4400000000002</v>
      </c>
      <c r="AV95" s="195" t="str">
        <f>IFERROR(VLOOKUP(AU95,'CRUCE OPORTUNIDADES'!$C$10:$D$106,2,FALSE),"")</f>
        <v/>
      </c>
      <c r="AW95" s="195">
        <v>19.4400000000002</v>
      </c>
      <c r="AX95" s="195" t="str">
        <f>IFERROR(VLOOKUP(AW95,'CRUCE OPORTUNIDADES'!$C$10:$D$106,2,FALSE),"")</f>
        <v/>
      </c>
      <c r="AY95" s="195">
        <v>20.4400000000002</v>
      </c>
      <c r="AZ95" s="195" t="str">
        <f>IFERROR(VLOOKUP(AY95,'CRUCE OPORTUNIDADES'!$C$10:$D$106,2,FALSE),"")</f>
        <v/>
      </c>
      <c r="BA95" s="195">
        <v>21.4400000000002</v>
      </c>
      <c r="BB95" s="195" t="str">
        <f>IFERROR(VLOOKUP(BA95,'CRUCE OPORTUNIDADES'!$C$10:$D$106,2,FALSE),"")</f>
        <v/>
      </c>
      <c r="BC95" s="195">
        <v>22.4400000000002</v>
      </c>
      <c r="BD95" s="195" t="str">
        <f>IFERROR(VLOOKUP(BC95,'CRUCE OPORTUNIDADES'!$C$10:$D$106,2,FALSE),"")</f>
        <v/>
      </c>
      <c r="BE95" s="195">
        <v>23.4400000000002</v>
      </c>
      <c r="BF95" s="195" t="str">
        <f>IFERROR(VLOOKUP(BE95,'CRUCE OPORTUNIDADES'!$C$10:$D$106,2,FALSE),"")</f>
        <v/>
      </c>
      <c r="BG95" s="195">
        <v>24.4400000000002</v>
      </c>
      <c r="BH95" s="195" t="str">
        <f>IFERROR(VLOOKUP(BG95,'CRUCE OPORTUNIDADES'!$C$10:$D$106,2,FALSE),"")</f>
        <v/>
      </c>
      <c r="BI95" s="195">
        <v>25.4400000000002</v>
      </c>
      <c r="BJ95" s="195" t="str">
        <f>IFERROR(VLOOKUP(BI95,'CRUCE OPORTUNIDADES'!$C$10:$D$106,2,FALSE),"")</f>
        <v/>
      </c>
    </row>
    <row r="96" spans="13:62">
      <c r="N96" s="195" t="str">
        <f>IF(N97&lt;&gt;""," -O","")</f>
        <v/>
      </c>
      <c r="P96" s="195" t="str">
        <f>IF(P97&lt;&gt;""," -O","")</f>
        <v/>
      </c>
      <c r="R96" s="195" t="str">
        <f>IF(R97&lt;&gt;""," -O","")</f>
        <v/>
      </c>
      <c r="T96" s="195" t="str">
        <f>IF(T97&lt;&gt;""," -O","")</f>
        <v/>
      </c>
      <c r="V96" s="195" t="str">
        <f>IF(V97&lt;&gt;""," -O","")</f>
        <v/>
      </c>
      <c r="X96" s="195" t="str">
        <f>IF(X97&lt;&gt;""," -O","")</f>
        <v/>
      </c>
      <c r="Z96" s="195" t="str">
        <f>IF(Z97&lt;&gt;""," -O","")</f>
        <v/>
      </c>
      <c r="AB96" s="195" t="str">
        <f>IF(AB97&lt;&gt;""," -O","")</f>
        <v/>
      </c>
      <c r="AD96" s="195" t="str">
        <f>IF(AD97&lt;&gt;""," -O","")</f>
        <v/>
      </c>
      <c r="AF96" s="195" t="str">
        <f>IF(AF97&lt;&gt;""," -O","")</f>
        <v/>
      </c>
      <c r="AH96" s="195" t="str">
        <f>IF(AH97&lt;&gt;""," -O","")</f>
        <v/>
      </c>
      <c r="AJ96" s="195" t="str">
        <f>IF(AJ97&lt;&gt;""," -O","")</f>
        <v/>
      </c>
      <c r="AL96" s="195" t="str">
        <f>IF(AL97&lt;&gt;""," -O","")</f>
        <v/>
      </c>
      <c r="AN96" s="195" t="str">
        <f>IF(AN97&lt;&gt;""," -O","")</f>
        <v/>
      </c>
      <c r="AP96" s="195" t="str">
        <f>IF(AP97&lt;&gt;""," -O","")</f>
        <v/>
      </c>
      <c r="AR96" s="195" t="str">
        <f>IF(AR97&lt;&gt;""," -O","")</f>
        <v/>
      </c>
      <c r="AT96" s="195" t="str">
        <f>IF(AT97&lt;&gt;""," -O","")</f>
        <v/>
      </c>
      <c r="AV96" s="195" t="str">
        <f>IF(AV97&lt;&gt;""," -O","")</f>
        <v/>
      </c>
      <c r="AX96" s="195" t="str">
        <f>IF(AX97&lt;&gt;""," -O","")</f>
        <v/>
      </c>
      <c r="AZ96" s="195" t="str">
        <f>IF(AZ97&lt;&gt;""," -O","")</f>
        <v/>
      </c>
      <c r="BB96" s="195" t="str">
        <f>IF(BB97&lt;&gt;""," -O","")</f>
        <v/>
      </c>
      <c r="BD96" s="195" t="str">
        <f>IF(BD97&lt;&gt;""," -O","")</f>
        <v/>
      </c>
      <c r="BF96" s="195" t="str">
        <f>IF(BF97&lt;&gt;""," -O","")</f>
        <v/>
      </c>
      <c r="BH96" s="195" t="str">
        <f>IF(BH97&lt;&gt;""," -O","")</f>
        <v/>
      </c>
      <c r="BJ96" s="195" t="str">
        <f>IF(BJ97&lt;&gt;""," -O","")</f>
        <v/>
      </c>
    </row>
    <row r="97" spans="13:62">
      <c r="M97" s="195">
        <v>1.45</v>
      </c>
      <c r="N97" s="195" t="str">
        <f>IFERROR(VLOOKUP(M97,'CRUCE OPORTUNIDADES'!$C$10:$D$106,2,FALSE),"")</f>
        <v/>
      </c>
      <c r="O97" s="195">
        <v>2.4500000000000099</v>
      </c>
      <c r="P97" s="195" t="str">
        <f>IFERROR(VLOOKUP(O97,'CRUCE OPORTUNIDADES'!$C$10:$D$106,2,FALSE),"")</f>
        <v/>
      </c>
      <c r="Q97" s="195">
        <v>3.4500000000000202</v>
      </c>
      <c r="R97" s="195" t="str">
        <f>IFERROR(VLOOKUP(Q97,'CRUCE OPORTUNIDADES'!$C$10:$D$106,2,FALSE),"")</f>
        <v/>
      </c>
      <c r="S97" s="195">
        <v>4.4500000000000304</v>
      </c>
      <c r="T97" s="195" t="str">
        <f>IFERROR(VLOOKUP(S97,'CRUCE OPORTUNIDADES'!$C$10:$D$106,2,FALSE),"")</f>
        <v/>
      </c>
      <c r="U97" s="195">
        <v>5.4500000000000401</v>
      </c>
      <c r="V97" s="195" t="str">
        <f>IFERROR(VLOOKUP(U97,'CRUCE OPORTUNIDADES'!$C$10:$D$106,2,FALSE),"")</f>
        <v/>
      </c>
      <c r="W97" s="195">
        <v>6.4500000000000499</v>
      </c>
      <c r="X97" s="195" t="str">
        <f>IFERROR(VLOOKUP(W97,'CRUCE OPORTUNIDADES'!$C$10:$D$106,2,FALSE),"")</f>
        <v/>
      </c>
      <c r="Y97" s="195">
        <v>7.4500000000000597</v>
      </c>
      <c r="Z97" s="195" t="str">
        <f>IFERROR(VLOOKUP(Y97,'CRUCE OPORTUNIDADES'!$C$10:$D$106,2,FALSE),"")</f>
        <v/>
      </c>
      <c r="AA97" s="195">
        <v>8.4500000000000703</v>
      </c>
      <c r="AB97" s="195" t="str">
        <f>IFERROR(VLOOKUP(AA97,'CRUCE OPORTUNIDADES'!$C$10:$D$106,2,FALSE),"")</f>
        <v/>
      </c>
      <c r="AC97" s="195">
        <v>9.4500000000000792</v>
      </c>
      <c r="AD97" s="195" t="str">
        <f>IFERROR(VLOOKUP(AC97,'CRUCE OPORTUNIDADES'!$C$10:$D$106,2,FALSE),"")</f>
        <v/>
      </c>
      <c r="AE97" s="195">
        <v>10.450000000000101</v>
      </c>
      <c r="AF97" s="195" t="str">
        <f>IFERROR(VLOOKUP(AE97,'CRUCE OPORTUNIDADES'!$C$10:$D$106,2,FALSE),"")</f>
        <v/>
      </c>
      <c r="AG97" s="195">
        <v>11.450000000000101</v>
      </c>
      <c r="AH97" s="195" t="str">
        <f>IFERROR(VLOOKUP(AG97,'CRUCE OPORTUNIDADES'!$C$10:$D$106,2,FALSE),"")</f>
        <v/>
      </c>
      <c r="AI97" s="195">
        <v>12.450000000000101</v>
      </c>
      <c r="AJ97" s="195" t="str">
        <f>IFERROR(VLOOKUP(AI97,'CRUCE OPORTUNIDADES'!$C$10:$D$106,2,FALSE),"")</f>
        <v/>
      </c>
      <c r="AK97" s="195">
        <v>13.450000000000101</v>
      </c>
      <c r="AL97" s="195" t="str">
        <f>IFERROR(VLOOKUP(AK97,'CRUCE OPORTUNIDADES'!$C$10:$D$106,2,FALSE),"")</f>
        <v/>
      </c>
      <c r="AM97" s="195">
        <v>14.450000000000101</v>
      </c>
      <c r="AN97" s="195" t="str">
        <f>IFERROR(VLOOKUP(AM97,'CRUCE OPORTUNIDADES'!$C$10:$D$106,2,FALSE),"")</f>
        <v/>
      </c>
      <c r="AO97" s="195">
        <v>15.450000000000101</v>
      </c>
      <c r="AP97" s="195" t="str">
        <f>IFERROR(VLOOKUP(AO97,'CRUCE OPORTUNIDADES'!$C$10:$D$106,2,FALSE),"")</f>
        <v/>
      </c>
      <c r="AQ97" s="195">
        <v>16.450000000000099</v>
      </c>
      <c r="AR97" s="195" t="str">
        <f>IFERROR(VLOOKUP(AQ97,'CRUCE OPORTUNIDADES'!$C$10:$D$106,2,FALSE),"")</f>
        <v/>
      </c>
      <c r="AS97" s="195">
        <v>17.450000000000198</v>
      </c>
      <c r="AT97" s="195" t="str">
        <f>IFERROR(VLOOKUP(AS97,'CRUCE OPORTUNIDADES'!$C$10:$D$106,2,FALSE),"")</f>
        <v/>
      </c>
      <c r="AU97" s="195">
        <v>18.450000000000198</v>
      </c>
      <c r="AV97" s="195" t="str">
        <f>IFERROR(VLOOKUP(AU97,'CRUCE OPORTUNIDADES'!$C$10:$D$106,2,FALSE),"")</f>
        <v/>
      </c>
      <c r="AW97" s="195">
        <v>19.450000000000198</v>
      </c>
      <c r="AX97" s="195" t="str">
        <f>IFERROR(VLOOKUP(AW97,'CRUCE OPORTUNIDADES'!$C$10:$D$106,2,FALSE),"")</f>
        <v/>
      </c>
      <c r="AY97" s="195">
        <v>20.450000000000198</v>
      </c>
      <c r="AZ97" s="195" t="str">
        <f>IFERROR(VLOOKUP(AY97,'CRUCE OPORTUNIDADES'!$C$10:$D$106,2,FALSE),"")</f>
        <v/>
      </c>
      <c r="BA97" s="195">
        <v>21.450000000000198</v>
      </c>
      <c r="BB97" s="195" t="str">
        <f>IFERROR(VLOOKUP(BA97,'CRUCE OPORTUNIDADES'!$C$10:$D$106,2,FALSE),"")</f>
        <v/>
      </c>
      <c r="BC97" s="195">
        <v>22.450000000000198</v>
      </c>
      <c r="BD97" s="195" t="str">
        <f>IFERROR(VLOOKUP(BC97,'CRUCE OPORTUNIDADES'!$C$10:$D$106,2,FALSE),"")</f>
        <v/>
      </c>
      <c r="BE97" s="195">
        <v>23.450000000000198</v>
      </c>
      <c r="BF97" s="195" t="str">
        <f>IFERROR(VLOOKUP(BE97,'CRUCE OPORTUNIDADES'!$C$10:$D$106,2,FALSE),"")</f>
        <v/>
      </c>
      <c r="BG97" s="195">
        <v>24.450000000000198</v>
      </c>
      <c r="BH97" s="195" t="str">
        <f>IFERROR(VLOOKUP(BG97,'CRUCE OPORTUNIDADES'!$C$10:$D$106,2,FALSE),"")</f>
        <v/>
      </c>
      <c r="BI97" s="195">
        <v>25.450000000000198</v>
      </c>
      <c r="BJ97" s="195" t="str">
        <f>IFERROR(VLOOKUP(BI97,'CRUCE OPORTUNIDADES'!$C$10:$D$106,2,FALSE),"")</f>
        <v/>
      </c>
    </row>
    <row r="98" spans="13:62">
      <c r="N98" s="195" t="str">
        <f>IF(N99&lt;&gt;""," -O","")</f>
        <v/>
      </c>
      <c r="P98" s="195" t="str">
        <f>IF(P99&lt;&gt;""," -O","")</f>
        <v/>
      </c>
      <c r="R98" s="195" t="str">
        <f>IF(R99&lt;&gt;""," -O","")</f>
        <v/>
      </c>
      <c r="T98" s="195" t="str">
        <f>IF(T99&lt;&gt;""," -O","")</f>
        <v/>
      </c>
      <c r="V98" s="195" t="str">
        <f>IF(V99&lt;&gt;""," -O","")</f>
        <v/>
      </c>
      <c r="X98" s="195" t="str">
        <f>IF(X99&lt;&gt;""," -O","")</f>
        <v/>
      </c>
      <c r="Z98" s="195" t="str">
        <f>IF(Z99&lt;&gt;""," -O","")</f>
        <v/>
      </c>
      <c r="AB98" s="195" t="str">
        <f>IF(AB99&lt;&gt;""," -O","")</f>
        <v/>
      </c>
      <c r="AD98" s="195" t="str">
        <f>IF(AD99&lt;&gt;""," -O","")</f>
        <v/>
      </c>
      <c r="AF98" s="195" t="str">
        <f>IF(AF99&lt;&gt;""," -O","")</f>
        <v/>
      </c>
      <c r="AH98" s="195" t="str">
        <f>IF(AH99&lt;&gt;""," -O","")</f>
        <v/>
      </c>
      <c r="AJ98" s="195" t="str">
        <f>IF(AJ99&lt;&gt;""," -O","")</f>
        <v/>
      </c>
      <c r="AL98" s="195" t="str">
        <f>IF(AL99&lt;&gt;""," -O","")</f>
        <v/>
      </c>
      <c r="AN98" s="195" t="str">
        <f>IF(AN99&lt;&gt;""," -O","")</f>
        <v/>
      </c>
      <c r="AP98" s="195" t="str">
        <f>IF(AP99&lt;&gt;""," -O","")</f>
        <v/>
      </c>
      <c r="AR98" s="195" t="str">
        <f>IF(AR99&lt;&gt;""," -O","")</f>
        <v/>
      </c>
      <c r="AT98" s="195" t="str">
        <f>IF(AT99&lt;&gt;""," -O","")</f>
        <v/>
      </c>
      <c r="AV98" s="195" t="str">
        <f>IF(AV99&lt;&gt;""," -O","")</f>
        <v/>
      </c>
      <c r="AX98" s="195" t="str">
        <f>IF(AX99&lt;&gt;""," -O","")</f>
        <v/>
      </c>
      <c r="AZ98" s="195" t="str">
        <f>IF(AZ99&lt;&gt;""," -O","")</f>
        <v/>
      </c>
      <c r="BB98" s="195" t="str">
        <f>IF(BB99&lt;&gt;""," -O","")</f>
        <v/>
      </c>
      <c r="BD98" s="195" t="str">
        <f>IF(BD99&lt;&gt;""," -O","")</f>
        <v/>
      </c>
      <c r="BF98" s="195" t="str">
        <f>IF(BF99&lt;&gt;""," -O","")</f>
        <v/>
      </c>
      <c r="BH98" s="195" t="str">
        <f>IF(BH99&lt;&gt;""," -O","")</f>
        <v/>
      </c>
      <c r="BJ98" s="195" t="str">
        <f>IF(BJ99&lt;&gt;""," -O","")</f>
        <v/>
      </c>
    </row>
    <row r="99" spans="13:62">
      <c r="M99" s="195">
        <v>1.46</v>
      </c>
      <c r="N99" s="195" t="str">
        <f>IFERROR(VLOOKUP(M99,'CRUCE OPORTUNIDADES'!$C$10:$D$106,2,FALSE),"")</f>
        <v/>
      </c>
      <c r="O99" s="195">
        <v>2.4600000000000102</v>
      </c>
      <c r="P99" s="195" t="str">
        <f>IFERROR(VLOOKUP(O99,'CRUCE OPORTUNIDADES'!$C$10:$D$106,2,FALSE),"")</f>
        <v/>
      </c>
      <c r="Q99" s="195">
        <v>3.4600000000000199</v>
      </c>
      <c r="R99" s="195" t="str">
        <f>IFERROR(VLOOKUP(Q99,'CRUCE OPORTUNIDADES'!$C$10:$D$106,2,FALSE),"")</f>
        <v/>
      </c>
      <c r="S99" s="195">
        <v>4.4600000000000302</v>
      </c>
      <c r="T99" s="195" t="str">
        <f>IFERROR(VLOOKUP(S99,'CRUCE OPORTUNIDADES'!$C$10:$D$106,2,FALSE),"")</f>
        <v/>
      </c>
      <c r="U99" s="195">
        <v>5.4600000000000399</v>
      </c>
      <c r="V99" s="195" t="str">
        <f>IFERROR(VLOOKUP(U99,'CRUCE OPORTUNIDADES'!$C$10:$D$106,2,FALSE),"")</f>
        <v/>
      </c>
      <c r="W99" s="195">
        <v>6.4600000000000497</v>
      </c>
      <c r="X99" s="195" t="str">
        <f>IFERROR(VLOOKUP(W99,'CRUCE OPORTUNIDADES'!$C$10:$D$106,2,FALSE),"")</f>
        <v/>
      </c>
      <c r="Y99" s="195">
        <v>7.4600000000000604</v>
      </c>
      <c r="Z99" s="195" t="str">
        <f>IFERROR(VLOOKUP(Y99,'CRUCE OPORTUNIDADES'!$C$10:$D$106,2,FALSE),"")</f>
        <v/>
      </c>
      <c r="AA99" s="195">
        <v>8.4600000000000701</v>
      </c>
      <c r="AB99" s="195" t="str">
        <f>IFERROR(VLOOKUP(AA99,'CRUCE OPORTUNIDADES'!$C$10:$D$106,2,FALSE),"")</f>
        <v/>
      </c>
      <c r="AC99" s="195">
        <v>9.4600000000000808</v>
      </c>
      <c r="AD99" s="195" t="str">
        <f>IFERROR(VLOOKUP(AC99,'CRUCE OPORTUNIDADES'!$C$10:$D$106,2,FALSE),"")</f>
        <v/>
      </c>
      <c r="AE99" s="195">
        <v>10.4600000000001</v>
      </c>
      <c r="AF99" s="195" t="str">
        <f>IFERROR(VLOOKUP(AE99,'CRUCE OPORTUNIDADES'!$C$10:$D$106,2,FALSE),"")</f>
        <v/>
      </c>
      <c r="AG99" s="195">
        <v>11.4600000000001</v>
      </c>
      <c r="AH99" s="195" t="str">
        <f>IFERROR(VLOOKUP(AG99,'CRUCE OPORTUNIDADES'!$C$10:$D$106,2,FALSE),"")</f>
        <v/>
      </c>
      <c r="AI99" s="195">
        <v>12.4600000000001</v>
      </c>
      <c r="AJ99" s="195" t="str">
        <f>IFERROR(VLOOKUP(AI99,'CRUCE OPORTUNIDADES'!$C$10:$D$106,2,FALSE),"")</f>
        <v/>
      </c>
      <c r="AK99" s="195">
        <v>13.4600000000001</v>
      </c>
      <c r="AL99" s="195" t="str">
        <f>IFERROR(VLOOKUP(AK99,'CRUCE OPORTUNIDADES'!$C$10:$D$106,2,FALSE),"")</f>
        <v/>
      </c>
      <c r="AM99" s="195">
        <v>14.4600000000001</v>
      </c>
      <c r="AN99" s="195" t="str">
        <f>IFERROR(VLOOKUP(AM99,'CRUCE OPORTUNIDADES'!$C$10:$D$106,2,FALSE),"")</f>
        <v/>
      </c>
      <c r="AO99" s="195">
        <v>15.4600000000001</v>
      </c>
      <c r="AP99" s="195" t="str">
        <f>IFERROR(VLOOKUP(AO99,'CRUCE OPORTUNIDADES'!$C$10:$D$106,2,FALSE),"")</f>
        <v/>
      </c>
      <c r="AQ99" s="195">
        <v>16.4600000000002</v>
      </c>
      <c r="AR99" s="195" t="str">
        <f>IFERROR(VLOOKUP(AQ99,'CRUCE OPORTUNIDADES'!$C$10:$D$106,2,FALSE),"")</f>
        <v/>
      </c>
      <c r="AS99" s="195">
        <v>17.4600000000002</v>
      </c>
      <c r="AT99" s="195" t="str">
        <f>IFERROR(VLOOKUP(AS99,'CRUCE OPORTUNIDADES'!$C$10:$D$106,2,FALSE),"")</f>
        <v/>
      </c>
      <c r="AU99" s="195">
        <v>18.4600000000002</v>
      </c>
      <c r="AV99" s="195" t="str">
        <f>IFERROR(VLOOKUP(AU99,'CRUCE OPORTUNIDADES'!$C$10:$D$106,2,FALSE),"")</f>
        <v/>
      </c>
      <c r="AW99" s="195">
        <v>19.4600000000002</v>
      </c>
      <c r="AX99" s="195" t="str">
        <f>IFERROR(VLOOKUP(AW99,'CRUCE OPORTUNIDADES'!$C$10:$D$106,2,FALSE),"")</f>
        <v/>
      </c>
      <c r="AY99" s="195">
        <v>20.4600000000002</v>
      </c>
      <c r="AZ99" s="195" t="str">
        <f>IFERROR(VLOOKUP(AY99,'CRUCE OPORTUNIDADES'!$C$10:$D$106,2,FALSE),"")</f>
        <v/>
      </c>
      <c r="BA99" s="195">
        <v>21.4600000000002</v>
      </c>
      <c r="BB99" s="195" t="str">
        <f>IFERROR(VLOOKUP(BA99,'CRUCE OPORTUNIDADES'!$C$10:$D$106,2,FALSE),"")</f>
        <v/>
      </c>
      <c r="BC99" s="195">
        <v>22.4600000000002</v>
      </c>
      <c r="BD99" s="195" t="str">
        <f>IFERROR(VLOOKUP(BC99,'CRUCE OPORTUNIDADES'!$C$10:$D$106,2,FALSE),"")</f>
        <v/>
      </c>
      <c r="BE99" s="195">
        <v>23.4600000000002</v>
      </c>
      <c r="BF99" s="195" t="str">
        <f>IFERROR(VLOOKUP(BE99,'CRUCE OPORTUNIDADES'!$C$10:$D$106,2,FALSE),"")</f>
        <v/>
      </c>
      <c r="BG99" s="195">
        <v>24.4600000000002</v>
      </c>
      <c r="BH99" s="195" t="str">
        <f>IFERROR(VLOOKUP(BG99,'CRUCE OPORTUNIDADES'!$C$10:$D$106,2,FALSE),"")</f>
        <v/>
      </c>
      <c r="BI99" s="195">
        <v>25.4600000000002</v>
      </c>
      <c r="BJ99" s="195" t="str">
        <f>IFERROR(VLOOKUP(BI99,'CRUCE OPORTUNIDADES'!$C$10:$D$106,2,FALSE),"")</f>
        <v/>
      </c>
    </row>
    <row r="100" spans="13:62">
      <c r="N100" s="195" t="str">
        <f>IF(N101&lt;&gt;""," -O","")</f>
        <v/>
      </c>
      <c r="P100" s="195" t="str">
        <f>IF(P101&lt;&gt;""," -O","")</f>
        <v/>
      </c>
      <c r="R100" s="195" t="str">
        <f>IF(R101&lt;&gt;""," -O","")</f>
        <v/>
      </c>
      <c r="T100" s="195" t="str">
        <f>IF(T101&lt;&gt;""," -O","")</f>
        <v/>
      </c>
      <c r="V100" s="195" t="str">
        <f>IF(V101&lt;&gt;""," -O","")</f>
        <v/>
      </c>
      <c r="X100" s="195" t="str">
        <f>IF(X101&lt;&gt;""," -O","")</f>
        <v/>
      </c>
      <c r="Z100" s="195" t="str">
        <f>IF(Z101&lt;&gt;""," -O","")</f>
        <v/>
      </c>
      <c r="AB100" s="195" t="str">
        <f>IF(AB101&lt;&gt;""," -O","")</f>
        <v/>
      </c>
      <c r="AD100" s="195" t="str">
        <f>IF(AD101&lt;&gt;""," -O","")</f>
        <v/>
      </c>
      <c r="AF100" s="195" t="str">
        <f>IF(AF101&lt;&gt;""," -O","")</f>
        <v/>
      </c>
      <c r="AH100" s="195" t="str">
        <f>IF(AH101&lt;&gt;""," -O","")</f>
        <v/>
      </c>
      <c r="AJ100" s="195" t="str">
        <f>IF(AJ101&lt;&gt;""," -O","")</f>
        <v/>
      </c>
      <c r="AL100" s="195" t="str">
        <f>IF(AL101&lt;&gt;""," -O","")</f>
        <v/>
      </c>
      <c r="AN100" s="195" t="str">
        <f>IF(AN101&lt;&gt;""," -O","")</f>
        <v/>
      </c>
      <c r="AP100" s="195" t="str">
        <f>IF(AP101&lt;&gt;""," -O","")</f>
        <v/>
      </c>
      <c r="AR100" s="195" t="str">
        <f>IF(AR101&lt;&gt;""," -O","")</f>
        <v/>
      </c>
      <c r="AT100" s="195" t="str">
        <f>IF(AT101&lt;&gt;""," -O","")</f>
        <v/>
      </c>
      <c r="AV100" s="195" t="str">
        <f>IF(AV101&lt;&gt;""," -O","")</f>
        <v/>
      </c>
      <c r="AX100" s="195" t="str">
        <f>IF(AX101&lt;&gt;""," -O","")</f>
        <v/>
      </c>
      <c r="AZ100" s="195" t="str">
        <f>IF(AZ101&lt;&gt;""," -O","")</f>
        <v/>
      </c>
      <c r="BB100" s="195" t="str">
        <f>IF(BB101&lt;&gt;""," -O","")</f>
        <v/>
      </c>
      <c r="BD100" s="195" t="str">
        <f>IF(BD101&lt;&gt;""," -O","")</f>
        <v/>
      </c>
      <c r="BF100" s="195" t="str">
        <f>IF(BF101&lt;&gt;""," -O","")</f>
        <v/>
      </c>
      <c r="BH100" s="195" t="str">
        <f>IF(BH101&lt;&gt;""," -O","")</f>
        <v/>
      </c>
      <c r="BJ100" s="195" t="str">
        <f>IF(BJ101&lt;&gt;""," -O","")</f>
        <v/>
      </c>
    </row>
    <row r="101" spans="13:62">
      <c r="M101" s="195">
        <v>1.47</v>
      </c>
      <c r="N101" s="195" t="str">
        <f>IFERROR(VLOOKUP(M101,'CRUCE OPORTUNIDADES'!$C$10:$D$106,2,FALSE),"")</f>
        <v/>
      </c>
      <c r="O101" s="195">
        <v>2.47000000000001</v>
      </c>
      <c r="P101" s="195" t="str">
        <f>IFERROR(VLOOKUP(O101,'CRUCE OPORTUNIDADES'!$C$10:$D$106,2,FALSE),"")</f>
        <v/>
      </c>
      <c r="Q101" s="195">
        <v>3.4700000000000202</v>
      </c>
      <c r="R101" s="195" t="str">
        <f>IFERROR(VLOOKUP(Q101,'CRUCE OPORTUNIDADES'!$C$10:$D$106,2,FALSE),"")</f>
        <v/>
      </c>
      <c r="S101" s="195">
        <v>4.4700000000000299</v>
      </c>
      <c r="T101" s="195" t="str">
        <f>IFERROR(VLOOKUP(S101,'CRUCE OPORTUNIDADES'!$C$10:$D$106,2,FALSE),"")</f>
        <v/>
      </c>
      <c r="U101" s="195">
        <v>5.4700000000000397</v>
      </c>
      <c r="V101" s="195" t="str">
        <f>IFERROR(VLOOKUP(U101,'CRUCE OPORTUNIDADES'!$C$10:$D$106,2,FALSE),"")</f>
        <v/>
      </c>
      <c r="W101" s="195">
        <v>6.4700000000000504</v>
      </c>
      <c r="X101" s="195" t="str">
        <f>IFERROR(VLOOKUP(W101,'CRUCE OPORTUNIDADES'!$C$10:$D$106,2,FALSE),"")</f>
        <v/>
      </c>
      <c r="Y101" s="195">
        <v>7.4700000000000601</v>
      </c>
      <c r="Z101" s="195" t="str">
        <f>IFERROR(VLOOKUP(Y101,'CRUCE OPORTUNIDADES'!$C$10:$D$106,2,FALSE),"")</f>
        <v/>
      </c>
      <c r="AA101" s="195">
        <v>8.4700000000000699</v>
      </c>
      <c r="AB101" s="195" t="str">
        <f>IFERROR(VLOOKUP(AA101,'CRUCE OPORTUNIDADES'!$C$10:$D$106,2,FALSE),"")</f>
        <v/>
      </c>
      <c r="AC101" s="195">
        <v>9.4700000000000806</v>
      </c>
      <c r="AD101" s="195" t="str">
        <f>IFERROR(VLOOKUP(AC101,'CRUCE OPORTUNIDADES'!$C$10:$D$106,2,FALSE),"")</f>
        <v/>
      </c>
      <c r="AE101" s="195">
        <v>10.4700000000001</v>
      </c>
      <c r="AF101" s="195" t="str">
        <f>IFERROR(VLOOKUP(AE101,'CRUCE OPORTUNIDADES'!$C$10:$D$106,2,FALSE),"")</f>
        <v/>
      </c>
      <c r="AG101" s="195">
        <v>11.4700000000001</v>
      </c>
      <c r="AH101" s="195" t="str">
        <f>IFERROR(VLOOKUP(AG101,'CRUCE OPORTUNIDADES'!$C$10:$D$106,2,FALSE),"")</f>
        <v/>
      </c>
      <c r="AI101" s="195">
        <v>12.4700000000001</v>
      </c>
      <c r="AJ101" s="195" t="str">
        <f>IFERROR(VLOOKUP(AI101,'CRUCE OPORTUNIDADES'!$C$10:$D$106,2,FALSE),"")</f>
        <v/>
      </c>
      <c r="AK101" s="195">
        <v>13.4700000000001</v>
      </c>
      <c r="AL101" s="195" t="str">
        <f>IFERROR(VLOOKUP(AK101,'CRUCE OPORTUNIDADES'!$C$10:$D$106,2,FALSE),"")</f>
        <v/>
      </c>
      <c r="AM101" s="195">
        <v>14.4700000000001</v>
      </c>
      <c r="AN101" s="195" t="str">
        <f>IFERROR(VLOOKUP(AM101,'CRUCE OPORTUNIDADES'!$C$10:$D$106,2,FALSE),"")</f>
        <v/>
      </c>
      <c r="AO101" s="195">
        <v>15.4700000000001</v>
      </c>
      <c r="AP101" s="195" t="str">
        <f>IFERROR(VLOOKUP(AO101,'CRUCE OPORTUNIDADES'!$C$10:$D$106,2,FALSE),"")</f>
        <v/>
      </c>
      <c r="AQ101" s="195">
        <v>16.470000000000098</v>
      </c>
      <c r="AR101" s="195" t="str">
        <f>IFERROR(VLOOKUP(AQ101,'CRUCE OPORTUNIDADES'!$C$10:$D$106,2,FALSE),"")</f>
        <v/>
      </c>
      <c r="AS101" s="195">
        <v>17.470000000000201</v>
      </c>
      <c r="AT101" s="195" t="str">
        <f>IFERROR(VLOOKUP(AS101,'CRUCE OPORTUNIDADES'!$C$10:$D$106,2,FALSE),"")</f>
        <v/>
      </c>
      <c r="AU101" s="195">
        <v>18.470000000000201</v>
      </c>
      <c r="AV101" s="195" t="str">
        <f>IFERROR(VLOOKUP(AU101,'CRUCE OPORTUNIDADES'!$C$10:$D$106,2,FALSE),"")</f>
        <v/>
      </c>
      <c r="AW101" s="195">
        <v>19.470000000000201</v>
      </c>
      <c r="AX101" s="195" t="str">
        <f>IFERROR(VLOOKUP(AW101,'CRUCE OPORTUNIDADES'!$C$10:$D$106,2,FALSE),"")</f>
        <v/>
      </c>
      <c r="AY101" s="195">
        <v>20.470000000000201</v>
      </c>
      <c r="AZ101" s="195" t="str">
        <f>IFERROR(VLOOKUP(AY101,'CRUCE OPORTUNIDADES'!$C$10:$D$106,2,FALSE),"")</f>
        <v/>
      </c>
      <c r="BA101" s="195">
        <v>21.470000000000201</v>
      </c>
      <c r="BB101" s="195" t="str">
        <f>IFERROR(VLOOKUP(BA101,'CRUCE OPORTUNIDADES'!$C$10:$D$106,2,FALSE),"")</f>
        <v/>
      </c>
      <c r="BC101" s="195">
        <v>22.470000000000201</v>
      </c>
      <c r="BD101" s="195" t="str">
        <f>IFERROR(VLOOKUP(BC101,'CRUCE OPORTUNIDADES'!$C$10:$D$106,2,FALSE),"")</f>
        <v/>
      </c>
      <c r="BE101" s="195">
        <v>23.470000000000201</v>
      </c>
      <c r="BF101" s="195" t="str">
        <f>IFERROR(VLOOKUP(BE101,'CRUCE OPORTUNIDADES'!$C$10:$D$106,2,FALSE),"")</f>
        <v/>
      </c>
      <c r="BG101" s="195">
        <v>24.470000000000201</v>
      </c>
      <c r="BH101" s="195" t="str">
        <f>IFERROR(VLOOKUP(BG101,'CRUCE OPORTUNIDADES'!$C$10:$D$106,2,FALSE),"")</f>
        <v/>
      </c>
      <c r="BI101" s="195">
        <v>25.470000000000201</v>
      </c>
      <c r="BJ101" s="195" t="str">
        <f>IFERROR(VLOOKUP(BI101,'CRUCE OPORTUNIDADES'!$C$10:$D$106,2,FALSE),"")</f>
        <v/>
      </c>
    </row>
    <row r="102" spans="13:62">
      <c r="N102" s="195" t="str">
        <f>IF(N103&lt;&gt;""," -O","")</f>
        <v/>
      </c>
      <c r="P102" s="195" t="str">
        <f>IF(P103&lt;&gt;""," -O","")</f>
        <v/>
      </c>
      <c r="R102" s="195" t="str">
        <f>IF(R103&lt;&gt;""," -O","")</f>
        <v/>
      </c>
      <c r="T102" s="195" t="str">
        <f>IF(T103&lt;&gt;""," -O","")</f>
        <v/>
      </c>
      <c r="V102" s="195" t="str">
        <f>IF(V103&lt;&gt;""," -O","")</f>
        <v/>
      </c>
      <c r="X102" s="195" t="str">
        <f>IF(X103&lt;&gt;""," -O","")</f>
        <v/>
      </c>
      <c r="Z102" s="195" t="str">
        <f>IF(Z103&lt;&gt;""," -O","")</f>
        <v/>
      </c>
      <c r="AB102" s="195" t="str">
        <f>IF(AB103&lt;&gt;""," -O","")</f>
        <v/>
      </c>
      <c r="AD102" s="195" t="str">
        <f>IF(AD103&lt;&gt;""," -O","")</f>
        <v/>
      </c>
      <c r="AF102" s="195" t="str">
        <f>IF(AF103&lt;&gt;""," -O","")</f>
        <v/>
      </c>
      <c r="AH102" s="195" t="str">
        <f>IF(AH103&lt;&gt;""," -O","")</f>
        <v/>
      </c>
      <c r="AJ102" s="195" t="str">
        <f>IF(AJ103&lt;&gt;""," -O","")</f>
        <v/>
      </c>
      <c r="AL102" s="195" t="str">
        <f>IF(AL103&lt;&gt;""," -O","")</f>
        <v/>
      </c>
      <c r="AN102" s="195" t="str">
        <f>IF(AN103&lt;&gt;""," -O","")</f>
        <v/>
      </c>
      <c r="AP102" s="195" t="str">
        <f>IF(AP103&lt;&gt;""," -O","")</f>
        <v/>
      </c>
      <c r="AR102" s="195" t="str">
        <f>IF(AR103&lt;&gt;""," -O","")</f>
        <v/>
      </c>
      <c r="AT102" s="195" t="str">
        <f>IF(AT103&lt;&gt;""," -O","")</f>
        <v/>
      </c>
      <c r="AV102" s="195" t="str">
        <f>IF(AV103&lt;&gt;""," -O","")</f>
        <v/>
      </c>
      <c r="AX102" s="195" t="str">
        <f>IF(AX103&lt;&gt;""," -O","")</f>
        <v/>
      </c>
      <c r="AZ102" s="195" t="str">
        <f>IF(AZ103&lt;&gt;""," -O","")</f>
        <v/>
      </c>
      <c r="BB102" s="195" t="str">
        <f>IF(BB103&lt;&gt;""," -O","")</f>
        <v/>
      </c>
      <c r="BD102" s="195" t="str">
        <f>IF(BD103&lt;&gt;""," -O","")</f>
        <v/>
      </c>
      <c r="BF102" s="195" t="str">
        <f>IF(BF103&lt;&gt;""," -O","")</f>
        <v/>
      </c>
      <c r="BH102" s="195" t="str">
        <f>IF(BH103&lt;&gt;""," -O","")</f>
        <v/>
      </c>
      <c r="BJ102" s="195" t="str">
        <f>IF(BJ103&lt;&gt;""," -O","")</f>
        <v/>
      </c>
    </row>
    <row r="103" spans="13:62">
      <c r="M103" s="195">
        <v>1.48</v>
      </c>
      <c r="N103" s="195" t="str">
        <f>IFERROR(VLOOKUP(M103,'CRUCE OPORTUNIDADES'!$C$10:$D$106,2,FALSE),"")</f>
        <v/>
      </c>
      <c r="O103" s="195">
        <v>2.4800000000000102</v>
      </c>
      <c r="P103" s="195" t="str">
        <f>IFERROR(VLOOKUP(O103,'CRUCE OPORTUNIDADES'!$C$10:$D$106,2,FALSE),"")</f>
        <v/>
      </c>
      <c r="Q103" s="195">
        <v>3.48000000000002</v>
      </c>
      <c r="R103" s="195" t="str">
        <f>IFERROR(VLOOKUP(Q103,'CRUCE OPORTUNIDADES'!$C$10:$D$106,2,FALSE),"")</f>
        <v/>
      </c>
      <c r="S103" s="195">
        <v>4.4800000000000297</v>
      </c>
      <c r="T103" s="195" t="str">
        <f>IFERROR(VLOOKUP(S103,'CRUCE OPORTUNIDADES'!$C$10:$D$106,2,FALSE),"")</f>
        <v/>
      </c>
      <c r="U103" s="195">
        <v>5.4800000000000404</v>
      </c>
      <c r="V103" s="195" t="str">
        <f>IFERROR(VLOOKUP(U103,'CRUCE OPORTUNIDADES'!$C$10:$D$106,2,FALSE),"")</f>
        <v/>
      </c>
      <c r="W103" s="195">
        <v>6.4800000000000502</v>
      </c>
      <c r="X103" s="195" t="str">
        <f>IFERROR(VLOOKUP(W103,'CRUCE OPORTUNIDADES'!$C$10:$D$106,2,FALSE),"")</f>
        <v/>
      </c>
      <c r="Y103" s="195">
        <v>7.4800000000000599</v>
      </c>
      <c r="Z103" s="195" t="str">
        <f>IFERROR(VLOOKUP(Y103,'CRUCE OPORTUNIDADES'!$C$10:$D$106,2,FALSE),"")</f>
        <v/>
      </c>
      <c r="AA103" s="195">
        <v>8.4800000000000697</v>
      </c>
      <c r="AB103" s="195" t="str">
        <f>IFERROR(VLOOKUP(AA103,'CRUCE OPORTUNIDADES'!$C$10:$D$106,2,FALSE),"")</f>
        <v/>
      </c>
      <c r="AC103" s="195">
        <v>9.4800000000000804</v>
      </c>
      <c r="AD103" s="195" t="str">
        <f>IFERROR(VLOOKUP(AC103,'CRUCE OPORTUNIDADES'!$C$10:$D$106,2,FALSE),"")</f>
        <v/>
      </c>
      <c r="AE103" s="195">
        <v>10.4800000000001</v>
      </c>
      <c r="AF103" s="195" t="str">
        <f>IFERROR(VLOOKUP(AE103,'CRUCE OPORTUNIDADES'!$C$10:$D$106,2,FALSE),"")</f>
        <v/>
      </c>
      <c r="AG103" s="195">
        <v>11.4800000000001</v>
      </c>
      <c r="AH103" s="195" t="str">
        <f>IFERROR(VLOOKUP(AG103,'CRUCE OPORTUNIDADES'!$C$10:$D$106,2,FALSE),"")</f>
        <v/>
      </c>
      <c r="AI103" s="195">
        <v>12.4800000000001</v>
      </c>
      <c r="AJ103" s="195" t="str">
        <f>IFERROR(VLOOKUP(AI103,'CRUCE OPORTUNIDADES'!$C$10:$D$106,2,FALSE),"")</f>
        <v/>
      </c>
      <c r="AK103" s="195">
        <v>13.4800000000001</v>
      </c>
      <c r="AL103" s="195" t="str">
        <f>IFERROR(VLOOKUP(AK103,'CRUCE OPORTUNIDADES'!$C$10:$D$106,2,FALSE),"")</f>
        <v/>
      </c>
      <c r="AM103" s="195">
        <v>14.4800000000001</v>
      </c>
      <c r="AN103" s="195" t="str">
        <f>IFERROR(VLOOKUP(AM103,'CRUCE OPORTUNIDADES'!$C$10:$D$106,2,FALSE),"")</f>
        <v/>
      </c>
      <c r="AO103" s="195">
        <v>15.4800000000001</v>
      </c>
      <c r="AP103" s="195" t="str">
        <f>IFERROR(VLOOKUP(AO103,'CRUCE OPORTUNIDADES'!$C$10:$D$106,2,FALSE),"")</f>
        <v/>
      </c>
      <c r="AQ103" s="195">
        <v>16.480000000000199</v>
      </c>
      <c r="AR103" s="195" t="str">
        <f>IFERROR(VLOOKUP(AQ103,'CRUCE OPORTUNIDADES'!$C$10:$D$106,2,FALSE),"")</f>
        <v/>
      </c>
      <c r="AS103" s="195">
        <v>17.480000000000199</v>
      </c>
      <c r="AT103" s="195" t="str">
        <f>IFERROR(VLOOKUP(AS103,'CRUCE OPORTUNIDADES'!$C$10:$D$106,2,FALSE),"")</f>
        <v/>
      </c>
      <c r="AU103" s="195">
        <v>18.480000000000199</v>
      </c>
      <c r="AV103" s="195" t="str">
        <f>IFERROR(VLOOKUP(AU103,'CRUCE OPORTUNIDADES'!$C$10:$D$106,2,FALSE),"")</f>
        <v/>
      </c>
      <c r="AW103" s="195">
        <v>19.480000000000199</v>
      </c>
      <c r="AX103" s="195" t="str">
        <f>IFERROR(VLOOKUP(AW103,'CRUCE OPORTUNIDADES'!$C$10:$D$106,2,FALSE),"")</f>
        <v/>
      </c>
      <c r="AY103" s="195">
        <v>20.480000000000199</v>
      </c>
      <c r="AZ103" s="195" t="str">
        <f>IFERROR(VLOOKUP(AY103,'CRUCE OPORTUNIDADES'!$C$10:$D$106,2,FALSE),"")</f>
        <v/>
      </c>
      <c r="BA103" s="195">
        <v>21.480000000000199</v>
      </c>
      <c r="BB103" s="195" t="str">
        <f>IFERROR(VLOOKUP(BA103,'CRUCE OPORTUNIDADES'!$C$10:$D$106,2,FALSE),"")</f>
        <v/>
      </c>
      <c r="BC103" s="195">
        <v>22.480000000000199</v>
      </c>
      <c r="BD103" s="195" t="str">
        <f>IFERROR(VLOOKUP(BC103,'CRUCE OPORTUNIDADES'!$C$10:$D$106,2,FALSE),"")</f>
        <v/>
      </c>
      <c r="BE103" s="195">
        <v>23.480000000000199</v>
      </c>
      <c r="BF103" s="195" t="str">
        <f>IFERROR(VLOOKUP(BE103,'CRUCE OPORTUNIDADES'!$C$10:$D$106,2,FALSE),"")</f>
        <v/>
      </c>
      <c r="BG103" s="195">
        <v>24.480000000000199</v>
      </c>
      <c r="BH103" s="195" t="str">
        <f>IFERROR(VLOOKUP(BG103,'CRUCE OPORTUNIDADES'!$C$10:$D$106,2,FALSE),"")</f>
        <v/>
      </c>
      <c r="BI103" s="195">
        <v>25.480000000000199</v>
      </c>
      <c r="BJ103" s="195" t="str">
        <f>IFERROR(VLOOKUP(BI103,'CRUCE OPORTUNIDADES'!$C$10:$D$106,2,FALSE),"")</f>
        <v/>
      </c>
    </row>
    <row r="104" spans="13:62">
      <c r="N104" s="195" t="str">
        <f>IF(N105&lt;&gt;""," -O","")</f>
        <v/>
      </c>
      <c r="P104" s="195" t="str">
        <f>IF(P105&lt;&gt;""," -O","")</f>
        <v/>
      </c>
      <c r="R104" s="195" t="str">
        <f>IF(R105&lt;&gt;""," -O","")</f>
        <v/>
      </c>
      <c r="T104" s="195" t="str">
        <f>IF(T105&lt;&gt;""," -O","")</f>
        <v/>
      </c>
      <c r="V104" s="195" t="str">
        <f>IF(V105&lt;&gt;""," -O","")</f>
        <v/>
      </c>
      <c r="X104" s="195" t="str">
        <f>IF(X105&lt;&gt;""," -O","")</f>
        <v/>
      </c>
      <c r="Z104" s="195" t="str">
        <f>IF(Z105&lt;&gt;""," -O","")</f>
        <v/>
      </c>
      <c r="AB104" s="195" t="str">
        <f>IF(AB105&lt;&gt;""," -O","")</f>
        <v/>
      </c>
      <c r="AD104" s="195" t="str">
        <f>IF(AD105&lt;&gt;""," -O","")</f>
        <v/>
      </c>
      <c r="AF104" s="195" t="str">
        <f>IF(AF105&lt;&gt;""," -O","")</f>
        <v/>
      </c>
      <c r="AH104" s="195" t="str">
        <f>IF(AH105&lt;&gt;""," -O","")</f>
        <v/>
      </c>
      <c r="AJ104" s="195" t="str">
        <f>IF(AJ105&lt;&gt;""," -O","")</f>
        <v/>
      </c>
      <c r="AL104" s="195" t="str">
        <f>IF(AL105&lt;&gt;""," -O","")</f>
        <v/>
      </c>
      <c r="AN104" s="195" t="str">
        <f>IF(AN105&lt;&gt;""," -O","")</f>
        <v/>
      </c>
      <c r="AP104" s="195" t="str">
        <f>IF(AP105&lt;&gt;""," -O","")</f>
        <v/>
      </c>
      <c r="AR104" s="195" t="str">
        <f>IF(AR105&lt;&gt;""," -O","")</f>
        <v/>
      </c>
      <c r="AT104" s="195" t="str">
        <f>IF(AT105&lt;&gt;""," -O","")</f>
        <v/>
      </c>
      <c r="AV104" s="195" t="str">
        <f>IF(AV105&lt;&gt;""," -O","")</f>
        <v/>
      </c>
      <c r="AX104" s="195" t="str">
        <f>IF(AX105&lt;&gt;""," -O","")</f>
        <v/>
      </c>
      <c r="AZ104" s="195" t="str">
        <f>IF(AZ105&lt;&gt;""," -O","")</f>
        <v/>
      </c>
      <c r="BB104" s="195" t="str">
        <f>IF(BB105&lt;&gt;""," -O","")</f>
        <v/>
      </c>
      <c r="BD104" s="195" t="str">
        <f>IF(BD105&lt;&gt;""," -O","")</f>
        <v/>
      </c>
      <c r="BF104" s="195" t="str">
        <f>IF(BF105&lt;&gt;""," -O","")</f>
        <v/>
      </c>
      <c r="BH104" s="195" t="str">
        <f>IF(BH105&lt;&gt;""," -O","")</f>
        <v/>
      </c>
      <c r="BJ104" s="195" t="str">
        <f>IF(BJ105&lt;&gt;""," -O","")</f>
        <v/>
      </c>
    </row>
    <row r="105" spans="13:62">
      <c r="M105" s="195">
        <v>1.49</v>
      </c>
      <c r="N105" s="195" t="str">
        <f>IFERROR(VLOOKUP(M105,'CRUCE OPORTUNIDADES'!$C$10:$D$106,2,FALSE),"")</f>
        <v/>
      </c>
      <c r="O105" s="195">
        <v>2.49000000000001</v>
      </c>
      <c r="P105" s="195" t="str">
        <f>IFERROR(VLOOKUP(O105,'CRUCE OPORTUNIDADES'!$C$10:$D$106,2,FALSE),"")</f>
        <v/>
      </c>
      <c r="Q105" s="195">
        <v>3.4900000000000202</v>
      </c>
      <c r="R105" s="195" t="str">
        <f>IFERROR(VLOOKUP(Q105,'CRUCE OPORTUNIDADES'!$C$10:$D$106,2,FALSE),"")</f>
        <v/>
      </c>
      <c r="S105" s="195">
        <v>4.4900000000000304</v>
      </c>
      <c r="T105" s="195" t="str">
        <f>IFERROR(VLOOKUP(S105,'CRUCE OPORTUNIDADES'!$C$10:$D$106,2,FALSE),"")</f>
        <v/>
      </c>
      <c r="U105" s="195">
        <v>5.4900000000000402</v>
      </c>
      <c r="V105" s="195" t="str">
        <f>IFERROR(VLOOKUP(U105,'CRUCE OPORTUNIDADES'!$C$10:$D$106,2,FALSE),"")</f>
        <v/>
      </c>
      <c r="W105" s="195">
        <v>6.49000000000005</v>
      </c>
      <c r="X105" s="195" t="str">
        <f>IFERROR(VLOOKUP(W105,'CRUCE OPORTUNIDADES'!$C$10:$D$106,2,FALSE),"")</f>
        <v/>
      </c>
      <c r="Y105" s="195">
        <v>7.4900000000000597</v>
      </c>
      <c r="Z105" s="195" t="str">
        <f>IFERROR(VLOOKUP(Y105,'CRUCE OPORTUNIDADES'!$C$10:$D$106,2,FALSE),"")</f>
        <v/>
      </c>
      <c r="AA105" s="195">
        <v>8.4900000000000695</v>
      </c>
      <c r="AB105" s="195" t="str">
        <f>IFERROR(VLOOKUP(AA105,'CRUCE OPORTUNIDADES'!$C$10:$D$106,2,FALSE),"")</f>
        <v/>
      </c>
      <c r="AC105" s="195">
        <v>9.4900000000000801</v>
      </c>
      <c r="AD105" s="195" t="str">
        <f>IFERROR(VLOOKUP(AC105,'CRUCE OPORTUNIDADES'!$C$10:$D$106,2,FALSE),"")</f>
        <v/>
      </c>
      <c r="AE105" s="195">
        <v>10.4900000000001</v>
      </c>
      <c r="AF105" s="195" t="str">
        <f>IFERROR(VLOOKUP(AE105,'CRUCE OPORTUNIDADES'!$C$10:$D$106,2,FALSE),"")</f>
        <v/>
      </c>
      <c r="AG105" s="195">
        <v>11.4900000000001</v>
      </c>
      <c r="AH105" s="195" t="str">
        <f>IFERROR(VLOOKUP(AG105,'CRUCE OPORTUNIDADES'!$C$10:$D$106,2,FALSE),"")</f>
        <v/>
      </c>
      <c r="AI105" s="195">
        <v>12.4900000000001</v>
      </c>
      <c r="AJ105" s="195" t="str">
        <f>IFERROR(VLOOKUP(AI105,'CRUCE OPORTUNIDADES'!$C$10:$D$106,2,FALSE),"")</f>
        <v/>
      </c>
      <c r="AK105" s="195">
        <v>13.4900000000001</v>
      </c>
      <c r="AL105" s="195" t="str">
        <f>IFERROR(VLOOKUP(AK105,'CRUCE OPORTUNIDADES'!$C$10:$D$106,2,FALSE),"")</f>
        <v/>
      </c>
      <c r="AM105" s="195">
        <v>14.4900000000001</v>
      </c>
      <c r="AN105" s="195" t="str">
        <f>IFERROR(VLOOKUP(AM105,'CRUCE OPORTUNIDADES'!$C$10:$D$106,2,FALSE),"")</f>
        <v/>
      </c>
      <c r="AO105" s="195">
        <v>15.4900000000001</v>
      </c>
      <c r="AP105" s="195" t="str">
        <f>IFERROR(VLOOKUP(AO105,'CRUCE OPORTUNIDADES'!$C$10:$D$106,2,FALSE),"")</f>
        <v/>
      </c>
      <c r="AQ105" s="195">
        <v>16.490000000000101</v>
      </c>
      <c r="AR105" s="195" t="str">
        <f>IFERROR(VLOOKUP(AQ105,'CRUCE OPORTUNIDADES'!$C$10:$D$106,2,FALSE),"")</f>
        <v/>
      </c>
      <c r="AS105" s="195">
        <v>17.490000000000201</v>
      </c>
      <c r="AT105" s="195" t="str">
        <f>IFERROR(VLOOKUP(AS105,'CRUCE OPORTUNIDADES'!$C$10:$D$106,2,FALSE),"")</f>
        <v/>
      </c>
      <c r="AU105" s="195">
        <v>18.490000000000201</v>
      </c>
      <c r="AV105" s="195" t="str">
        <f>IFERROR(VLOOKUP(AU105,'CRUCE OPORTUNIDADES'!$C$10:$D$106,2,FALSE),"")</f>
        <v/>
      </c>
      <c r="AW105" s="195">
        <v>19.490000000000201</v>
      </c>
      <c r="AX105" s="195" t="str">
        <f>IFERROR(VLOOKUP(AW105,'CRUCE OPORTUNIDADES'!$C$10:$D$106,2,FALSE),"")</f>
        <v/>
      </c>
      <c r="AY105" s="195">
        <v>20.490000000000201</v>
      </c>
      <c r="AZ105" s="195" t="str">
        <f>IFERROR(VLOOKUP(AY105,'CRUCE OPORTUNIDADES'!$C$10:$D$106,2,FALSE),"")</f>
        <v/>
      </c>
      <c r="BA105" s="195">
        <v>21.490000000000201</v>
      </c>
      <c r="BB105" s="195" t="str">
        <f>IFERROR(VLOOKUP(BA105,'CRUCE OPORTUNIDADES'!$C$10:$D$106,2,FALSE),"")</f>
        <v/>
      </c>
      <c r="BC105" s="195">
        <v>22.490000000000201</v>
      </c>
      <c r="BD105" s="195" t="str">
        <f>IFERROR(VLOOKUP(BC105,'CRUCE OPORTUNIDADES'!$C$10:$D$106,2,FALSE),"")</f>
        <v/>
      </c>
      <c r="BE105" s="195">
        <v>23.490000000000201</v>
      </c>
      <c r="BF105" s="195" t="str">
        <f>IFERROR(VLOOKUP(BE105,'CRUCE OPORTUNIDADES'!$C$10:$D$106,2,FALSE),"")</f>
        <v/>
      </c>
      <c r="BG105" s="195">
        <v>24.490000000000201</v>
      </c>
      <c r="BH105" s="195" t="str">
        <f>IFERROR(VLOOKUP(BG105,'CRUCE OPORTUNIDADES'!$C$10:$D$106,2,FALSE),"")</f>
        <v/>
      </c>
      <c r="BI105" s="195">
        <v>25.490000000000201</v>
      </c>
      <c r="BJ105" s="195" t="str">
        <f>IFERROR(VLOOKUP(BI105,'CRUCE OPORTUNIDADES'!$C$10:$D$106,2,FALSE),"")</f>
        <v/>
      </c>
    </row>
    <row r="106" spans="13:62">
      <c r="N106" s="195" t="str">
        <f>IF(N107&lt;&gt;""," -O","")</f>
        <v/>
      </c>
      <c r="P106" s="195" t="str">
        <f>IF(P107&lt;&gt;""," -O","")</f>
        <v/>
      </c>
      <c r="R106" s="195" t="str">
        <f>IF(R107&lt;&gt;""," -O","")</f>
        <v/>
      </c>
      <c r="T106" s="195" t="str">
        <f>IF(T107&lt;&gt;""," -O","")</f>
        <v/>
      </c>
      <c r="V106" s="195" t="str">
        <f>IF(V107&lt;&gt;""," -O","")</f>
        <v/>
      </c>
      <c r="X106" s="195" t="str">
        <f>IF(X107&lt;&gt;""," -O","")</f>
        <v/>
      </c>
      <c r="Z106" s="195" t="str">
        <f>IF(Z107&lt;&gt;""," -O","")</f>
        <v/>
      </c>
      <c r="AB106" s="195" t="str">
        <f>IF(AB107&lt;&gt;""," -O","")</f>
        <v/>
      </c>
      <c r="AD106" s="195" t="str">
        <f>IF(AD107&lt;&gt;""," -O","")</f>
        <v/>
      </c>
      <c r="AF106" s="195" t="str">
        <f>IF(AF107&lt;&gt;""," -O","")</f>
        <v/>
      </c>
      <c r="AH106" s="195" t="str">
        <f>IF(AH107&lt;&gt;""," -O","")</f>
        <v/>
      </c>
      <c r="AJ106" s="195" t="str">
        <f>IF(AJ107&lt;&gt;""," -O","")</f>
        <v/>
      </c>
      <c r="AL106" s="195" t="str">
        <f>IF(AL107&lt;&gt;""," -O","")</f>
        <v/>
      </c>
      <c r="AN106" s="195" t="str">
        <f>IF(AN107&lt;&gt;""," -O","")</f>
        <v/>
      </c>
      <c r="AP106" s="195" t="str">
        <f>IF(AP107&lt;&gt;""," -O","")</f>
        <v/>
      </c>
      <c r="AR106" s="195" t="str">
        <f>IF(AR107&lt;&gt;""," -O","")</f>
        <v/>
      </c>
      <c r="AT106" s="195" t="str">
        <f>IF(AT107&lt;&gt;""," -O","")</f>
        <v/>
      </c>
      <c r="AV106" s="195" t="str">
        <f>IF(AV107&lt;&gt;""," -O","")</f>
        <v/>
      </c>
      <c r="AX106" s="195" t="str">
        <f>IF(AX107&lt;&gt;""," -O","")</f>
        <v/>
      </c>
      <c r="AZ106" s="195" t="str">
        <f>IF(AZ107&lt;&gt;""," -O","")</f>
        <v/>
      </c>
      <c r="BB106" s="195" t="str">
        <f>IF(BB107&lt;&gt;""," -O","")</f>
        <v/>
      </c>
      <c r="BD106" s="195" t="str">
        <f>IF(BD107&lt;&gt;""," -O","")</f>
        <v/>
      </c>
      <c r="BF106" s="195" t="str">
        <f>IF(BF107&lt;&gt;""," -O","")</f>
        <v/>
      </c>
      <c r="BH106" s="195" t="str">
        <f>IF(BH107&lt;&gt;""," -O","")</f>
        <v/>
      </c>
      <c r="BJ106" s="195" t="str">
        <f>IF(BJ107&lt;&gt;""," -O","")</f>
        <v/>
      </c>
    </row>
    <row r="107" spans="13:62">
      <c r="M107" s="195">
        <v>1.5</v>
      </c>
      <c r="N107" s="195" t="str">
        <f>IFERROR(VLOOKUP(M107,'CRUCE OPORTUNIDADES'!$C$10:$D$106,2,FALSE),"")</f>
        <v/>
      </c>
      <c r="O107" s="195">
        <v>2.5000000000000102</v>
      </c>
      <c r="P107" s="195" t="str">
        <f>IFERROR(VLOOKUP(O107,'CRUCE OPORTUNIDADES'!$C$10:$D$106,2,FALSE),"")</f>
        <v/>
      </c>
      <c r="Q107" s="195">
        <v>3.50000000000002</v>
      </c>
      <c r="R107" s="195" t="str">
        <f>IFERROR(VLOOKUP(Q107,'CRUCE OPORTUNIDADES'!$C$10:$D$106,2,FALSE),"")</f>
        <v/>
      </c>
      <c r="S107" s="195">
        <v>4.5000000000000302</v>
      </c>
      <c r="T107" s="195" t="str">
        <f>IFERROR(VLOOKUP(S107,'CRUCE OPORTUNIDADES'!$C$10:$D$106,2,FALSE),"")</f>
        <v/>
      </c>
      <c r="U107" s="195">
        <v>5.50000000000004</v>
      </c>
      <c r="V107" s="195" t="str">
        <f>IFERROR(VLOOKUP(U107,'CRUCE OPORTUNIDADES'!$C$10:$D$106,2,FALSE),"")</f>
        <v/>
      </c>
      <c r="W107" s="195">
        <v>6.5000000000000497</v>
      </c>
      <c r="X107" s="195" t="str">
        <f>IFERROR(VLOOKUP(W107,'CRUCE OPORTUNIDADES'!$C$10:$D$106,2,FALSE),"")</f>
        <v/>
      </c>
      <c r="Y107" s="195">
        <v>7.5000000000000604</v>
      </c>
      <c r="Z107" s="195" t="str">
        <f>IFERROR(VLOOKUP(Y107,'CRUCE OPORTUNIDADES'!$C$10:$D$106,2,FALSE),"")</f>
        <v/>
      </c>
      <c r="AA107" s="195">
        <v>8.5000000000000693</v>
      </c>
      <c r="AB107" s="195" t="str">
        <f>IFERROR(VLOOKUP(AA107,'CRUCE OPORTUNIDADES'!$C$10:$D$106,2,FALSE),"")</f>
        <v/>
      </c>
      <c r="AC107" s="195">
        <v>9.5000000000000799</v>
      </c>
      <c r="AD107" s="195" t="str">
        <f>IFERROR(VLOOKUP(AC107,'CRUCE OPORTUNIDADES'!$C$10:$D$106,2,FALSE),"")</f>
        <v/>
      </c>
      <c r="AE107" s="195">
        <v>10.500000000000099</v>
      </c>
      <c r="AF107" s="195" t="str">
        <f>IFERROR(VLOOKUP(AE107,'CRUCE OPORTUNIDADES'!$C$10:$D$106,2,FALSE),"")</f>
        <v/>
      </c>
      <c r="AG107" s="195">
        <v>11.500000000000099</v>
      </c>
      <c r="AH107" s="195" t="str">
        <f>IFERROR(VLOOKUP(AG107,'CRUCE OPORTUNIDADES'!$C$10:$D$106,2,FALSE),"")</f>
        <v/>
      </c>
      <c r="AI107" s="195">
        <v>12.500000000000099</v>
      </c>
      <c r="AJ107" s="195" t="str">
        <f>IFERROR(VLOOKUP(AI107,'CRUCE OPORTUNIDADES'!$C$10:$D$106,2,FALSE),"")</f>
        <v/>
      </c>
      <c r="AK107" s="195">
        <v>13.500000000000099</v>
      </c>
      <c r="AL107" s="195" t="str">
        <f>IFERROR(VLOOKUP(AK107,'CRUCE OPORTUNIDADES'!$C$10:$D$106,2,FALSE),"")</f>
        <v/>
      </c>
      <c r="AM107" s="195">
        <v>14.500000000000099</v>
      </c>
      <c r="AN107" s="195" t="str">
        <f>IFERROR(VLOOKUP(AM107,'CRUCE OPORTUNIDADES'!$C$10:$D$106,2,FALSE),"")</f>
        <v/>
      </c>
      <c r="AO107" s="195">
        <v>15.500000000000099</v>
      </c>
      <c r="AP107" s="195" t="str">
        <f>IFERROR(VLOOKUP(AO107,'CRUCE OPORTUNIDADES'!$C$10:$D$106,2,FALSE),"")</f>
        <v/>
      </c>
      <c r="AQ107" s="195">
        <v>16.500000000000199</v>
      </c>
      <c r="AR107" s="195" t="str">
        <f>IFERROR(VLOOKUP(AQ107,'CRUCE OPORTUNIDADES'!$C$10:$D$106,2,FALSE),"")</f>
        <v/>
      </c>
      <c r="AS107" s="195">
        <v>17.500000000000199</v>
      </c>
      <c r="AT107" s="195" t="str">
        <f>IFERROR(VLOOKUP(AS107,'CRUCE OPORTUNIDADES'!$C$10:$D$106,2,FALSE),"")</f>
        <v/>
      </c>
      <c r="AU107" s="195">
        <v>18.500000000000199</v>
      </c>
      <c r="AV107" s="195" t="str">
        <f>IFERROR(VLOOKUP(AU107,'CRUCE OPORTUNIDADES'!$C$10:$D$106,2,FALSE),"")</f>
        <v/>
      </c>
      <c r="AW107" s="195">
        <v>19.500000000000199</v>
      </c>
      <c r="AX107" s="195" t="str">
        <f>IFERROR(VLOOKUP(AW107,'CRUCE OPORTUNIDADES'!$C$10:$D$106,2,FALSE),"")</f>
        <v/>
      </c>
      <c r="AY107" s="195">
        <v>20.500000000000199</v>
      </c>
      <c r="AZ107" s="195" t="str">
        <f>IFERROR(VLOOKUP(AY107,'CRUCE OPORTUNIDADES'!$C$10:$D$106,2,FALSE),"")</f>
        <v/>
      </c>
      <c r="BA107" s="195">
        <v>21.500000000000199</v>
      </c>
      <c r="BB107" s="195" t="str">
        <f>IFERROR(VLOOKUP(BA107,'CRUCE OPORTUNIDADES'!$C$10:$D$106,2,FALSE),"")</f>
        <v/>
      </c>
      <c r="BC107" s="195">
        <v>22.500000000000199</v>
      </c>
      <c r="BD107" s="195" t="str">
        <f>IFERROR(VLOOKUP(BC107,'CRUCE OPORTUNIDADES'!$C$10:$D$106,2,FALSE),"")</f>
        <v/>
      </c>
      <c r="BE107" s="195">
        <v>23.500000000000199</v>
      </c>
      <c r="BF107" s="195" t="str">
        <f>IFERROR(VLOOKUP(BE107,'CRUCE OPORTUNIDADES'!$C$10:$D$106,2,FALSE),"")</f>
        <v/>
      </c>
      <c r="BG107" s="195">
        <v>24.500000000000199</v>
      </c>
      <c r="BH107" s="195" t="str">
        <f>IFERROR(VLOOKUP(BG107,'CRUCE OPORTUNIDADES'!$C$10:$D$106,2,FALSE),"")</f>
        <v/>
      </c>
      <c r="BI107" s="195">
        <v>25.500000000000199</v>
      </c>
      <c r="BJ107" s="195" t="str">
        <f>IFERROR(VLOOKUP(BI107,'CRUCE OPORTUNIDADES'!$C$10:$D$106,2,FALSE),"")</f>
        <v/>
      </c>
    </row>
    <row r="108" spans="13:62">
      <c r="N108" s="195" t="str">
        <f>IF(N109&lt;&gt;""," -O","")</f>
        <v/>
      </c>
      <c r="P108" s="195" t="str">
        <f>IF(P109&lt;&gt;""," -O","")</f>
        <v/>
      </c>
      <c r="R108" s="195" t="str">
        <f>IF(R109&lt;&gt;""," -O","")</f>
        <v/>
      </c>
      <c r="T108" s="195" t="str">
        <f>IF(T109&lt;&gt;""," -O","")</f>
        <v/>
      </c>
      <c r="V108" s="195" t="str">
        <f>IF(V109&lt;&gt;""," -O","")</f>
        <v/>
      </c>
      <c r="X108" s="195" t="str">
        <f>IF(X109&lt;&gt;""," -O","")</f>
        <v/>
      </c>
      <c r="Z108" s="195" t="str">
        <f>IF(Z109&lt;&gt;""," -O","")</f>
        <v/>
      </c>
      <c r="AB108" s="195" t="str">
        <f>IF(AB109&lt;&gt;""," -O","")</f>
        <v/>
      </c>
      <c r="AD108" s="195" t="str">
        <f>IF(AD109&lt;&gt;""," -O","")</f>
        <v/>
      </c>
      <c r="AF108" s="195" t="str">
        <f>IF(AF109&lt;&gt;""," -O","")</f>
        <v/>
      </c>
      <c r="AH108" s="195" t="str">
        <f>IF(AH109&lt;&gt;""," -O","")</f>
        <v/>
      </c>
      <c r="AJ108" s="195" t="str">
        <f>IF(AJ109&lt;&gt;""," -O","")</f>
        <v/>
      </c>
      <c r="AL108" s="195" t="str">
        <f>IF(AL109&lt;&gt;""," -O","")</f>
        <v/>
      </c>
      <c r="AN108" s="195" t="str">
        <f>IF(AN109&lt;&gt;""," -O","")</f>
        <v/>
      </c>
      <c r="AP108" s="195" t="str">
        <f>IF(AP109&lt;&gt;""," -O","")</f>
        <v/>
      </c>
      <c r="AR108" s="195" t="str">
        <f>IF(AR109&lt;&gt;""," -O","")</f>
        <v/>
      </c>
      <c r="AT108" s="195" t="str">
        <f>IF(AT109&lt;&gt;""," -O","")</f>
        <v/>
      </c>
      <c r="AV108" s="195" t="str">
        <f>IF(AV109&lt;&gt;""," -O","")</f>
        <v/>
      </c>
      <c r="AX108" s="195" t="str">
        <f>IF(AX109&lt;&gt;""," -O","")</f>
        <v/>
      </c>
      <c r="AZ108" s="195" t="str">
        <f>IF(AZ109&lt;&gt;""," -O","")</f>
        <v/>
      </c>
      <c r="BB108" s="195" t="str">
        <f>IF(BB109&lt;&gt;""," -O","")</f>
        <v/>
      </c>
      <c r="BD108" s="195" t="str">
        <f>IF(BD109&lt;&gt;""," -O","")</f>
        <v/>
      </c>
      <c r="BF108" s="195" t="str">
        <f>IF(BF109&lt;&gt;""," -O","")</f>
        <v/>
      </c>
      <c r="BH108" s="195" t="str">
        <f>IF(BH109&lt;&gt;""," -O","")</f>
        <v/>
      </c>
      <c r="BJ108" s="195" t="str">
        <f>IF(BJ109&lt;&gt;""," -O","")</f>
        <v/>
      </c>
    </row>
    <row r="109" spans="13:62">
      <c r="M109" s="195">
        <v>1.51</v>
      </c>
      <c r="N109" s="195" t="str">
        <f>IFERROR(VLOOKUP(M109,'CRUCE OPORTUNIDADES'!$C$10:$D$106,2,FALSE),"")</f>
        <v/>
      </c>
      <c r="O109" s="195">
        <v>2.51000000000001</v>
      </c>
      <c r="P109" s="195" t="str">
        <f>IFERROR(VLOOKUP(O109,'CRUCE OPORTUNIDADES'!$C$10:$D$106,2,FALSE),"")</f>
        <v/>
      </c>
      <c r="Q109" s="195">
        <v>3.5100000000000202</v>
      </c>
      <c r="R109" s="195" t="str">
        <f>IFERROR(VLOOKUP(Q109,'CRUCE OPORTUNIDADES'!$C$10:$D$106,2,FALSE),"")</f>
        <v/>
      </c>
      <c r="S109" s="195">
        <v>4.51000000000003</v>
      </c>
      <c r="T109" s="195" t="str">
        <f>IFERROR(VLOOKUP(S109,'CRUCE OPORTUNIDADES'!$C$10:$D$106,2,FALSE),"")</f>
        <v/>
      </c>
      <c r="U109" s="195">
        <v>5.5100000000000398</v>
      </c>
      <c r="V109" s="195" t="str">
        <f>IFERROR(VLOOKUP(U109,'CRUCE OPORTUNIDADES'!$C$10:$D$106,2,FALSE),"")</f>
        <v/>
      </c>
      <c r="W109" s="195">
        <v>6.5100000000000504</v>
      </c>
      <c r="X109" s="195" t="str">
        <f>IFERROR(VLOOKUP(W109,'CRUCE OPORTUNIDADES'!$C$10:$D$106,2,FALSE),"")</f>
        <v/>
      </c>
      <c r="Y109" s="195">
        <v>7.5100000000000602</v>
      </c>
      <c r="Z109" s="195" t="str">
        <f>IFERROR(VLOOKUP(Y109,'CRUCE OPORTUNIDADES'!$C$10:$D$106,2,FALSE),"")</f>
        <v/>
      </c>
      <c r="AA109" s="195">
        <v>8.5100000000000708</v>
      </c>
      <c r="AB109" s="195" t="str">
        <f>IFERROR(VLOOKUP(AA109,'CRUCE OPORTUNIDADES'!$C$10:$D$106,2,FALSE),"")</f>
        <v/>
      </c>
      <c r="AC109" s="195">
        <v>9.5100000000000797</v>
      </c>
      <c r="AD109" s="195" t="str">
        <f>IFERROR(VLOOKUP(AC109,'CRUCE OPORTUNIDADES'!$C$10:$D$106,2,FALSE),"")</f>
        <v/>
      </c>
      <c r="AE109" s="195">
        <v>10.510000000000099</v>
      </c>
      <c r="AF109" s="195" t="str">
        <f>IFERROR(VLOOKUP(AE109,'CRUCE OPORTUNIDADES'!$C$10:$D$106,2,FALSE),"")</f>
        <v/>
      </c>
      <c r="AG109" s="195">
        <v>11.510000000000099</v>
      </c>
      <c r="AH109" s="195" t="str">
        <f>IFERROR(VLOOKUP(AG109,'CRUCE OPORTUNIDADES'!$C$10:$D$106,2,FALSE),"")</f>
        <v/>
      </c>
      <c r="AI109" s="195">
        <v>12.510000000000099</v>
      </c>
      <c r="AJ109" s="195" t="str">
        <f>IFERROR(VLOOKUP(AI109,'CRUCE OPORTUNIDADES'!$C$10:$D$106,2,FALSE),"")</f>
        <v/>
      </c>
      <c r="AK109" s="195">
        <v>13.510000000000099</v>
      </c>
      <c r="AL109" s="195" t="str">
        <f>IFERROR(VLOOKUP(AK109,'CRUCE OPORTUNIDADES'!$C$10:$D$106,2,FALSE),"")</f>
        <v/>
      </c>
      <c r="AM109" s="195">
        <v>14.510000000000099</v>
      </c>
      <c r="AN109" s="195" t="str">
        <f>IFERROR(VLOOKUP(AM109,'CRUCE OPORTUNIDADES'!$C$10:$D$106,2,FALSE),"")</f>
        <v/>
      </c>
      <c r="AO109" s="195">
        <v>15.510000000000099</v>
      </c>
      <c r="AP109" s="195" t="str">
        <f>IFERROR(VLOOKUP(AO109,'CRUCE OPORTUNIDADES'!$C$10:$D$106,2,FALSE),"")</f>
        <v/>
      </c>
      <c r="AQ109" s="195">
        <v>16.510000000000101</v>
      </c>
      <c r="AR109" s="195" t="str">
        <f>IFERROR(VLOOKUP(AQ109,'CRUCE OPORTUNIDADES'!$C$10:$D$106,2,FALSE),"")</f>
        <v/>
      </c>
      <c r="AS109" s="195">
        <v>17.510000000000201</v>
      </c>
      <c r="AT109" s="195" t="str">
        <f>IFERROR(VLOOKUP(AS109,'CRUCE OPORTUNIDADES'!$C$10:$D$106,2,FALSE),"")</f>
        <v/>
      </c>
      <c r="AU109" s="195">
        <v>18.510000000000201</v>
      </c>
      <c r="AV109" s="195" t="str">
        <f>IFERROR(VLOOKUP(AU109,'CRUCE OPORTUNIDADES'!$C$10:$D$106,2,FALSE),"")</f>
        <v/>
      </c>
      <c r="AW109" s="195">
        <v>19.510000000000201</v>
      </c>
      <c r="AX109" s="195" t="str">
        <f>IFERROR(VLOOKUP(AW109,'CRUCE OPORTUNIDADES'!$C$10:$D$106,2,FALSE),"")</f>
        <v/>
      </c>
      <c r="AY109" s="195">
        <v>20.510000000000201</v>
      </c>
      <c r="AZ109" s="195" t="str">
        <f>IFERROR(VLOOKUP(AY109,'CRUCE OPORTUNIDADES'!$C$10:$D$106,2,FALSE),"")</f>
        <v/>
      </c>
      <c r="BA109" s="195">
        <v>21.510000000000201</v>
      </c>
      <c r="BB109" s="195" t="str">
        <f>IFERROR(VLOOKUP(BA109,'CRUCE OPORTUNIDADES'!$C$10:$D$106,2,FALSE),"")</f>
        <v/>
      </c>
      <c r="BC109" s="195">
        <v>22.510000000000201</v>
      </c>
      <c r="BD109" s="195" t="str">
        <f>IFERROR(VLOOKUP(BC109,'CRUCE OPORTUNIDADES'!$C$10:$D$106,2,FALSE),"")</f>
        <v/>
      </c>
      <c r="BE109" s="195">
        <v>23.510000000000201</v>
      </c>
      <c r="BF109" s="195" t="str">
        <f>IFERROR(VLOOKUP(BE109,'CRUCE OPORTUNIDADES'!$C$10:$D$106,2,FALSE),"")</f>
        <v/>
      </c>
      <c r="BG109" s="195">
        <v>24.510000000000201</v>
      </c>
      <c r="BH109" s="195" t="str">
        <f>IFERROR(VLOOKUP(BG109,'CRUCE OPORTUNIDADES'!$C$10:$D$106,2,FALSE),"")</f>
        <v/>
      </c>
      <c r="BI109" s="195">
        <v>25.510000000000201</v>
      </c>
      <c r="BJ109" s="195" t="str">
        <f>IFERROR(VLOOKUP(BI109,'CRUCE OPORTUNIDADES'!$C$10:$D$106,2,FALSE),"")</f>
        <v/>
      </c>
    </row>
    <row r="110" spans="13:62">
      <c r="N110" s="195" t="str">
        <f>IF(N111&lt;&gt;""," -O","")</f>
        <v/>
      </c>
      <c r="P110" s="195" t="str">
        <f>IF(P111&lt;&gt;""," -O","")</f>
        <v/>
      </c>
      <c r="R110" s="195" t="str">
        <f>IF(R111&lt;&gt;""," -O","")</f>
        <v/>
      </c>
      <c r="T110" s="195" t="str">
        <f>IF(T111&lt;&gt;""," -O","")</f>
        <v/>
      </c>
      <c r="V110" s="195" t="str">
        <f>IF(V111&lt;&gt;""," -O","")</f>
        <v/>
      </c>
      <c r="X110" s="195" t="str">
        <f>IF(X111&lt;&gt;""," -O","")</f>
        <v/>
      </c>
      <c r="Z110" s="195" t="str">
        <f>IF(Z111&lt;&gt;""," -O","")</f>
        <v/>
      </c>
      <c r="AB110" s="195" t="str">
        <f>IF(AB111&lt;&gt;""," -O","")</f>
        <v/>
      </c>
      <c r="AD110" s="195" t="str">
        <f>IF(AD111&lt;&gt;""," -O","")</f>
        <v/>
      </c>
      <c r="AF110" s="195" t="str">
        <f>IF(AF111&lt;&gt;""," -O","")</f>
        <v/>
      </c>
      <c r="AH110" s="195" t="str">
        <f>IF(AH111&lt;&gt;""," -O","")</f>
        <v/>
      </c>
      <c r="AJ110" s="195" t="str">
        <f>IF(AJ111&lt;&gt;""," -O","")</f>
        <v/>
      </c>
      <c r="AL110" s="195" t="str">
        <f>IF(AL111&lt;&gt;""," -O","")</f>
        <v/>
      </c>
      <c r="AN110" s="195" t="str">
        <f>IF(AN111&lt;&gt;""," -O","")</f>
        <v/>
      </c>
      <c r="AP110" s="195" t="str">
        <f>IF(AP111&lt;&gt;""," -O","")</f>
        <v/>
      </c>
      <c r="AR110" s="195" t="str">
        <f>IF(AR111&lt;&gt;""," -O","")</f>
        <v/>
      </c>
      <c r="AT110" s="195" t="str">
        <f>IF(AT111&lt;&gt;""," -O","")</f>
        <v/>
      </c>
      <c r="AV110" s="195" t="str">
        <f>IF(AV111&lt;&gt;""," -O","")</f>
        <v/>
      </c>
      <c r="AX110" s="195" t="str">
        <f>IF(AX111&lt;&gt;""," -O","")</f>
        <v/>
      </c>
      <c r="AZ110" s="195" t="str">
        <f>IF(AZ111&lt;&gt;""," -O","")</f>
        <v/>
      </c>
      <c r="BB110" s="195" t="str">
        <f>IF(BB111&lt;&gt;""," -O","")</f>
        <v/>
      </c>
      <c r="BD110" s="195" t="str">
        <f>IF(BD111&lt;&gt;""," -O","")</f>
        <v/>
      </c>
      <c r="BF110" s="195" t="str">
        <f>IF(BF111&lt;&gt;""," -O","")</f>
        <v/>
      </c>
      <c r="BH110" s="195" t="str">
        <f>IF(BH111&lt;&gt;""," -O","")</f>
        <v/>
      </c>
      <c r="BJ110" s="195" t="str">
        <f>IF(BJ111&lt;&gt;""," -O","")</f>
        <v/>
      </c>
    </row>
    <row r="111" spans="13:62">
      <c r="M111" s="195">
        <v>1.52</v>
      </c>
      <c r="N111" s="195" t="str">
        <f>IFERROR(VLOOKUP(M111,'CRUCE OPORTUNIDADES'!$C$10:$D$106,2,FALSE),"")</f>
        <v/>
      </c>
      <c r="O111" s="195">
        <v>2.5200000000000098</v>
      </c>
      <c r="P111" s="195" t="str">
        <f>IFERROR(VLOOKUP(O111,'CRUCE OPORTUNIDADES'!$C$10:$D$106,2,FALSE),"")</f>
        <v/>
      </c>
      <c r="Q111" s="195">
        <v>3.52000000000002</v>
      </c>
      <c r="R111" s="195" t="str">
        <f>IFERROR(VLOOKUP(Q111,'CRUCE OPORTUNIDADES'!$C$10:$D$106,2,FALSE),"")</f>
        <v/>
      </c>
      <c r="S111" s="195">
        <v>4.5200000000000298</v>
      </c>
      <c r="T111" s="195" t="str">
        <f>IFERROR(VLOOKUP(S111,'CRUCE OPORTUNIDADES'!$C$10:$D$106,2,FALSE),"")</f>
        <v/>
      </c>
      <c r="U111" s="195">
        <v>5.5200000000000404</v>
      </c>
      <c r="V111" s="195" t="str">
        <f>IFERROR(VLOOKUP(U111,'CRUCE OPORTUNIDADES'!$C$10:$D$106,2,FALSE),"")</f>
        <v/>
      </c>
      <c r="W111" s="195">
        <v>6.5200000000000502</v>
      </c>
      <c r="X111" s="195" t="str">
        <f>IFERROR(VLOOKUP(W111,'CRUCE OPORTUNIDADES'!$C$10:$D$106,2,FALSE),"")</f>
        <v/>
      </c>
      <c r="Y111" s="195">
        <v>7.52000000000006</v>
      </c>
      <c r="Z111" s="195" t="str">
        <f>IFERROR(VLOOKUP(Y111,'CRUCE OPORTUNIDADES'!$C$10:$D$106,2,FALSE),"")</f>
        <v/>
      </c>
      <c r="AA111" s="195">
        <v>8.5200000000000706</v>
      </c>
      <c r="AB111" s="195" t="str">
        <f>IFERROR(VLOOKUP(AA111,'CRUCE OPORTUNIDADES'!$C$10:$D$106,2,FALSE),"")</f>
        <v/>
      </c>
      <c r="AC111" s="195">
        <v>9.5200000000000795</v>
      </c>
      <c r="AD111" s="195" t="str">
        <f>IFERROR(VLOOKUP(AC111,'CRUCE OPORTUNIDADES'!$C$10:$D$106,2,FALSE),"")</f>
        <v/>
      </c>
      <c r="AE111" s="195">
        <v>10.520000000000101</v>
      </c>
      <c r="AF111" s="195" t="str">
        <f>IFERROR(VLOOKUP(AE111,'CRUCE OPORTUNIDADES'!$C$10:$D$106,2,FALSE),"")</f>
        <v/>
      </c>
      <c r="AG111" s="195">
        <v>11.520000000000101</v>
      </c>
      <c r="AH111" s="195" t="str">
        <f>IFERROR(VLOOKUP(AG111,'CRUCE OPORTUNIDADES'!$C$10:$D$106,2,FALSE),"")</f>
        <v/>
      </c>
      <c r="AI111" s="195">
        <v>12.520000000000101</v>
      </c>
      <c r="AJ111" s="195" t="str">
        <f>IFERROR(VLOOKUP(AI111,'CRUCE OPORTUNIDADES'!$C$10:$D$106,2,FALSE),"")</f>
        <v/>
      </c>
      <c r="AK111" s="195">
        <v>13.520000000000101</v>
      </c>
      <c r="AL111" s="195" t="str">
        <f>IFERROR(VLOOKUP(AK111,'CRUCE OPORTUNIDADES'!$C$10:$D$106,2,FALSE),"")</f>
        <v/>
      </c>
      <c r="AM111" s="195">
        <v>14.520000000000101</v>
      </c>
      <c r="AN111" s="195" t="str">
        <f>IFERROR(VLOOKUP(AM111,'CRUCE OPORTUNIDADES'!$C$10:$D$106,2,FALSE),"")</f>
        <v/>
      </c>
      <c r="AO111" s="195">
        <v>15.520000000000101</v>
      </c>
      <c r="AP111" s="195" t="str">
        <f>IFERROR(VLOOKUP(AO111,'CRUCE OPORTUNIDADES'!$C$10:$D$106,2,FALSE),"")</f>
        <v/>
      </c>
      <c r="AQ111" s="195">
        <v>16.520000000000099</v>
      </c>
      <c r="AR111" s="195" t="str">
        <f>IFERROR(VLOOKUP(AQ111,'CRUCE OPORTUNIDADES'!$C$10:$D$106,2,FALSE),"")</f>
        <v/>
      </c>
      <c r="AS111" s="195">
        <v>17.520000000000199</v>
      </c>
      <c r="AT111" s="195" t="str">
        <f>IFERROR(VLOOKUP(AS111,'CRUCE OPORTUNIDADES'!$C$10:$D$106,2,FALSE),"")</f>
        <v/>
      </c>
      <c r="AU111" s="195">
        <v>18.520000000000199</v>
      </c>
      <c r="AV111" s="195" t="str">
        <f>IFERROR(VLOOKUP(AU111,'CRUCE OPORTUNIDADES'!$C$10:$D$106,2,FALSE),"")</f>
        <v/>
      </c>
      <c r="AW111" s="195">
        <v>19.520000000000199</v>
      </c>
      <c r="AX111" s="195" t="str">
        <f>IFERROR(VLOOKUP(AW111,'CRUCE OPORTUNIDADES'!$C$10:$D$106,2,FALSE),"")</f>
        <v/>
      </c>
      <c r="AY111" s="195">
        <v>20.520000000000199</v>
      </c>
      <c r="AZ111" s="195" t="str">
        <f>IFERROR(VLOOKUP(AY111,'CRUCE OPORTUNIDADES'!$C$10:$D$106,2,FALSE),"")</f>
        <v/>
      </c>
      <c r="BA111" s="195">
        <v>21.520000000000199</v>
      </c>
      <c r="BB111" s="195" t="str">
        <f>IFERROR(VLOOKUP(BA111,'CRUCE OPORTUNIDADES'!$C$10:$D$106,2,FALSE),"")</f>
        <v/>
      </c>
      <c r="BC111" s="195">
        <v>22.520000000000199</v>
      </c>
      <c r="BD111" s="195" t="str">
        <f>IFERROR(VLOOKUP(BC111,'CRUCE OPORTUNIDADES'!$C$10:$D$106,2,FALSE),"")</f>
        <v/>
      </c>
      <c r="BE111" s="195">
        <v>23.520000000000199</v>
      </c>
      <c r="BF111" s="195" t="str">
        <f>IFERROR(VLOOKUP(BE111,'CRUCE OPORTUNIDADES'!$C$10:$D$106,2,FALSE),"")</f>
        <v/>
      </c>
      <c r="BG111" s="195">
        <v>24.520000000000199</v>
      </c>
      <c r="BH111" s="195" t="str">
        <f>IFERROR(VLOOKUP(BG111,'CRUCE OPORTUNIDADES'!$C$10:$D$106,2,FALSE),"")</f>
        <v/>
      </c>
      <c r="BI111" s="195">
        <v>25.520000000000199</v>
      </c>
      <c r="BJ111" s="195" t="str">
        <f>IFERROR(VLOOKUP(BI111,'CRUCE OPORTUNIDADES'!$C$10:$D$106,2,FALSE),"")</f>
        <v/>
      </c>
    </row>
    <row r="112" spans="13:62">
      <c r="N112" s="195" t="str">
        <f>IF(N113&lt;&gt;""," -O","")</f>
        <v/>
      </c>
      <c r="P112" s="195" t="str">
        <f>IF(P113&lt;&gt;""," -O","")</f>
        <v/>
      </c>
      <c r="R112" s="195" t="str">
        <f>IF(R113&lt;&gt;""," -O","")</f>
        <v/>
      </c>
      <c r="T112" s="195" t="str">
        <f>IF(T113&lt;&gt;""," -O","")</f>
        <v/>
      </c>
      <c r="V112" s="195" t="str">
        <f>IF(V113&lt;&gt;""," -O","")</f>
        <v/>
      </c>
      <c r="X112" s="195" t="str">
        <f>IF(X113&lt;&gt;""," -O","")</f>
        <v/>
      </c>
      <c r="Z112" s="195" t="str">
        <f>IF(Z113&lt;&gt;""," -O","")</f>
        <v/>
      </c>
      <c r="AB112" s="195" t="str">
        <f>IF(AB113&lt;&gt;""," -O","")</f>
        <v/>
      </c>
      <c r="AD112" s="195" t="str">
        <f>IF(AD113&lt;&gt;""," -O","")</f>
        <v/>
      </c>
      <c r="AF112" s="195" t="str">
        <f>IF(AF113&lt;&gt;""," -O","")</f>
        <v/>
      </c>
      <c r="AH112" s="195" t="str">
        <f>IF(AH113&lt;&gt;""," -O","")</f>
        <v/>
      </c>
      <c r="AJ112" s="195" t="str">
        <f>IF(AJ113&lt;&gt;""," -O","")</f>
        <v/>
      </c>
      <c r="AL112" s="195" t="str">
        <f>IF(AL113&lt;&gt;""," -O","")</f>
        <v/>
      </c>
      <c r="AN112" s="195" t="str">
        <f>IF(AN113&lt;&gt;""," -O","")</f>
        <v/>
      </c>
      <c r="AP112" s="195" t="str">
        <f>IF(AP113&lt;&gt;""," -O","")</f>
        <v/>
      </c>
      <c r="AR112" s="195" t="str">
        <f>IF(AR113&lt;&gt;""," -O","")</f>
        <v/>
      </c>
      <c r="AT112" s="195" t="str">
        <f>IF(AT113&lt;&gt;""," -O","")</f>
        <v/>
      </c>
      <c r="AV112" s="195" t="str">
        <f>IF(AV113&lt;&gt;""," -O","")</f>
        <v/>
      </c>
      <c r="AX112" s="195" t="str">
        <f>IF(AX113&lt;&gt;""," -O","")</f>
        <v/>
      </c>
      <c r="AZ112" s="195" t="str">
        <f>IF(AZ113&lt;&gt;""," -O","")</f>
        <v/>
      </c>
      <c r="BB112" s="195" t="str">
        <f>IF(BB113&lt;&gt;""," -O","")</f>
        <v/>
      </c>
      <c r="BD112" s="195" t="str">
        <f>IF(BD113&lt;&gt;""," -O","")</f>
        <v/>
      </c>
      <c r="BF112" s="195" t="str">
        <f>IF(BF113&lt;&gt;""," -O","")</f>
        <v/>
      </c>
      <c r="BH112" s="195" t="str">
        <f>IF(BH113&lt;&gt;""," -O","")</f>
        <v/>
      </c>
      <c r="BJ112" s="195" t="str">
        <f>IF(BJ113&lt;&gt;""," -O","")</f>
        <v/>
      </c>
    </row>
    <row r="113" spans="13:62">
      <c r="M113" s="195">
        <v>1.53</v>
      </c>
      <c r="N113" s="195" t="str">
        <f>IFERROR(VLOOKUP(M113,'CRUCE OPORTUNIDADES'!$C$10:$D$106,2,FALSE),"")</f>
        <v/>
      </c>
      <c r="O113" s="195">
        <v>2.53000000000001</v>
      </c>
      <c r="P113" s="195" t="str">
        <f>IFERROR(VLOOKUP(O113,'CRUCE OPORTUNIDADES'!$C$10:$D$106,2,FALSE),"")</f>
        <v/>
      </c>
      <c r="Q113" s="195">
        <v>3.5300000000000198</v>
      </c>
      <c r="R113" s="195" t="str">
        <f>IFERROR(VLOOKUP(Q113,'CRUCE OPORTUNIDADES'!$C$10:$D$106,2,FALSE),"")</f>
        <v/>
      </c>
      <c r="S113" s="195">
        <v>4.5300000000000296</v>
      </c>
      <c r="T113" s="195" t="str">
        <f>IFERROR(VLOOKUP(S113,'CRUCE OPORTUNIDADES'!$C$10:$D$106,2,FALSE),"")</f>
        <v/>
      </c>
      <c r="U113" s="195">
        <v>5.5300000000000402</v>
      </c>
      <c r="V113" s="195" t="str">
        <f>IFERROR(VLOOKUP(U113,'CRUCE OPORTUNIDADES'!$C$10:$D$106,2,FALSE),"")</f>
        <v/>
      </c>
      <c r="W113" s="195">
        <v>6.53000000000005</v>
      </c>
      <c r="X113" s="195" t="str">
        <f>IFERROR(VLOOKUP(W113,'CRUCE OPORTUNIDADES'!$C$10:$D$106,2,FALSE),"")</f>
        <v/>
      </c>
      <c r="Y113" s="195">
        <v>7.5300000000000598</v>
      </c>
      <c r="Z113" s="195" t="str">
        <f>IFERROR(VLOOKUP(Y113,'CRUCE OPORTUNIDADES'!$C$10:$D$106,2,FALSE),"")</f>
        <v/>
      </c>
      <c r="AA113" s="195">
        <v>8.5300000000000704</v>
      </c>
      <c r="AB113" s="195" t="str">
        <f>IFERROR(VLOOKUP(AA113,'CRUCE OPORTUNIDADES'!$C$10:$D$106,2,FALSE),"")</f>
        <v/>
      </c>
      <c r="AC113" s="195">
        <v>9.5300000000000793</v>
      </c>
      <c r="AD113" s="195" t="str">
        <f>IFERROR(VLOOKUP(AC113,'CRUCE OPORTUNIDADES'!$C$10:$D$106,2,FALSE),"")</f>
        <v/>
      </c>
      <c r="AE113" s="195">
        <v>10.530000000000101</v>
      </c>
      <c r="AF113" s="195" t="str">
        <f>IFERROR(VLOOKUP(AE113,'CRUCE OPORTUNIDADES'!$C$10:$D$106,2,FALSE),"")</f>
        <v/>
      </c>
      <c r="AG113" s="195">
        <v>11.530000000000101</v>
      </c>
      <c r="AH113" s="195" t="str">
        <f>IFERROR(VLOOKUP(AG113,'CRUCE OPORTUNIDADES'!$C$10:$D$106,2,FALSE),"")</f>
        <v/>
      </c>
      <c r="AI113" s="195">
        <v>12.530000000000101</v>
      </c>
      <c r="AJ113" s="195" t="str">
        <f>IFERROR(VLOOKUP(AI113,'CRUCE OPORTUNIDADES'!$C$10:$D$106,2,FALSE),"")</f>
        <v/>
      </c>
      <c r="AK113" s="195">
        <v>13.530000000000101</v>
      </c>
      <c r="AL113" s="195" t="str">
        <f>IFERROR(VLOOKUP(AK113,'CRUCE OPORTUNIDADES'!$C$10:$D$106,2,FALSE),"")</f>
        <v/>
      </c>
      <c r="AM113" s="195">
        <v>14.530000000000101</v>
      </c>
      <c r="AN113" s="195" t="str">
        <f>IFERROR(VLOOKUP(AM113,'CRUCE OPORTUNIDADES'!$C$10:$D$106,2,FALSE),"")</f>
        <v/>
      </c>
      <c r="AO113" s="195">
        <v>15.530000000000101</v>
      </c>
      <c r="AP113" s="195" t="str">
        <f>IFERROR(VLOOKUP(AO113,'CRUCE OPORTUNIDADES'!$C$10:$D$106,2,FALSE),"")</f>
        <v/>
      </c>
      <c r="AQ113" s="195">
        <v>16.530000000000101</v>
      </c>
      <c r="AR113" s="195" t="str">
        <f>IFERROR(VLOOKUP(AQ113,'CRUCE OPORTUNIDADES'!$C$10:$D$106,2,FALSE),"")</f>
        <v/>
      </c>
      <c r="AS113" s="195">
        <v>17.5300000000002</v>
      </c>
      <c r="AT113" s="195" t="str">
        <f>IFERROR(VLOOKUP(AS113,'CRUCE OPORTUNIDADES'!$C$10:$D$106,2,FALSE),"")</f>
        <v/>
      </c>
      <c r="AU113" s="195">
        <v>18.5300000000002</v>
      </c>
      <c r="AV113" s="195" t="str">
        <f>IFERROR(VLOOKUP(AU113,'CRUCE OPORTUNIDADES'!$C$10:$D$106,2,FALSE),"")</f>
        <v/>
      </c>
      <c r="AW113" s="195">
        <v>19.5300000000002</v>
      </c>
      <c r="AX113" s="195" t="str">
        <f>IFERROR(VLOOKUP(AW113,'CRUCE OPORTUNIDADES'!$C$10:$D$106,2,FALSE),"")</f>
        <v/>
      </c>
      <c r="AY113" s="195">
        <v>20.5300000000002</v>
      </c>
      <c r="AZ113" s="195" t="str">
        <f>IFERROR(VLOOKUP(AY113,'CRUCE OPORTUNIDADES'!$C$10:$D$106,2,FALSE),"")</f>
        <v/>
      </c>
      <c r="BA113" s="195">
        <v>21.5300000000002</v>
      </c>
      <c r="BB113" s="195" t="str">
        <f>IFERROR(VLOOKUP(BA113,'CRUCE OPORTUNIDADES'!$C$10:$D$106,2,FALSE),"")</f>
        <v/>
      </c>
      <c r="BC113" s="195">
        <v>22.5300000000002</v>
      </c>
      <c r="BD113" s="195" t="str">
        <f>IFERROR(VLOOKUP(BC113,'CRUCE OPORTUNIDADES'!$C$10:$D$106,2,FALSE),"")</f>
        <v/>
      </c>
      <c r="BE113" s="195">
        <v>23.5300000000002</v>
      </c>
      <c r="BF113" s="195" t="str">
        <f>IFERROR(VLOOKUP(BE113,'CRUCE OPORTUNIDADES'!$C$10:$D$106,2,FALSE),"")</f>
        <v/>
      </c>
      <c r="BG113" s="195">
        <v>24.5300000000002</v>
      </c>
      <c r="BH113" s="195" t="str">
        <f>IFERROR(VLOOKUP(BG113,'CRUCE OPORTUNIDADES'!$C$10:$D$106,2,FALSE),"")</f>
        <v/>
      </c>
      <c r="BI113" s="195">
        <v>25.5300000000002</v>
      </c>
      <c r="BJ113" s="195" t="str">
        <f>IFERROR(VLOOKUP(BI113,'CRUCE OPORTUNIDADES'!$C$10:$D$106,2,FALSE),"")</f>
        <v/>
      </c>
    </row>
    <row r="114" spans="13:62">
      <c r="N114" s="195" t="str">
        <f>IF(N115&lt;&gt;""," -O","")</f>
        <v/>
      </c>
      <c r="P114" s="195" t="str">
        <f>IF(P115&lt;&gt;""," -O","")</f>
        <v/>
      </c>
      <c r="R114" s="195" t="str">
        <f>IF(R115&lt;&gt;""," -O","")</f>
        <v/>
      </c>
      <c r="T114" s="195" t="str">
        <f>IF(T115&lt;&gt;""," -O","")</f>
        <v/>
      </c>
      <c r="V114" s="195" t="str">
        <f>IF(V115&lt;&gt;""," -O","")</f>
        <v/>
      </c>
      <c r="X114" s="195" t="str">
        <f>IF(X115&lt;&gt;""," -O","")</f>
        <v/>
      </c>
      <c r="Z114" s="195" t="str">
        <f>IF(Z115&lt;&gt;""," -O","")</f>
        <v/>
      </c>
      <c r="AB114" s="195" t="str">
        <f>IF(AB115&lt;&gt;""," -O","")</f>
        <v/>
      </c>
      <c r="AD114" s="195" t="str">
        <f>IF(AD115&lt;&gt;""," -O","")</f>
        <v/>
      </c>
      <c r="AF114" s="195" t="str">
        <f>IF(AF115&lt;&gt;""," -O","")</f>
        <v/>
      </c>
      <c r="AH114" s="195" t="str">
        <f>IF(AH115&lt;&gt;""," -O","")</f>
        <v/>
      </c>
      <c r="AJ114" s="195" t="str">
        <f>IF(AJ115&lt;&gt;""," -O","")</f>
        <v/>
      </c>
      <c r="AL114" s="195" t="str">
        <f>IF(AL115&lt;&gt;""," -O","")</f>
        <v/>
      </c>
      <c r="AN114" s="195" t="str">
        <f>IF(AN115&lt;&gt;""," -O","")</f>
        <v/>
      </c>
      <c r="AP114" s="195" t="str">
        <f>IF(AP115&lt;&gt;""," -O","")</f>
        <v/>
      </c>
      <c r="AR114" s="195" t="str">
        <f>IF(AR115&lt;&gt;""," -O","")</f>
        <v/>
      </c>
      <c r="AT114" s="195" t="str">
        <f>IF(AT115&lt;&gt;""," -O","")</f>
        <v/>
      </c>
      <c r="AV114" s="195" t="str">
        <f>IF(AV115&lt;&gt;""," -O","")</f>
        <v/>
      </c>
      <c r="AX114" s="195" t="str">
        <f>IF(AX115&lt;&gt;""," -O","")</f>
        <v/>
      </c>
      <c r="AZ114" s="195" t="str">
        <f>IF(AZ115&lt;&gt;""," -O","")</f>
        <v/>
      </c>
      <c r="BB114" s="195" t="str">
        <f>IF(BB115&lt;&gt;""," -O","")</f>
        <v/>
      </c>
      <c r="BD114" s="195" t="str">
        <f>IF(BD115&lt;&gt;""," -O","")</f>
        <v/>
      </c>
      <c r="BF114" s="195" t="str">
        <f>IF(BF115&lt;&gt;""," -O","")</f>
        <v/>
      </c>
      <c r="BH114" s="195" t="str">
        <f>IF(BH115&lt;&gt;""," -O","")</f>
        <v/>
      </c>
      <c r="BJ114" s="195" t="str">
        <f>IF(BJ115&lt;&gt;""," -O","")</f>
        <v/>
      </c>
    </row>
    <row r="115" spans="13:62">
      <c r="M115" s="195">
        <v>1.54</v>
      </c>
      <c r="N115" s="195" t="str">
        <f>IFERROR(VLOOKUP(M115,'CRUCE OPORTUNIDADES'!$C$10:$D$106,2,FALSE),"")</f>
        <v/>
      </c>
      <c r="O115" s="195">
        <v>2.5400000000000098</v>
      </c>
      <c r="P115" s="195" t="str">
        <f>IFERROR(VLOOKUP(O115,'CRUCE OPORTUNIDADES'!$C$10:$D$106,2,FALSE),"")</f>
        <v/>
      </c>
      <c r="Q115" s="195">
        <v>3.54000000000002</v>
      </c>
      <c r="R115" s="195" t="str">
        <f>IFERROR(VLOOKUP(Q115,'CRUCE OPORTUNIDADES'!$C$10:$D$106,2,FALSE),"")</f>
        <v/>
      </c>
      <c r="S115" s="195">
        <v>4.5400000000000302</v>
      </c>
      <c r="T115" s="195" t="str">
        <f>IFERROR(VLOOKUP(S115,'CRUCE OPORTUNIDADES'!$C$10:$D$106,2,FALSE),"")</f>
        <v/>
      </c>
      <c r="U115" s="195">
        <v>5.54000000000004</v>
      </c>
      <c r="V115" s="195" t="str">
        <f>IFERROR(VLOOKUP(U115,'CRUCE OPORTUNIDADES'!$C$10:$D$106,2,FALSE),"")</f>
        <v/>
      </c>
      <c r="W115" s="195">
        <v>6.5400000000000498</v>
      </c>
      <c r="X115" s="195" t="str">
        <f>IFERROR(VLOOKUP(W115,'CRUCE OPORTUNIDADES'!$C$10:$D$106,2,FALSE),"")</f>
        <v/>
      </c>
      <c r="Y115" s="195">
        <v>7.5400000000000604</v>
      </c>
      <c r="Z115" s="195" t="str">
        <f>IFERROR(VLOOKUP(Y115,'CRUCE OPORTUNIDADES'!$C$10:$D$106,2,FALSE),"")</f>
        <v/>
      </c>
      <c r="AA115" s="195">
        <v>8.5400000000000702</v>
      </c>
      <c r="AB115" s="195" t="str">
        <f>IFERROR(VLOOKUP(AA115,'CRUCE OPORTUNIDADES'!$C$10:$D$106,2,FALSE),"")</f>
        <v/>
      </c>
      <c r="AC115" s="195">
        <v>9.5400000000000809</v>
      </c>
      <c r="AD115" s="195" t="str">
        <f>IFERROR(VLOOKUP(AC115,'CRUCE OPORTUNIDADES'!$C$10:$D$106,2,FALSE),"")</f>
        <v/>
      </c>
      <c r="AE115" s="195">
        <v>10.5400000000001</v>
      </c>
      <c r="AF115" s="195" t="str">
        <f>IFERROR(VLOOKUP(AE115,'CRUCE OPORTUNIDADES'!$C$10:$D$106,2,FALSE),"")</f>
        <v/>
      </c>
      <c r="AG115" s="195">
        <v>11.5400000000001</v>
      </c>
      <c r="AH115" s="195" t="str">
        <f>IFERROR(VLOOKUP(AG115,'CRUCE OPORTUNIDADES'!$C$10:$D$106,2,FALSE),"")</f>
        <v/>
      </c>
      <c r="AI115" s="195">
        <v>12.5400000000001</v>
      </c>
      <c r="AJ115" s="195" t="str">
        <f>IFERROR(VLOOKUP(AI115,'CRUCE OPORTUNIDADES'!$C$10:$D$106,2,FALSE),"")</f>
        <v/>
      </c>
      <c r="AK115" s="195">
        <v>13.5400000000001</v>
      </c>
      <c r="AL115" s="195" t="str">
        <f>IFERROR(VLOOKUP(AK115,'CRUCE OPORTUNIDADES'!$C$10:$D$106,2,FALSE),"")</f>
        <v/>
      </c>
      <c r="AM115" s="195">
        <v>14.5400000000001</v>
      </c>
      <c r="AN115" s="195" t="str">
        <f>IFERROR(VLOOKUP(AM115,'CRUCE OPORTUNIDADES'!$C$10:$D$106,2,FALSE),"")</f>
        <v/>
      </c>
      <c r="AO115" s="195">
        <v>15.5400000000001</v>
      </c>
      <c r="AP115" s="195" t="str">
        <f>IFERROR(VLOOKUP(AO115,'CRUCE OPORTUNIDADES'!$C$10:$D$106,2,FALSE),"")</f>
        <v/>
      </c>
      <c r="AQ115" s="195">
        <v>16.540000000000099</v>
      </c>
      <c r="AR115" s="195" t="str">
        <f>IFERROR(VLOOKUP(AQ115,'CRUCE OPORTUNIDADES'!$C$10:$D$106,2,FALSE),"")</f>
        <v/>
      </c>
      <c r="AS115" s="195">
        <v>17.540000000000202</v>
      </c>
      <c r="AT115" s="195" t="str">
        <f>IFERROR(VLOOKUP(AS115,'CRUCE OPORTUNIDADES'!$C$10:$D$106,2,FALSE),"")</f>
        <v/>
      </c>
      <c r="AU115" s="195">
        <v>18.540000000000202</v>
      </c>
      <c r="AV115" s="195" t="str">
        <f>IFERROR(VLOOKUP(AU115,'CRUCE OPORTUNIDADES'!$C$10:$D$106,2,FALSE),"")</f>
        <v/>
      </c>
      <c r="AW115" s="195">
        <v>19.540000000000202</v>
      </c>
      <c r="AX115" s="195" t="str">
        <f>IFERROR(VLOOKUP(AW115,'CRUCE OPORTUNIDADES'!$C$10:$D$106,2,FALSE),"")</f>
        <v/>
      </c>
      <c r="AY115" s="195">
        <v>20.540000000000202</v>
      </c>
      <c r="AZ115" s="195" t="str">
        <f>IFERROR(VLOOKUP(AY115,'CRUCE OPORTUNIDADES'!$C$10:$D$106,2,FALSE),"")</f>
        <v/>
      </c>
      <c r="BA115" s="195">
        <v>21.540000000000202</v>
      </c>
      <c r="BB115" s="195" t="str">
        <f>IFERROR(VLOOKUP(BA115,'CRUCE OPORTUNIDADES'!$C$10:$D$106,2,FALSE),"")</f>
        <v/>
      </c>
      <c r="BC115" s="195">
        <v>22.540000000000202</v>
      </c>
      <c r="BD115" s="195" t="str">
        <f>IFERROR(VLOOKUP(BC115,'CRUCE OPORTUNIDADES'!$C$10:$D$106,2,FALSE),"")</f>
        <v/>
      </c>
      <c r="BE115" s="195">
        <v>23.540000000000202</v>
      </c>
      <c r="BF115" s="195" t="str">
        <f>IFERROR(VLOOKUP(BE115,'CRUCE OPORTUNIDADES'!$C$10:$D$106,2,FALSE),"")</f>
        <v/>
      </c>
      <c r="BG115" s="195">
        <v>24.540000000000202</v>
      </c>
      <c r="BH115" s="195" t="str">
        <f>IFERROR(VLOOKUP(BG115,'CRUCE OPORTUNIDADES'!$C$10:$D$106,2,FALSE),"")</f>
        <v/>
      </c>
      <c r="BI115" s="195">
        <v>25.540000000000202</v>
      </c>
      <c r="BJ115" s="195" t="str">
        <f>IFERROR(VLOOKUP(BI115,'CRUCE OPORTUNIDADES'!$C$10:$D$106,2,FALSE),"")</f>
        <v/>
      </c>
    </row>
    <row r="116" spans="13:62">
      <c r="N116" s="195" t="str">
        <f>IF(N117&lt;&gt;""," -O","")</f>
        <v/>
      </c>
      <c r="P116" s="195" t="str">
        <f>IF(P117&lt;&gt;""," -O","")</f>
        <v/>
      </c>
      <c r="R116" s="195" t="str">
        <f>IF(R117&lt;&gt;""," -O","")</f>
        <v/>
      </c>
      <c r="T116" s="195" t="str">
        <f>IF(T117&lt;&gt;""," -O","")</f>
        <v/>
      </c>
      <c r="V116" s="195" t="str">
        <f>IF(V117&lt;&gt;""," -O","")</f>
        <v/>
      </c>
      <c r="X116" s="195" t="str">
        <f>IF(X117&lt;&gt;""," -O","")</f>
        <v/>
      </c>
      <c r="Z116" s="195" t="str">
        <f>IF(Z117&lt;&gt;""," -O","")</f>
        <v/>
      </c>
      <c r="AB116" s="195" t="str">
        <f>IF(AB117&lt;&gt;""," -O","")</f>
        <v/>
      </c>
      <c r="AD116" s="195" t="str">
        <f>IF(AD117&lt;&gt;""," -O","")</f>
        <v/>
      </c>
      <c r="AF116" s="195" t="str">
        <f>IF(AF117&lt;&gt;""," -O","")</f>
        <v/>
      </c>
      <c r="AH116" s="195" t="str">
        <f>IF(AH117&lt;&gt;""," -O","")</f>
        <v/>
      </c>
      <c r="AJ116" s="195" t="str">
        <f>IF(AJ117&lt;&gt;""," -O","")</f>
        <v/>
      </c>
      <c r="AL116" s="195" t="str">
        <f>IF(AL117&lt;&gt;""," -O","")</f>
        <v/>
      </c>
      <c r="AN116" s="195" t="str">
        <f>IF(AN117&lt;&gt;""," -O","")</f>
        <v/>
      </c>
      <c r="AP116" s="195" t="str">
        <f>IF(AP117&lt;&gt;""," -O","")</f>
        <v/>
      </c>
      <c r="AR116" s="195" t="str">
        <f>IF(AR117&lt;&gt;""," -O","")</f>
        <v/>
      </c>
      <c r="AT116" s="195" t="str">
        <f>IF(AT117&lt;&gt;""," -O","")</f>
        <v/>
      </c>
      <c r="AV116" s="195" t="str">
        <f>IF(AV117&lt;&gt;""," -O","")</f>
        <v/>
      </c>
      <c r="AX116" s="195" t="str">
        <f>IF(AX117&lt;&gt;""," -O","")</f>
        <v/>
      </c>
      <c r="AZ116" s="195" t="str">
        <f>IF(AZ117&lt;&gt;""," -O","")</f>
        <v/>
      </c>
      <c r="BB116" s="195" t="str">
        <f>IF(BB117&lt;&gt;""," -O","")</f>
        <v/>
      </c>
      <c r="BD116" s="195" t="str">
        <f>IF(BD117&lt;&gt;""," -O","")</f>
        <v/>
      </c>
      <c r="BF116" s="195" t="str">
        <f>IF(BF117&lt;&gt;""," -O","")</f>
        <v/>
      </c>
      <c r="BH116" s="195" t="str">
        <f>IF(BH117&lt;&gt;""," -O","")</f>
        <v/>
      </c>
      <c r="BJ116" s="195" t="str">
        <f>IF(BJ117&lt;&gt;""," -O","")</f>
        <v/>
      </c>
    </row>
    <row r="117" spans="13:62">
      <c r="M117" s="195">
        <v>1.55</v>
      </c>
      <c r="N117" s="195" t="str">
        <f>IFERROR(VLOOKUP(M117,'CRUCE OPORTUNIDADES'!$C$10:$D$106,2,FALSE),"")</f>
        <v/>
      </c>
      <c r="O117" s="195">
        <v>2.55000000000001</v>
      </c>
      <c r="P117" s="195" t="str">
        <f>IFERROR(VLOOKUP(O117,'CRUCE OPORTUNIDADES'!$C$10:$D$106,2,FALSE),"")</f>
        <v/>
      </c>
      <c r="Q117" s="195">
        <v>3.5500000000000198</v>
      </c>
      <c r="R117" s="195" t="str">
        <f>IFERROR(VLOOKUP(Q117,'CRUCE OPORTUNIDADES'!$C$10:$D$106,2,FALSE),"")</f>
        <v/>
      </c>
      <c r="S117" s="195">
        <v>4.55000000000003</v>
      </c>
      <c r="T117" s="195" t="str">
        <f>IFERROR(VLOOKUP(S117,'CRUCE OPORTUNIDADES'!$C$10:$D$106,2,FALSE),"")</f>
        <v/>
      </c>
      <c r="U117" s="195">
        <v>5.5500000000000398</v>
      </c>
      <c r="V117" s="195" t="str">
        <f>IFERROR(VLOOKUP(U117,'CRUCE OPORTUNIDADES'!$C$10:$D$106,2,FALSE),"")</f>
        <v/>
      </c>
      <c r="W117" s="195">
        <v>6.5500000000000496</v>
      </c>
      <c r="X117" s="195" t="str">
        <f>IFERROR(VLOOKUP(W117,'CRUCE OPORTUNIDADES'!$C$10:$D$106,2,FALSE),"")</f>
        <v/>
      </c>
      <c r="Y117" s="195">
        <v>7.5500000000000602</v>
      </c>
      <c r="Z117" s="195" t="str">
        <f>IFERROR(VLOOKUP(Y117,'CRUCE OPORTUNIDADES'!$C$10:$D$106,2,FALSE),"")</f>
        <v/>
      </c>
      <c r="AA117" s="195">
        <v>8.55000000000007</v>
      </c>
      <c r="AB117" s="195" t="str">
        <f>IFERROR(VLOOKUP(AA117,'CRUCE OPORTUNIDADES'!$C$10:$D$106,2,FALSE),"")</f>
        <v/>
      </c>
      <c r="AC117" s="195">
        <v>9.5500000000000806</v>
      </c>
      <c r="AD117" s="195" t="str">
        <f>IFERROR(VLOOKUP(AC117,'CRUCE OPORTUNIDADES'!$C$10:$D$106,2,FALSE),"")</f>
        <v/>
      </c>
      <c r="AE117" s="195">
        <v>10.5500000000001</v>
      </c>
      <c r="AF117" s="195" t="str">
        <f>IFERROR(VLOOKUP(AE117,'CRUCE OPORTUNIDADES'!$C$10:$D$106,2,FALSE),"")</f>
        <v/>
      </c>
      <c r="AG117" s="195">
        <v>11.5500000000001</v>
      </c>
      <c r="AH117" s="195" t="str">
        <f>IFERROR(VLOOKUP(AG117,'CRUCE OPORTUNIDADES'!$C$10:$D$106,2,FALSE),"")</f>
        <v/>
      </c>
      <c r="AI117" s="195">
        <v>12.5500000000001</v>
      </c>
      <c r="AJ117" s="195" t="str">
        <f>IFERROR(VLOOKUP(AI117,'CRUCE OPORTUNIDADES'!$C$10:$D$106,2,FALSE),"")</f>
        <v/>
      </c>
      <c r="AK117" s="195">
        <v>13.5500000000001</v>
      </c>
      <c r="AL117" s="195" t="str">
        <f>IFERROR(VLOOKUP(AK117,'CRUCE OPORTUNIDADES'!$C$10:$D$106,2,FALSE),"")</f>
        <v/>
      </c>
      <c r="AM117" s="195">
        <v>14.5500000000001</v>
      </c>
      <c r="AN117" s="195" t="str">
        <f>IFERROR(VLOOKUP(AM117,'CRUCE OPORTUNIDADES'!$C$10:$D$106,2,FALSE),"")</f>
        <v/>
      </c>
      <c r="AO117" s="195">
        <v>15.5500000000001</v>
      </c>
      <c r="AP117" s="195" t="str">
        <f>IFERROR(VLOOKUP(AO117,'CRUCE OPORTUNIDADES'!$C$10:$D$106,2,FALSE),"")</f>
        <v/>
      </c>
      <c r="AQ117" s="195">
        <v>16.5500000000001</v>
      </c>
      <c r="AR117" s="195" t="str">
        <f>IFERROR(VLOOKUP(AQ117,'CRUCE OPORTUNIDADES'!$C$10:$D$106,2,FALSE),"")</f>
        <v/>
      </c>
      <c r="AS117" s="195">
        <v>17.5500000000002</v>
      </c>
      <c r="AT117" s="195" t="str">
        <f>IFERROR(VLOOKUP(AS117,'CRUCE OPORTUNIDADES'!$C$10:$D$106,2,FALSE),"")</f>
        <v/>
      </c>
      <c r="AU117" s="195">
        <v>18.5500000000002</v>
      </c>
      <c r="AV117" s="195" t="str">
        <f>IFERROR(VLOOKUP(AU117,'CRUCE OPORTUNIDADES'!$C$10:$D$106,2,FALSE),"")</f>
        <v/>
      </c>
      <c r="AW117" s="195">
        <v>19.5500000000002</v>
      </c>
      <c r="AX117" s="195" t="str">
        <f>IFERROR(VLOOKUP(AW117,'CRUCE OPORTUNIDADES'!$C$10:$D$106,2,FALSE),"")</f>
        <v/>
      </c>
      <c r="AY117" s="195">
        <v>20.5500000000002</v>
      </c>
      <c r="AZ117" s="195" t="str">
        <f>IFERROR(VLOOKUP(AY117,'CRUCE OPORTUNIDADES'!$C$10:$D$106,2,FALSE),"")</f>
        <v/>
      </c>
      <c r="BA117" s="195">
        <v>21.5500000000002</v>
      </c>
      <c r="BB117" s="195" t="str">
        <f>IFERROR(VLOOKUP(BA117,'CRUCE OPORTUNIDADES'!$C$10:$D$106,2,FALSE),"")</f>
        <v/>
      </c>
      <c r="BC117" s="195">
        <v>22.5500000000002</v>
      </c>
      <c r="BD117" s="195" t="str">
        <f>IFERROR(VLOOKUP(BC117,'CRUCE OPORTUNIDADES'!$C$10:$D$106,2,FALSE),"")</f>
        <v/>
      </c>
      <c r="BE117" s="195">
        <v>23.5500000000002</v>
      </c>
      <c r="BF117" s="195" t="str">
        <f>IFERROR(VLOOKUP(BE117,'CRUCE OPORTUNIDADES'!$C$10:$D$106,2,FALSE),"")</f>
        <v/>
      </c>
      <c r="BG117" s="195">
        <v>24.5500000000002</v>
      </c>
      <c r="BH117" s="195" t="str">
        <f>IFERROR(VLOOKUP(BG117,'CRUCE OPORTUNIDADES'!$C$10:$D$106,2,FALSE),"")</f>
        <v/>
      </c>
      <c r="BI117" s="195">
        <v>25.5500000000002</v>
      </c>
      <c r="BJ117" s="195" t="str">
        <f>IFERROR(VLOOKUP(BI117,'CRUCE OPORTUNIDADES'!$C$10:$D$106,2,FALSE),"")</f>
        <v/>
      </c>
    </row>
    <row r="118" spans="13:62">
      <c r="N118" s="195" t="str">
        <f>IF(N119&lt;&gt;""," -O","")</f>
        <v/>
      </c>
      <c r="P118" s="195" t="str">
        <f>IF(P119&lt;&gt;""," -O","")</f>
        <v/>
      </c>
      <c r="R118" s="195" t="str">
        <f>IF(R119&lt;&gt;""," -O","")</f>
        <v/>
      </c>
      <c r="T118" s="195" t="str">
        <f>IF(T119&lt;&gt;""," -O","")</f>
        <v/>
      </c>
      <c r="V118" s="195" t="str">
        <f>IF(V119&lt;&gt;""," -O","")</f>
        <v/>
      </c>
      <c r="X118" s="195" t="str">
        <f>IF(X119&lt;&gt;""," -O","")</f>
        <v/>
      </c>
      <c r="Z118" s="195" t="str">
        <f>IF(Z119&lt;&gt;""," -O","")</f>
        <v/>
      </c>
      <c r="AB118" s="195" t="str">
        <f>IF(AB119&lt;&gt;""," -O","")</f>
        <v/>
      </c>
      <c r="AD118" s="195" t="str">
        <f>IF(AD119&lt;&gt;""," -O","")</f>
        <v/>
      </c>
      <c r="AF118" s="195" t="str">
        <f>IF(AF119&lt;&gt;""," -O","")</f>
        <v/>
      </c>
      <c r="AH118" s="195" t="str">
        <f>IF(AH119&lt;&gt;""," -O","")</f>
        <v/>
      </c>
      <c r="AJ118" s="195" t="str">
        <f>IF(AJ119&lt;&gt;""," -O","")</f>
        <v/>
      </c>
      <c r="AL118" s="195" t="str">
        <f>IF(AL119&lt;&gt;""," -O","")</f>
        <v/>
      </c>
      <c r="AN118" s="195" t="str">
        <f>IF(AN119&lt;&gt;""," -O","")</f>
        <v/>
      </c>
      <c r="AP118" s="195" t="str">
        <f>IF(AP119&lt;&gt;""," -O","")</f>
        <v/>
      </c>
      <c r="AR118" s="195" t="str">
        <f>IF(AR119&lt;&gt;""," -O","")</f>
        <v/>
      </c>
      <c r="AT118" s="195" t="str">
        <f>IF(AT119&lt;&gt;""," -O","")</f>
        <v/>
      </c>
      <c r="AV118" s="195" t="str">
        <f>IF(AV119&lt;&gt;""," -O","")</f>
        <v/>
      </c>
      <c r="AX118" s="195" t="str">
        <f>IF(AX119&lt;&gt;""," -O","")</f>
        <v/>
      </c>
      <c r="AZ118" s="195" t="str">
        <f>IF(AZ119&lt;&gt;""," -O","")</f>
        <v/>
      </c>
      <c r="BB118" s="195" t="str">
        <f>IF(BB119&lt;&gt;""," -O","")</f>
        <v/>
      </c>
      <c r="BD118" s="195" t="str">
        <f>IF(BD119&lt;&gt;""," -O","")</f>
        <v/>
      </c>
      <c r="BF118" s="195" t="str">
        <f>IF(BF119&lt;&gt;""," -O","")</f>
        <v/>
      </c>
      <c r="BH118" s="195" t="str">
        <f>IF(BH119&lt;&gt;""," -O","")</f>
        <v/>
      </c>
      <c r="BJ118" s="195" t="str">
        <f>IF(BJ119&lt;&gt;""," -O","")</f>
        <v/>
      </c>
    </row>
    <row r="119" spans="13:62">
      <c r="M119" s="195">
        <v>1.56</v>
      </c>
      <c r="N119" s="195" t="str">
        <f>IFERROR(VLOOKUP(M119,'CRUCE OPORTUNIDADES'!$C$10:$D$106,2,FALSE),"")</f>
        <v/>
      </c>
      <c r="O119" s="195">
        <v>2.5600000000000098</v>
      </c>
      <c r="P119" s="195" t="str">
        <f>IFERROR(VLOOKUP(O119,'CRUCE OPORTUNIDADES'!$C$10:$D$106,2,FALSE),"")</f>
        <v/>
      </c>
      <c r="Q119" s="195">
        <v>3.56000000000002</v>
      </c>
      <c r="R119" s="195" t="str">
        <f>IFERROR(VLOOKUP(Q119,'CRUCE OPORTUNIDADES'!$C$10:$D$106,2,FALSE),"")</f>
        <v/>
      </c>
      <c r="S119" s="195">
        <v>4.5600000000000298</v>
      </c>
      <c r="T119" s="195" t="str">
        <f>IFERROR(VLOOKUP(S119,'CRUCE OPORTUNIDADES'!$C$10:$D$106,2,FALSE),"")</f>
        <v/>
      </c>
      <c r="U119" s="195">
        <v>5.5600000000000396</v>
      </c>
      <c r="V119" s="195" t="str">
        <f>IFERROR(VLOOKUP(U119,'CRUCE OPORTUNIDADES'!$C$10:$D$106,2,FALSE),"")</f>
        <v/>
      </c>
      <c r="W119" s="195">
        <v>6.5600000000000502</v>
      </c>
      <c r="X119" s="195" t="str">
        <f>IFERROR(VLOOKUP(W119,'CRUCE OPORTUNIDADES'!$C$10:$D$106,2,FALSE),"")</f>
        <v/>
      </c>
      <c r="Y119" s="195">
        <v>7.56000000000006</v>
      </c>
      <c r="Z119" s="195" t="str">
        <f>IFERROR(VLOOKUP(Y119,'CRUCE OPORTUNIDADES'!$C$10:$D$106,2,FALSE),"")</f>
        <v/>
      </c>
      <c r="AA119" s="195">
        <v>8.5600000000000698</v>
      </c>
      <c r="AB119" s="195" t="str">
        <f>IFERROR(VLOOKUP(AA119,'CRUCE OPORTUNIDADES'!$C$10:$D$106,2,FALSE),"")</f>
        <v/>
      </c>
      <c r="AC119" s="195">
        <v>9.5600000000000804</v>
      </c>
      <c r="AD119" s="195" t="str">
        <f>IFERROR(VLOOKUP(AC119,'CRUCE OPORTUNIDADES'!$C$10:$D$106,2,FALSE),"")</f>
        <v/>
      </c>
      <c r="AE119" s="195">
        <v>10.5600000000001</v>
      </c>
      <c r="AF119" s="195" t="str">
        <f>IFERROR(VLOOKUP(AE119,'CRUCE OPORTUNIDADES'!$C$10:$D$106,2,FALSE),"")</f>
        <v/>
      </c>
      <c r="AG119" s="195">
        <v>11.5600000000001</v>
      </c>
      <c r="AH119" s="195" t="str">
        <f>IFERROR(VLOOKUP(AG119,'CRUCE OPORTUNIDADES'!$C$10:$D$106,2,FALSE),"")</f>
        <v/>
      </c>
      <c r="AI119" s="195">
        <v>12.5600000000001</v>
      </c>
      <c r="AJ119" s="195" t="str">
        <f>IFERROR(VLOOKUP(AI119,'CRUCE OPORTUNIDADES'!$C$10:$D$106,2,FALSE),"")</f>
        <v/>
      </c>
      <c r="AK119" s="195">
        <v>13.5600000000001</v>
      </c>
      <c r="AL119" s="195" t="str">
        <f>IFERROR(VLOOKUP(AK119,'CRUCE OPORTUNIDADES'!$C$10:$D$106,2,FALSE),"")</f>
        <v/>
      </c>
      <c r="AM119" s="195">
        <v>14.5600000000001</v>
      </c>
      <c r="AN119" s="195" t="str">
        <f>IFERROR(VLOOKUP(AM119,'CRUCE OPORTUNIDADES'!$C$10:$D$106,2,FALSE),"")</f>
        <v/>
      </c>
      <c r="AO119" s="195">
        <v>15.5600000000001</v>
      </c>
      <c r="AP119" s="195" t="str">
        <f>IFERROR(VLOOKUP(AO119,'CRUCE OPORTUNIDADES'!$C$10:$D$106,2,FALSE),"")</f>
        <v/>
      </c>
      <c r="AQ119" s="195">
        <v>16.560000000000102</v>
      </c>
      <c r="AR119" s="195" t="str">
        <f>IFERROR(VLOOKUP(AQ119,'CRUCE OPORTUNIDADES'!$C$10:$D$106,2,FALSE),"")</f>
        <v/>
      </c>
      <c r="AS119" s="195">
        <v>17.560000000000201</v>
      </c>
      <c r="AT119" s="195" t="str">
        <f>IFERROR(VLOOKUP(AS119,'CRUCE OPORTUNIDADES'!$C$10:$D$106,2,FALSE),"")</f>
        <v/>
      </c>
      <c r="AU119" s="195">
        <v>18.560000000000201</v>
      </c>
      <c r="AV119" s="195" t="str">
        <f>IFERROR(VLOOKUP(AU119,'CRUCE OPORTUNIDADES'!$C$10:$D$106,2,FALSE),"")</f>
        <v/>
      </c>
      <c r="AW119" s="195">
        <v>19.560000000000201</v>
      </c>
      <c r="AX119" s="195" t="str">
        <f>IFERROR(VLOOKUP(AW119,'CRUCE OPORTUNIDADES'!$C$10:$D$106,2,FALSE),"")</f>
        <v/>
      </c>
      <c r="AY119" s="195">
        <v>20.560000000000201</v>
      </c>
      <c r="AZ119" s="195" t="str">
        <f>IFERROR(VLOOKUP(AY119,'CRUCE OPORTUNIDADES'!$C$10:$D$106,2,FALSE),"")</f>
        <v/>
      </c>
      <c r="BA119" s="195">
        <v>21.560000000000201</v>
      </c>
      <c r="BB119" s="195" t="str">
        <f>IFERROR(VLOOKUP(BA119,'CRUCE OPORTUNIDADES'!$C$10:$D$106,2,FALSE),"")</f>
        <v/>
      </c>
      <c r="BC119" s="195">
        <v>22.560000000000201</v>
      </c>
      <c r="BD119" s="195" t="str">
        <f>IFERROR(VLOOKUP(BC119,'CRUCE OPORTUNIDADES'!$C$10:$D$106,2,FALSE),"")</f>
        <v/>
      </c>
      <c r="BE119" s="195">
        <v>23.560000000000201</v>
      </c>
      <c r="BF119" s="195" t="str">
        <f>IFERROR(VLOOKUP(BE119,'CRUCE OPORTUNIDADES'!$C$10:$D$106,2,FALSE),"")</f>
        <v/>
      </c>
      <c r="BG119" s="195">
        <v>24.560000000000201</v>
      </c>
      <c r="BH119" s="195" t="str">
        <f>IFERROR(VLOOKUP(BG119,'CRUCE OPORTUNIDADES'!$C$10:$D$106,2,FALSE),"")</f>
        <v/>
      </c>
      <c r="BI119" s="195">
        <v>25.560000000000201</v>
      </c>
      <c r="BJ119" s="195" t="str">
        <f>IFERROR(VLOOKUP(BI119,'CRUCE OPORTUNIDADES'!$C$10:$D$106,2,FALSE),"")</f>
        <v/>
      </c>
    </row>
    <row r="120" spans="13:62">
      <c r="N120" s="195" t="str">
        <f>IF(N121&lt;&gt;""," -O","")</f>
        <v/>
      </c>
      <c r="P120" s="195" t="str">
        <f>IF(P121&lt;&gt;""," -O","")</f>
        <v/>
      </c>
      <c r="R120" s="195" t="str">
        <f>IF(R121&lt;&gt;""," -O","")</f>
        <v/>
      </c>
      <c r="T120" s="195" t="str">
        <f>IF(T121&lt;&gt;""," -O","")</f>
        <v/>
      </c>
      <c r="V120" s="195" t="str">
        <f>IF(V121&lt;&gt;""," -O","")</f>
        <v/>
      </c>
      <c r="X120" s="195" t="str">
        <f>IF(X121&lt;&gt;""," -O","")</f>
        <v/>
      </c>
      <c r="Z120" s="195" t="str">
        <f>IF(Z121&lt;&gt;""," -O","")</f>
        <v/>
      </c>
      <c r="AB120" s="195" t="str">
        <f>IF(AB121&lt;&gt;""," -O","")</f>
        <v/>
      </c>
      <c r="AD120" s="195" t="str">
        <f>IF(AD121&lt;&gt;""," -O","")</f>
        <v/>
      </c>
      <c r="AF120" s="195" t="str">
        <f>IF(AF121&lt;&gt;""," -O","")</f>
        <v/>
      </c>
      <c r="AH120" s="195" t="str">
        <f>IF(AH121&lt;&gt;""," -O","")</f>
        <v/>
      </c>
      <c r="AJ120" s="195" t="str">
        <f>IF(AJ121&lt;&gt;""," -O","")</f>
        <v/>
      </c>
      <c r="AL120" s="195" t="str">
        <f>IF(AL121&lt;&gt;""," -O","")</f>
        <v/>
      </c>
      <c r="AN120" s="195" t="str">
        <f>IF(AN121&lt;&gt;""," -O","")</f>
        <v/>
      </c>
      <c r="AP120" s="195" t="str">
        <f>IF(AP121&lt;&gt;""," -O","")</f>
        <v/>
      </c>
      <c r="AR120" s="195" t="str">
        <f>IF(AR121&lt;&gt;""," -O","")</f>
        <v/>
      </c>
      <c r="AT120" s="195" t="str">
        <f>IF(AT121&lt;&gt;""," -O","")</f>
        <v/>
      </c>
      <c r="AV120" s="195" t="str">
        <f>IF(AV121&lt;&gt;""," -O","")</f>
        <v/>
      </c>
      <c r="AX120" s="195" t="str">
        <f>IF(AX121&lt;&gt;""," -O","")</f>
        <v/>
      </c>
      <c r="AZ120" s="195" t="str">
        <f>IF(AZ121&lt;&gt;""," -O","")</f>
        <v/>
      </c>
      <c r="BB120" s="195" t="str">
        <f>IF(BB121&lt;&gt;""," -O","")</f>
        <v/>
      </c>
      <c r="BD120" s="195" t="str">
        <f>IF(BD121&lt;&gt;""," -O","")</f>
        <v/>
      </c>
      <c r="BF120" s="195" t="str">
        <f>IF(BF121&lt;&gt;""," -O","")</f>
        <v/>
      </c>
      <c r="BH120" s="195" t="str">
        <f>IF(BH121&lt;&gt;""," -O","")</f>
        <v/>
      </c>
      <c r="BJ120" s="195" t="str">
        <f>IF(BJ121&lt;&gt;""," -O","")</f>
        <v/>
      </c>
    </row>
    <row r="121" spans="13:62">
      <c r="M121" s="195">
        <v>1.57</v>
      </c>
      <c r="N121" s="195" t="str">
        <f>IFERROR(VLOOKUP(M121,'CRUCE OPORTUNIDADES'!$C$10:$D$106,2,FALSE),"")</f>
        <v/>
      </c>
      <c r="O121" s="195">
        <v>2.5700000000000101</v>
      </c>
      <c r="P121" s="195" t="str">
        <f>IFERROR(VLOOKUP(O121,'CRUCE OPORTUNIDADES'!$C$10:$D$106,2,FALSE),"")</f>
        <v/>
      </c>
      <c r="Q121" s="195">
        <v>3.5700000000000198</v>
      </c>
      <c r="R121" s="195" t="str">
        <f>IFERROR(VLOOKUP(Q121,'CRUCE OPORTUNIDADES'!$C$10:$D$106,2,FALSE),"")</f>
        <v/>
      </c>
      <c r="S121" s="195">
        <v>4.5700000000000296</v>
      </c>
      <c r="T121" s="195" t="str">
        <f>IFERROR(VLOOKUP(S121,'CRUCE OPORTUNIDADES'!$C$10:$D$106,2,FALSE),"")</f>
        <v/>
      </c>
      <c r="U121" s="195">
        <v>5.5700000000000403</v>
      </c>
      <c r="V121" s="195" t="str">
        <f>IFERROR(VLOOKUP(U121,'CRUCE OPORTUNIDADES'!$C$10:$D$106,2,FALSE),"")</f>
        <v/>
      </c>
      <c r="W121" s="195">
        <v>6.57000000000005</v>
      </c>
      <c r="X121" s="195" t="str">
        <f>IFERROR(VLOOKUP(W121,'CRUCE OPORTUNIDADES'!$C$10:$D$106,2,FALSE),"")</f>
        <v/>
      </c>
      <c r="Y121" s="195">
        <v>7.5700000000000598</v>
      </c>
      <c r="Z121" s="195" t="str">
        <f>IFERROR(VLOOKUP(Y121,'CRUCE OPORTUNIDADES'!$C$10:$D$106,2,FALSE),"")</f>
        <v/>
      </c>
      <c r="AA121" s="195">
        <v>8.5700000000000696</v>
      </c>
      <c r="AB121" s="195" t="str">
        <f>IFERROR(VLOOKUP(AA121,'CRUCE OPORTUNIDADES'!$C$10:$D$106,2,FALSE),"")</f>
        <v/>
      </c>
      <c r="AC121" s="195">
        <v>9.5700000000000802</v>
      </c>
      <c r="AD121" s="195" t="str">
        <f>IFERROR(VLOOKUP(AC121,'CRUCE OPORTUNIDADES'!$C$10:$D$106,2,FALSE),"")</f>
        <v/>
      </c>
      <c r="AE121" s="195">
        <v>10.5700000000001</v>
      </c>
      <c r="AF121" s="195" t="str">
        <f>IFERROR(VLOOKUP(AE121,'CRUCE OPORTUNIDADES'!$C$10:$D$106,2,FALSE),"")</f>
        <v/>
      </c>
      <c r="AG121" s="195">
        <v>11.5700000000001</v>
      </c>
      <c r="AH121" s="195" t="str">
        <f>IFERROR(VLOOKUP(AG121,'CRUCE OPORTUNIDADES'!$C$10:$D$106,2,FALSE),"")</f>
        <v/>
      </c>
      <c r="AI121" s="195">
        <v>12.5700000000001</v>
      </c>
      <c r="AJ121" s="195" t="str">
        <f>IFERROR(VLOOKUP(AI121,'CRUCE OPORTUNIDADES'!$C$10:$D$106,2,FALSE),"")</f>
        <v/>
      </c>
      <c r="AK121" s="195">
        <v>13.5700000000001</v>
      </c>
      <c r="AL121" s="195" t="str">
        <f>IFERROR(VLOOKUP(AK121,'CRUCE OPORTUNIDADES'!$C$10:$D$106,2,FALSE),"")</f>
        <v/>
      </c>
      <c r="AM121" s="195">
        <v>14.5700000000001</v>
      </c>
      <c r="AN121" s="195" t="str">
        <f>IFERROR(VLOOKUP(AM121,'CRUCE OPORTUNIDADES'!$C$10:$D$106,2,FALSE),"")</f>
        <v/>
      </c>
      <c r="AO121" s="195">
        <v>15.5700000000001</v>
      </c>
      <c r="AP121" s="195" t="str">
        <f>IFERROR(VLOOKUP(AO121,'CRUCE OPORTUNIDADES'!$C$10:$D$106,2,FALSE),"")</f>
        <v/>
      </c>
      <c r="AQ121" s="195">
        <v>16.5700000000001</v>
      </c>
      <c r="AR121" s="195" t="str">
        <f>IFERROR(VLOOKUP(AQ121,'CRUCE OPORTUNIDADES'!$C$10:$D$106,2,FALSE),"")</f>
        <v/>
      </c>
      <c r="AS121" s="195">
        <v>17.570000000000199</v>
      </c>
      <c r="AT121" s="195" t="str">
        <f>IFERROR(VLOOKUP(AS121,'CRUCE OPORTUNIDADES'!$C$10:$D$106,2,FALSE),"")</f>
        <v/>
      </c>
      <c r="AU121" s="195">
        <v>18.570000000000199</v>
      </c>
      <c r="AV121" s="195" t="str">
        <f>IFERROR(VLOOKUP(AU121,'CRUCE OPORTUNIDADES'!$C$10:$D$106,2,FALSE),"")</f>
        <v/>
      </c>
      <c r="AW121" s="195">
        <v>19.570000000000199</v>
      </c>
      <c r="AX121" s="195" t="str">
        <f>IFERROR(VLOOKUP(AW121,'CRUCE OPORTUNIDADES'!$C$10:$D$106,2,FALSE),"")</f>
        <v/>
      </c>
      <c r="AY121" s="195">
        <v>20.570000000000199</v>
      </c>
      <c r="AZ121" s="195" t="str">
        <f>IFERROR(VLOOKUP(AY121,'CRUCE OPORTUNIDADES'!$C$10:$D$106,2,FALSE),"")</f>
        <v/>
      </c>
      <c r="BA121" s="195">
        <v>21.570000000000199</v>
      </c>
      <c r="BB121" s="195" t="str">
        <f>IFERROR(VLOOKUP(BA121,'CRUCE OPORTUNIDADES'!$C$10:$D$106,2,FALSE),"")</f>
        <v/>
      </c>
      <c r="BC121" s="195">
        <v>22.570000000000199</v>
      </c>
      <c r="BD121" s="195" t="str">
        <f>IFERROR(VLOOKUP(BC121,'CRUCE OPORTUNIDADES'!$C$10:$D$106,2,FALSE),"")</f>
        <v/>
      </c>
      <c r="BE121" s="195">
        <v>23.570000000000199</v>
      </c>
      <c r="BF121" s="195" t="str">
        <f>IFERROR(VLOOKUP(BE121,'CRUCE OPORTUNIDADES'!$C$10:$D$106,2,FALSE),"")</f>
        <v/>
      </c>
      <c r="BG121" s="195">
        <v>24.570000000000199</v>
      </c>
      <c r="BH121" s="195" t="str">
        <f>IFERROR(VLOOKUP(BG121,'CRUCE OPORTUNIDADES'!$C$10:$D$106,2,FALSE),"")</f>
        <v/>
      </c>
      <c r="BI121" s="195">
        <v>25.570000000000199</v>
      </c>
      <c r="BJ121" s="195" t="str">
        <f>IFERROR(VLOOKUP(BI121,'CRUCE OPORTUNIDADES'!$C$10:$D$106,2,FALSE),"")</f>
        <v/>
      </c>
    </row>
    <row r="122" spans="13:62">
      <c r="N122" s="195" t="str">
        <f>IF(N123&lt;&gt;""," -O","")</f>
        <v/>
      </c>
      <c r="P122" s="195" t="str">
        <f>IF(P123&lt;&gt;""," -O","")</f>
        <v/>
      </c>
      <c r="R122" s="195" t="str">
        <f>IF(R123&lt;&gt;""," -O","")</f>
        <v/>
      </c>
      <c r="T122" s="195" t="str">
        <f>IF(T123&lt;&gt;""," -O","")</f>
        <v/>
      </c>
      <c r="V122" s="195" t="str">
        <f>IF(V123&lt;&gt;""," -O","")</f>
        <v/>
      </c>
      <c r="X122" s="195" t="str">
        <f>IF(X123&lt;&gt;""," -O","")</f>
        <v/>
      </c>
      <c r="Z122" s="195" t="str">
        <f>IF(Z123&lt;&gt;""," -O","")</f>
        <v/>
      </c>
      <c r="AB122" s="195" t="str">
        <f>IF(AB123&lt;&gt;""," -O","")</f>
        <v/>
      </c>
      <c r="AD122" s="195" t="str">
        <f>IF(AD123&lt;&gt;""," -O","")</f>
        <v/>
      </c>
      <c r="AF122" s="195" t="str">
        <f>IF(AF123&lt;&gt;""," -O","")</f>
        <v/>
      </c>
      <c r="AH122" s="195" t="str">
        <f>IF(AH123&lt;&gt;""," -O","")</f>
        <v/>
      </c>
      <c r="AJ122" s="195" t="str">
        <f>IF(AJ123&lt;&gt;""," -O","")</f>
        <v/>
      </c>
      <c r="AL122" s="195" t="str">
        <f>IF(AL123&lt;&gt;""," -O","")</f>
        <v/>
      </c>
      <c r="AN122" s="195" t="str">
        <f>IF(AN123&lt;&gt;""," -O","")</f>
        <v/>
      </c>
      <c r="AP122" s="195" t="str">
        <f>IF(AP123&lt;&gt;""," -O","")</f>
        <v/>
      </c>
      <c r="AR122" s="195" t="str">
        <f>IF(AR123&lt;&gt;""," -O","")</f>
        <v/>
      </c>
      <c r="AT122" s="195" t="str">
        <f>IF(AT123&lt;&gt;""," -O","")</f>
        <v/>
      </c>
      <c r="AV122" s="195" t="str">
        <f>IF(AV123&lt;&gt;""," -O","")</f>
        <v/>
      </c>
      <c r="AX122" s="195" t="str">
        <f>IF(AX123&lt;&gt;""," -O","")</f>
        <v/>
      </c>
      <c r="AZ122" s="195" t="str">
        <f>IF(AZ123&lt;&gt;""," -O","")</f>
        <v/>
      </c>
      <c r="BB122" s="195" t="str">
        <f>IF(BB123&lt;&gt;""," -O","")</f>
        <v/>
      </c>
      <c r="BD122" s="195" t="str">
        <f>IF(BD123&lt;&gt;""," -O","")</f>
        <v/>
      </c>
      <c r="BF122" s="195" t="str">
        <f>IF(BF123&lt;&gt;""," -O","")</f>
        <v/>
      </c>
      <c r="BH122" s="195" t="str">
        <f>IF(BH123&lt;&gt;""," -O","")</f>
        <v/>
      </c>
      <c r="BJ122" s="195" t="str">
        <f>IF(BJ123&lt;&gt;""," -O","")</f>
        <v/>
      </c>
    </row>
    <row r="123" spans="13:62">
      <c r="M123" s="195">
        <v>1.58</v>
      </c>
      <c r="N123" s="195" t="str">
        <f>IFERROR(VLOOKUP(M123,'CRUCE OPORTUNIDADES'!$C$10:$D$106,2,FALSE),"")</f>
        <v/>
      </c>
      <c r="O123" s="195">
        <v>2.5800000000000098</v>
      </c>
      <c r="P123" s="195" t="str">
        <f>IFERROR(VLOOKUP(O123,'CRUCE OPORTUNIDADES'!$C$10:$D$106,2,FALSE),"")</f>
        <v/>
      </c>
      <c r="Q123" s="195">
        <v>3.5800000000000201</v>
      </c>
      <c r="R123" s="195" t="str">
        <f>IFERROR(VLOOKUP(Q123,'CRUCE OPORTUNIDADES'!$C$10:$D$106,2,FALSE),"")</f>
        <v/>
      </c>
      <c r="S123" s="195">
        <v>4.5800000000000303</v>
      </c>
      <c r="T123" s="195" t="str">
        <f>IFERROR(VLOOKUP(S123,'CRUCE OPORTUNIDADES'!$C$10:$D$106,2,FALSE),"")</f>
        <v/>
      </c>
      <c r="U123" s="195">
        <v>5.58000000000004</v>
      </c>
      <c r="V123" s="195" t="str">
        <f>IFERROR(VLOOKUP(U123,'CRUCE OPORTUNIDADES'!$C$10:$D$106,2,FALSE),"")</f>
        <v/>
      </c>
      <c r="W123" s="195">
        <v>6.5800000000000498</v>
      </c>
      <c r="X123" s="195" t="str">
        <f>IFERROR(VLOOKUP(W123,'CRUCE OPORTUNIDADES'!$C$10:$D$106,2,FALSE),"")</f>
        <v/>
      </c>
      <c r="Y123" s="195">
        <v>7.5800000000000596</v>
      </c>
      <c r="Z123" s="195" t="str">
        <f>IFERROR(VLOOKUP(Y123,'CRUCE OPORTUNIDADES'!$C$10:$D$106,2,FALSE),"")</f>
        <v/>
      </c>
      <c r="AA123" s="195">
        <v>8.5800000000000693</v>
      </c>
      <c r="AB123" s="195" t="str">
        <f>IFERROR(VLOOKUP(AA123,'CRUCE OPORTUNIDADES'!$C$10:$D$106,2,FALSE),"")</f>
        <v/>
      </c>
      <c r="AC123" s="195">
        <v>9.58000000000008</v>
      </c>
      <c r="AD123" s="195" t="str">
        <f>IFERROR(VLOOKUP(AC123,'CRUCE OPORTUNIDADES'!$C$10:$D$106,2,FALSE),"")</f>
        <v/>
      </c>
      <c r="AE123" s="195">
        <v>10.5800000000001</v>
      </c>
      <c r="AF123" s="195" t="str">
        <f>IFERROR(VLOOKUP(AE123,'CRUCE OPORTUNIDADES'!$C$10:$D$106,2,FALSE),"")</f>
        <v/>
      </c>
      <c r="AG123" s="195">
        <v>11.5800000000001</v>
      </c>
      <c r="AH123" s="195" t="str">
        <f>IFERROR(VLOOKUP(AG123,'CRUCE OPORTUNIDADES'!$C$10:$D$106,2,FALSE),"")</f>
        <v/>
      </c>
      <c r="AI123" s="195">
        <v>12.5800000000001</v>
      </c>
      <c r="AJ123" s="195" t="str">
        <f>IFERROR(VLOOKUP(AI123,'CRUCE OPORTUNIDADES'!$C$10:$D$106,2,FALSE),"")</f>
        <v/>
      </c>
      <c r="AK123" s="195">
        <v>13.5800000000001</v>
      </c>
      <c r="AL123" s="195" t="str">
        <f>IFERROR(VLOOKUP(AK123,'CRUCE OPORTUNIDADES'!$C$10:$D$106,2,FALSE),"")</f>
        <v/>
      </c>
      <c r="AM123" s="195">
        <v>14.5800000000001</v>
      </c>
      <c r="AN123" s="195" t="str">
        <f>IFERROR(VLOOKUP(AM123,'CRUCE OPORTUNIDADES'!$C$10:$D$106,2,FALSE),"")</f>
        <v/>
      </c>
      <c r="AO123" s="195">
        <v>15.5800000000001</v>
      </c>
      <c r="AP123" s="195" t="str">
        <f>IFERROR(VLOOKUP(AO123,'CRUCE OPORTUNIDADES'!$C$10:$D$106,2,FALSE),"")</f>
        <v/>
      </c>
      <c r="AQ123" s="195">
        <v>16.580000000000101</v>
      </c>
      <c r="AR123" s="195" t="str">
        <f>IFERROR(VLOOKUP(AQ123,'CRUCE OPORTUNIDADES'!$C$10:$D$106,2,FALSE),"")</f>
        <v/>
      </c>
      <c r="AS123" s="195">
        <v>17.580000000000201</v>
      </c>
      <c r="AT123" s="195" t="str">
        <f>IFERROR(VLOOKUP(AS123,'CRUCE OPORTUNIDADES'!$C$10:$D$106,2,FALSE),"")</f>
        <v/>
      </c>
      <c r="AU123" s="195">
        <v>18.580000000000201</v>
      </c>
      <c r="AV123" s="195" t="str">
        <f>IFERROR(VLOOKUP(AU123,'CRUCE OPORTUNIDADES'!$C$10:$D$106,2,FALSE),"")</f>
        <v/>
      </c>
      <c r="AW123" s="195">
        <v>19.580000000000201</v>
      </c>
      <c r="AX123" s="195" t="str">
        <f>IFERROR(VLOOKUP(AW123,'CRUCE OPORTUNIDADES'!$C$10:$D$106,2,FALSE),"")</f>
        <v/>
      </c>
      <c r="AY123" s="195">
        <v>20.580000000000201</v>
      </c>
      <c r="AZ123" s="195" t="str">
        <f>IFERROR(VLOOKUP(AY123,'CRUCE OPORTUNIDADES'!$C$10:$D$106,2,FALSE),"")</f>
        <v/>
      </c>
      <c r="BA123" s="195">
        <v>21.580000000000201</v>
      </c>
      <c r="BB123" s="195" t="str">
        <f>IFERROR(VLOOKUP(BA123,'CRUCE OPORTUNIDADES'!$C$10:$D$106,2,FALSE),"")</f>
        <v/>
      </c>
      <c r="BC123" s="195">
        <v>22.580000000000201</v>
      </c>
      <c r="BD123" s="195" t="str">
        <f>IFERROR(VLOOKUP(BC123,'CRUCE OPORTUNIDADES'!$C$10:$D$106,2,FALSE),"")</f>
        <v/>
      </c>
      <c r="BE123" s="195">
        <v>23.580000000000201</v>
      </c>
      <c r="BF123" s="195" t="str">
        <f>IFERROR(VLOOKUP(BE123,'CRUCE OPORTUNIDADES'!$C$10:$D$106,2,FALSE),"")</f>
        <v/>
      </c>
      <c r="BG123" s="195">
        <v>24.580000000000201</v>
      </c>
      <c r="BH123" s="195" t="str">
        <f>IFERROR(VLOOKUP(BG123,'CRUCE OPORTUNIDADES'!$C$10:$D$106,2,FALSE),"")</f>
        <v/>
      </c>
      <c r="BI123" s="195">
        <v>25.580000000000201</v>
      </c>
      <c r="BJ123" s="195" t="str">
        <f>IFERROR(VLOOKUP(BI123,'CRUCE OPORTUNIDADES'!$C$10:$D$106,2,FALSE),"")</f>
        <v/>
      </c>
    </row>
    <row r="124" spans="13:62">
      <c r="N124" s="195" t="str">
        <f>IF(N125&lt;&gt;""," -O","")</f>
        <v/>
      </c>
      <c r="P124" s="195" t="str">
        <f>IF(P125&lt;&gt;""," -O","")</f>
        <v/>
      </c>
      <c r="R124" s="195" t="str">
        <f>IF(R125&lt;&gt;""," -O","")</f>
        <v/>
      </c>
      <c r="T124" s="195" t="str">
        <f>IF(T125&lt;&gt;""," -O","")</f>
        <v/>
      </c>
      <c r="V124" s="195" t="str">
        <f>IF(V125&lt;&gt;""," -O","")</f>
        <v/>
      </c>
      <c r="X124" s="195" t="str">
        <f>IF(X125&lt;&gt;""," -O","")</f>
        <v/>
      </c>
      <c r="Z124" s="195" t="str">
        <f>IF(Z125&lt;&gt;""," -O","")</f>
        <v/>
      </c>
      <c r="AB124" s="195" t="str">
        <f>IF(AB125&lt;&gt;""," -O","")</f>
        <v/>
      </c>
      <c r="AD124" s="195" t="str">
        <f>IF(AD125&lt;&gt;""," -O","")</f>
        <v/>
      </c>
      <c r="AF124" s="195" t="str">
        <f>IF(AF125&lt;&gt;""," -O","")</f>
        <v/>
      </c>
      <c r="AH124" s="195" t="str">
        <f>IF(AH125&lt;&gt;""," -O","")</f>
        <v/>
      </c>
      <c r="AJ124" s="195" t="str">
        <f>IF(AJ125&lt;&gt;""," -O","")</f>
        <v/>
      </c>
      <c r="AL124" s="195" t="str">
        <f>IF(AL125&lt;&gt;""," -O","")</f>
        <v/>
      </c>
      <c r="AN124" s="195" t="str">
        <f>IF(AN125&lt;&gt;""," -O","")</f>
        <v/>
      </c>
      <c r="AP124" s="195" t="str">
        <f>IF(AP125&lt;&gt;""," -O","")</f>
        <v/>
      </c>
      <c r="AR124" s="195" t="str">
        <f>IF(AR125&lt;&gt;""," -O","")</f>
        <v/>
      </c>
      <c r="AT124" s="195" t="str">
        <f>IF(AT125&lt;&gt;""," -O","")</f>
        <v/>
      </c>
      <c r="AV124" s="195" t="str">
        <f>IF(AV125&lt;&gt;""," -O","")</f>
        <v/>
      </c>
      <c r="AX124" s="195" t="str">
        <f>IF(AX125&lt;&gt;""," -O","")</f>
        <v/>
      </c>
      <c r="AZ124" s="195" t="str">
        <f>IF(AZ125&lt;&gt;""," -O","")</f>
        <v/>
      </c>
      <c r="BB124" s="195" t="str">
        <f>IF(BB125&lt;&gt;""," -O","")</f>
        <v/>
      </c>
      <c r="BD124" s="195" t="str">
        <f>IF(BD125&lt;&gt;""," -O","")</f>
        <v/>
      </c>
      <c r="BF124" s="195" t="str">
        <f>IF(BF125&lt;&gt;""," -O","")</f>
        <v/>
      </c>
      <c r="BH124" s="195" t="str">
        <f>IF(BH125&lt;&gt;""," -O","")</f>
        <v/>
      </c>
      <c r="BJ124" s="195" t="str">
        <f>IF(BJ125&lt;&gt;""," -O","")</f>
        <v/>
      </c>
    </row>
    <row r="125" spans="13:62">
      <c r="M125" s="195">
        <v>1.59</v>
      </c>
      <c r="N125" s="195" t="str">
        <f>IFERROR(VLOOKUP(M125,'CRUCE OPORTUNIDADES'!$C$10:$D$106,2,FALSE),"")</f>
        <v/>
      </c>
      <c r="O125" s="195">
        <v>2.5900000000000101</v>
      </c>
      <c r="P125" s="195" t="str">
        <f>IFERROR(VLOOKUP(O125,'CRUCE OPORTUNIDADES'!$C$10:$D$106,2,FALSE),"")</f>
        <v/>
      </c>
      <c r="Q125" s="195">
        <v>3.5900000000000198</v>
      </c>
      <c r="R125" s="195" t="str">
        <f>IFERROR(VLOOKUP(Q125,'CRUCE OPORTUNIDADES'!$C$10:$D$106,2,FALSE),"")</f>
        <v/>
      </c>
      <c r="S125" s="195">
        <v>4.5900000000000301</v>
      </c>
      <c r="T125" s="195" t="str">
        <f>IFERROR(VLOOKUP(S125,'CRUCE OPORTUNIDADES'!$C$10:$D$106,2,FALSE),"")</f>
        <v/>
      </c>
      <c r="U125" s="195">
        <v>5.5900000000000398</v>
      </c>
      <c r="V125" s="195" t="str">
        <f>IFERROR(VLOOKUP(U125,'CRUCE OPORTUNIDADES'!$C$10:$D$106,2,FALSE),"")</f>
        <v/>
      </c>
      <c r="W125" s="195">
        <v>6.5900000000000496</v>
      </c>
      <c r="X125" s="195" t="str">
        <f>IFERROR(VLOOKUP(W125,'CRUCE OPORTUNIDADES'!$C$10:$D$106,2,FALSE),"")</f>
        <v/>
      </c>
      <c r="Y125" s="195">
        <v>7.5900000000000603</v>
      </c>
      <c r="Z125" s="195" t="str">
        <f>IFERROR(VLOOKUP(Y125,'CRUCE OPORTUNIDADES'!$C$10:$D$106,2,FALSE),"")</f>
        <v/>
      </c>
      <c r="AA125" s="195">
        <v>8.5900000000000691</v>
      </c>
      <c r="AB125" s="195" t="str">
        <f>IFERROR(VLOOKUP(AA125,'CRUCE OPORTUNIDADES'!$C$10:$D$106,2,FALSE),"")</f>
        <v/>
      </c>
      <c r="AC125" s="195">
        <v>9.5900000000000798</v>
      </c>
      <c r="AD125" s="195" t="str">
        <f>IFERROR(VLOOKUP(AC125,'CRUCE OPORTUNIDADES'!$C$10:$D$106,2,FALSE),"")</f>
        <v/>
      </c>
      <c r="AE125" s="195">
        <v>10.590000000000099</v>
      </c>
      <c r="AF125" s="195" t="str">
        <f>IFERROR(VLOOKUP(AE125,'CRUCE OPORTUNIDADES'!$C$10:$D$106,2,FALSE),"")</f>
        <v/>
      </c>
      <c r="AG125" s="195">
        <v>11.590000000000099</v>
      </c>
      <c r="AH125" s="195" t="str">
        <f>IFERROR(VLOOKUP(AG125,'CRUCE OPORTUNIDADES'!$C$10:$D$106,2,FALSE),"")</f>
        <v/>
      </c>
      <c r="AI125" s="195">
        <v>12.590000000000099</v>
      </c>
      <c r="AJ125" s="195" t="str">
        <f>IFERROR(VLOOKUP(AI125,'CRUCE OPORTUNIDADES'!$C$10:$D$106,2,FALSE),"")</f>
        <v/>
      </c>
      <c r="AK125" s="195">
        <v>13.590000000000099</v>
      </c>
      <c r="AL125" s="195" t="str">
        <f>IFERROR(VLOOKUP(AK125,'CRUCE OPORTUNIDADES'!$C$10:$D$106,2,FALSE),"")</f>
        <v/>
      </c>
      <c r="AM125" s="195">
        <v>14.590000000000099</v>
      </c>
      <c r="AN125" s="195" t="str">
        <f>IFERROR(VLOOKUP(AM125,'CRUCE OPORTUNIDADES'!$C$10:$D$106,2,FALSE),"")</f>
        <v/>
      </c>
      <c r="AO125" s="195">
        <v>15.590000000000099</v>
      </c>
      <c r="AP125" s="195" t="str">
        <f>IFERROR(VLOOKUP(AO125,'CRUCE OPORTUNIDADES'!$C$10:$D$106,2,FALSE),"")</f>
        <v/>
      </c>
      <c r="AQ125" s="195">
        <v>16.590000000000099</v>
      </c>
      <c r="AR125" s="195" t="str">
        <f>IFERROR(VLOOKUP(AQ125,'CRUCE OPORTUNIDADES'!$C$10:$D$106,2,FALSE),"")</f>
        <v/>
      </c>
      <c r="AS125" s="195">
        <v>17.590000000000199</v>
      </c>
      <c r="AT125" s="195" t="str">
        <f>IFERROR(VLOOKUP(AS125,'CRUCE OPORTUNIDADES'!$C$10:$D$106,2,FALSE),"")</f>
        <v/>
      </c>
      <c r="AU125" s="195">
        <v>18.590000000000199</v>
      </c>
      <c r="AV125" s="195" t="str">
        <f>IFERROR(VLOOKUP(AU125,'CRUCE OPORTUNIDADES'!$C$10:$D$106,2,FALSE),"")</f>
        <v/>
      </c>
      <c r="AW125" s="195">
        <v>19.590000000000199</v>
      </c>
      <c r="AX125" s="195" t="str">
        <f>IFERROR(VLOOKUP(AW125,'CRUCE OPORTUNIDADES'!$C$10:$D$106,2,FALSE),"")</f>
        <v/>
      </c>
      <c r="AY125" s="195">
        <v>20.590000000000199</v>
      </c>
      <c r="AZ125" s="195" t="str">
        <f>IFERROR(VLOOKUP(AY125,'CRUCE OPORTUNIDADES'!$C$10:$D$106,2,FALSE),"")</f>
        <v/>
      </c>
      <c r="BA125" s="195">
        <v>21.590000000000199</v>
      </c>
      <c r="BB125" s="195" t="str">
        <f>IFERROR(VLOOKUP(BA125,'CRUCE OPORTUNIDADES'!$C$10:$D$106,2,FALSE),"")</f>
        <v/>
      </c>
      <c r="BC125" s="195">
        <v>22.590000000000199</v>
      </c>
      <c r="BD125" s="195" t="str">
        <f>IFERROR(VLOOKUP(BC125,'CRUCE OPORTUNIDADES'!$C$10:$D$106,2,FALSE),"")</f>
        <v/>
      </c>
      <c r="BE125" s="195">
        <v>23.590000000000199</v>
      </c>
      <c r="BF125" s="195" t="str">
        <f>IFERROR(VLOOKUP(BE125,'CRUCE OPORTUNIDADES'!$C$10:$D$106,2,FALSE),"")</f>
        <v/>
      </c>
      <c r="BG125" s="195">
        <v>24.590000000000199</v>
      </c>
      <c r="BH125" s="195" t="str">
        <f>IFERROR(VLOOKUP(BG125,'CRUCE OPORTUNIDADES'!$C$10:$D$106,2,FALSE),"")</f>
        <v/>
      </c>
      <c r="BI125" s="195">
        <v>25.590000000000199</v>
      </c>
      <c r="BJ125" s="195" t="str">
        <f>IFERROR(VLOOKUP(BI125,'CRUCE OPORTUNIDADES'!$C$10:$D$106,2,FALSE),"")</f>
        <v/>
      </c>
    </row>
    <row r="126" spans="13:62">
      <c r="N126" s="195" t="str">
        <f>IF(N127&lt;&gt;""," -O","")</f>
        <v/>
      </c>
      <c r="P126" s="195" t="str">
        <f>IF(P127&lt;&gt;""," -O","")</f>
        <v/>
      </c>
      <c r="R126" s="195" t="str">
        <f>IF(R127&lt;&gt;""," -O","")</f>
        <v/>
      </c>
      <c r="T126" s="195" t="str">
        <f>IF(T127&lt;&gt;""," -O","")</f>
        <v/>
      </c>
      <c r="V126" s="195" t="str">
        <f>IF(V127&lt;&gt;""," -O","")</f>
        <v/>
      </c>
      <c r="X126" s="195" t="str">
        <f>IF(X127&lt;&gt;""," -O","")</f>
        <v/>
      </c>
      <c r="Z126" s="195" t="str">
        <f>IF(Z127&lt;&gt;""," -O","")</f>
        <v/>
      </c>
      <c r="AB126" s="195" t="str">
        <f>IF(AB127&lt;&gt;""," -O","")</f>
        <v/>
      </c>
      <c r="AD126" s="195" t="str">
        <f>IF(AD127&lt;&gt;""," -O","")</f>
        <v/>
      </c>
      <c r="AF126" s="195" t="str">
        <f>IF(AF127&lt;&gt;""," -O","")</f>
        <v/>
      </c>
      <c r="AH126" s="195" t="str">
        <f>IF(AH127&lt;&gt;""," -O","")</f>
        <v/>
      </c>
      <c r="AJ126" s="195" t="str">
        <f>IF(AJ127&lt;&gt;""," -O","")</f>
        <v/>
      </c>
      <c r="AL126" s="195" t="str">
        <f>IF(AL127&lt;&gt;""," -O","")</f>
        <v/>
      </c>
      <c r="AN126" s="195" t="str">
        <f>IF(AN127&lt;&gt;""," -O","")</f>
        <v/>
      </c>
      <c r="AP126" s="195" t="str">
        <f>IF(AP127&lt;&gt;""," -O","")</f>
        <v/>
      </c>
      <c r="AR126" s="195" t="str">
        <f>IF(AR127&lt;&gt;""," -O","")</f>
        <v/>
      </c>
      <c r="AT126" s="195" t="str">
        <f>IF(AT127&lt;&gt;""," -O","")</f>
        <v/>
      </c>
      <c r="AV126" s="195" t="str">
        <f>IF(AV127&lt;&gt;""," -O","")</f>
        <v/>
      </c>
      <c r="AX126" s="195" t="str">
        <f>IF(AX127&lt;&gt;""," -O","")</f>
        <v/>
      </c>
      <c r="AZ126" s="195" t="str">
        <f>IF(AZ127&lt;&gt;""," -O","")</f>
        <v/>
      </c>
      <c r="BB126" s="195" t="str">
        <f>IF(BB127&lt;&gt;""," -O","")</f>
        <v/>
      </c>
      <c r="BD126" s="195" t="str">
        <f>IF(BD127&lt;&gt;""," -O","")</f>
        <v/>
      </c>
      <c r="BF126" s="195" t="str">
        <f>IF(BF127&lt;&gt;""," -O","")</f>
        <v/>
      </c>
      <c r="BH126" s="195" t="str">
        <f>IF(BH127&lt;&gt;""," -O","")</f>
        <v/>
      </c>
      <c r="BJ126" s="195" t="str">
        <f>IF(BJ127&lt;&gt;""," -O","")</f>
        <v/>
      </c>
    </row>
    <row r="127" spans="13:62">
      <c r="M127" s="195">
        <v>1.6</v>
      </c>
      <c r="N127" s="195" t="str">
        <f>IFERROR(VLOOKUP(M127,'CRUCE OPORTUNIDADES'!$C$10:$D$106,2,FALSE),"")</f>
        <v/>
      </c>
      <c r="O127" s="195">
        <v>2.6000000000000099</v>
      </c>
      <c r="P127" s="195" t="str">
        <f>IFERROR(VLOOKUP(O127,'CRUCE OPORTUNIDADES'!$C$10:$D$106,2,FALSE),"")</f>
        <v/>
      </c>
      <c r="Q127" s="195">
        <v>3.6000000000000201</v>
      </c>
      <c r="R127" s="195" t="str">
        <f>IFERROR(VLOOKUP(Q127,'CRUCE OPORTUNIDADES'!$C$10:$D$106,2,FALSE),"")</f>
        <v/>
      </c>
      <c r="S127" s="195">
        <v>4.6000000000000298</v>
      </c>
      <c r="T127" s="195" t="str">
        <f>IFERROR(VLOOKUP(S127,'CRUCE OPORTUNIDADES'!$C$10:$D$106,2,FALSE),"")</f>
        <v/>
      </c>
      <c r="U127" s="195">
        <v>5.6000000000000396</v>
      </c>
      <c r="V127" s="195" t="str">
        <f>IFERROR(VLOOKUP(U127,'CRUCE OPORTUNIDADES'!$C$10:$D$106,2,FALSE),"")</f>
        <v/>
      </c>
      <c r="W127" s="195">
        <v>6.6000000000000503</v>
      </c>
      <c r="X127" s="195" t="str">
        <f>IFERROR(VLOOKUP(W127,'CRUCE OPORTUNIDADES'!$C$10:$D$106,2,FALSE),"")</f>
        <v/>
      </c>
      <c r="Y127" s="195">
        <v>7.60000000000006</v>
      </c>
      <c r="Z127" s="195" t="str">
        <f>IFERROR(VLOOKUP(Y127,'CRUCE OPORTUNIDADES'!$C$10:$D$106,2,FALSE),"")</f>
        <v/>
      </c>
      <c r="AA127" s="195">
        <v>8.6000000000000707</v>
      </c>
      <c r="AB127" s="195" t="str">
        <f>IFERROR(VLOOKUP(AA127,'CRUCE OPORTUNIDADES'!$C$10:$D$106,2,FALSE),"")</f>
        <v/>
      </c>
      <c r="AC127" s="195">
        <v>9.6000000000000796</v>
      </c>
      <c r="AD127" s="195" t="str">
        <f>IFERROR(VLOOKUP(AC127,'CRUCE OPORTUNIDADES'!$C$10:$D$106,2,FALSE),"")</f>
        <v/>
      </c>
      <c r="AE127" s="195">
        <v>10.600000000000099</v>
      </c>
      <c r="AF127" s="195" t="str">
        <f>IFERROR(VLOOKUP(AE127,'CRUCE OPORTUNIDADES'!$C$10:$D$106,2,FALSE),"")</f>
        <v/>
      </c>
      <c r="AG127" s="195">
        <v>11.600000000000099</v>
      </c>
      <c r="AH127" s="195" t="str">
        <f>IFERROR(VLOOKUP(AG127,'CRUCE OPORTUNIDADES'!$C$10:$D$106,2,FALSE),"")</f>
        <v/>
      </c>
      <c r="AI127" s="195">
        <v>12.600000000000099</v>
      </c>
      <c r="AJ127" s="195" t="str">
        <f>IFERROR(VLOOKUP(AI127,'CRUCE OPORTUNIDADES'!$C$10:$D$106,2,FALSE),"")</f>
        <v/>
      </c>
      <c r="AK127" s="195">
        <v>13.600000000000099</v>
      </c>
      <c r="AL127" s="195" t="str">
        <f>IFERROR(VLOOKUP(AK127,'CRUCE OPORTUNIDADES'!$C$10:$D$106,2,FALSE),"")</f>
        <v/>
      </c>
      <c r="AM127" s="195">
        <v>14.600000000000099</v>
      </c>
      <c r="AN127" s="195" t="str">
        <f>IFERROR(VLOOKUP(AM127,'CRUCE OPORTUNIDADES'!$C$10:$D$106,2,FALSE),"")</f>
        <v/>
      </c>
      <c r="AO127" s="195">
        <v>15.600000000000099</v>
      </c>
      <c r="AP127" s="195" t="str">
        <f>IFERROR(VLOOKUP(AO127,'CRUCE OPORTUNIDADES'!$C$10:$D$106,2,FALSE),"")</f>
        <v/>
      </c>
      <c r="AQ127" s="195">
        <v>16.600000000000101</v>
      </c>
      <c r="AR127" s="195" t="str">
        <f>IFERROR(VLOOKUP(AQ127,'CRUCE OPORTUNIDADES'!$C$10:$D$106,2,FALSE),"")</f>
        <v/>
      </c>
      <c r="AS127" s="195">
        <v>17.6000000000002</v>
      </c>
      <c r="AT127" s="195" t="str">
        <f>IFERROR(VLOOKUP(AS127,'CRUCE OPORTUNIDADES'!$C$10:$D$106,2,FALSE),"")</f>
        <v/>
      </c>
      <c r="AU127" s="195">
        <v>18.6000000000002</v>
      </c>
      <c r="AV127" s="195" t="str">
        <f>IFERROR(VLOOKUP(AU127,'CRUCE OPORTUNIDADES'!$C$10:$D$106,2,FALSE),"")</f>
        <v/>
      </c>
      <c r="AW127" s="195">
        <v>19.6000000000002</v>
      </c>
      <c r="AX127" s="195" t="str">
        <f>IFERROR(VLOOKUP(AW127,'CRUCE OPORTUNIDADES'!$C$10:$D$106,2,FALSE),"")</f>
        <v/>
      </c>
      <c r="AY127" s="195">
        <v>20.6000000000002</v>
      </c>
      <c r="AZ127" s="195" t="str">
        <f>IFERROR(VLOOKUP(AY127,'CRUCE OPORTUNIDADES'!$C$10:$D$106,2,FALSE),"")</f>
        <v/>
      </c>
      <c r="BA127" s="195">
        <v>21.6000000000002</v>
      </c>
      <c r="BB127" s="195" t="str">
        <f>IFERROR(VLOOKUP(BA127,'CRUCE OPORTUNIDADES'!$C$10:$D$106,2,FALSE),"")</f>
        <v/>
      </c>
      <c r="BC127" s="195">
        <v>22.6000000000002</v>
      </c>
      <c r="BD127" s="195" t="str">
        <f>IFERROR(VLOOKUP(BC127,'CRUCE OPORTUNIDADES'!$C$10:$D$106,2,FALSE),"")</f>
        <v/>
      </c>
      <c r="BE127" s="195">
        <v>23.6000000000002</v>
      </c>
      <c r="BF127" s="195" t="str">
        <f>IFERROR(VLOOKUP(BE127,'CRUCE OPORTUNIDADES'!$C$10:$D$106,2,FALSE),"")</f>
        <v/>
      </c>
      <c r="BG127" s="195">
        <v>24.6000000000002</v>
      </c>
      <c r="BH127" s="195" t="str">
        <f>IFERROR(VLOOKUP(BG127,'CRUCE OPORTUNIDADES'!$C$10:$D$106,2,FALSE),"")</f>
        <v/>
      </c>
      <c r="BI127" s="195">
        <v>25.6000000000002</v>
      </c>
      <c r="BJ127" s="195" t="str">
        <f>IFERROR(VLOOKUP(BI127,'CRUCE OPORTUNIDADES'!$C$10:$D$106,2,FALSE),"")</f>
        <v/>
      </c>
    </row>
    <row r="128" spans="13:62">
      <c r="N128" s="195" t="str">
        <f>IF(N129&lt;&gt;""," -O","")</f>
        <v/>
      </c>
      <c r="P128" s="195" t="str">
        <f>IF(P129&lt;&gt;""," -O","")</f>
        <v/>
      </c>
      <c r="R128" s="195" t="str">
        <f>IF(R129&lt;&gt;""," -O","")</f>
        <v/>
      </c>
      <c r="T128" s="195" t="str">
        <f>IF(T129&lt;&gt;""," -O","")</f>
        <v/>
      </c>
      <c r="V128" s="195" t="str">
        <f>IF(V129&lt;&gt;""," -O","")</f>
        <v/>
      </c>
      <c r="X128" s="195" t="str">
        <f>IF(X129&lt;&gt;""," -O","")</f>
        <v/>
      </c>
      <c r="Z128" s="195" t="str">
        <f>IF(Z129&lt;&gt;""," -O","")</f>
        <v/>
      </c>
      <c r="AB128" s="195" t="str">
        <f>IF(AB129&lt;&gt;""," -O","")</f>
        <v/>
      </c>
      <c r="AD128" s="195" t="str">
        <f>IF(AD129&lt;&gt;""," -O","")</f>
        <v/>
      </c>
      <c r="AF128" s="195" t="str">
        <f>IF(AF129&lt;&gt;""," -O","")</f>
        <v/>
      </c>
      <c r="AH128" s="195" t="str">
        <f>IF(AH129&lt;&gt;""," -O","")</f>
        <v/>
      </c>
      <c r="AJ128" s="195" t="str">
        <f>IF(AJ129&lt;&gt;""," -O","")</f>
        <v/>
      </c>
      <c r="AL128" s="195" t="str">
        <f>IF(AL129&lt;&gt;""," -O","")</f>
        <v/>
      </c>
      <c r="AN128" s="195" t="str">
        <f>IF(AN129&lt;&gt;""," -O","")</f>
        <v/>
      </c>
      <c r="AP128" s="195" t="str">
        <f>IF(AP129&lt;&gt;""," -O","")</f>
        <v/>
      </c>
      <c r="AR128" s="195" t="str">
        <f>IF(AR129&lt;&gt;""," -O","")</f>
        <v/>
      </c>
      <c r="AT128" s="195" t="str">
        <f>IF(AT129&lt;&gt;""," -O","")</f>
        <v/>
      </c>
      <c r="AV128" s="195" t="str">
        <f>IF(AV129&lt;&gt;""," -O","")</f>
        <v/>
      </c>
      <c r="AX128" s="195" t="str">
        <f>IF(AX129&lt;&gt;""," -O","")</f>
        <v/>
      </c>
      <c r="AZ128" s="195" t="str">
        <f>IF(AZ129&lt;&gt;""," -O","")</f>
        <v/>
      </c>
      <c r="BB128" s="195" t="str">
        <f>IF(BB129&lt;&gt;""," -O","")</f>
        <v/>
      </c>
      <c r="BD128" s="195" t="str">
        <f>IF(BD129&lt;&gt;""," -O","")</f>
        <v/>
      </c>
      <c r="BF128" s="195" t="str">
        <f>IF(BF129&lt;&gt;""," -O","")</f>
        <v/>
      </c>
      <c r="BH128" s="195" t="str">
        <f>IF(BH129&lt;&gt;""," -O","")</f>
        <v/>
      </c>
      <c r="BJ128" s="195" t="str">
        <f>IF(BJ129&lt;&gt;""," -O","")</f>
        <v/>
      </c>
    </row>
    <row r="129" spans="13:62">
      <c r="M129" s="195">
        <v>1.61</v>
      </c>
      <c r="N129" s="195" t="str">
        <f>IFERROR(VLOOKUP(M129,'CRUCE OPORTUNIDADES'!$C$10:$D$106,2,FALSE),"")</f>
        <v/>
      </c>
      <c r="O129" s="195">
        <v>2.6100000000000101</v>
      </c>
      <c r="P129" s="195" t="str">
        <f>IFERROR(VLOOKUP(O129,'CRUCE OPORTUNIDADES'!$C$10:$D$106,2,FALSE),"")</f>
        <v/>
      </c>
      <c r="Q129" s="195">
        <v>3.6100000000000199</v>
      </c>
      <c r="R129" s="195" t="str">
        <f>IFERROR(VLOOKUP(Q129,'CRUCE OPORTUNIDADES'!$C$10:$D$106,2,FALSE),"")</f>
        <v/>
      </c>
      <c r="S129" s="195">
        <v>4.6100000000000296</v>
      </c>
      <c r="T129" s="195" t="str">
        <f>IFERROR(VLOOKUP(S129,'CRUCE OPORTUNIDADES'!$C$10:$D$106,2,FALSE),"")</f>
        <v/>
      </c>
      <c r="U129" s="195">
        <v>5.6100000000000403</v>
      </c>
      <c r="V129" s="195" t="str">
        <f>IFERROR(VLOOKUP(U129,'CRUCE OPORTUNIDADES'!$C$10:$D$106,2,FALSE),"")</f>
        <v/>
      </c>
      <c r="W129" s="195">
        <v>6.6100000000000501</v>
      </c>
      <c r="X129" s="195" t="str">
        <f>IFERROR(VLOOKUP(W129,'CRUCE OPORTUNIDADES'!$C$10:$D$106,2,FALSE),"")</f>
        <v/>
      </c>
      <c r="Y129" s="195">
        <v>7.6100000000000598</v>
      </c>
      <c r="Z129" s="195" t="str">
        <f>IFERROR(VLOOKUP(Y129,'CRUCE OPORTUNIDADES'!$C$10:$D$106,2,FALSE),"")</f>
        <v/>
      </c>
      <c r="AA129" s="195">
        <v>8.6100000000000705</v>
      </c>
      <c r="AB129" s="195" t="str">
        <f>IFERROR(VLOOKUP(AA129,'CRUCE OPORTUNIDADES'!$C$10:$D$106,2,FALSE),"")</f>
        <v/>
      </c>
      <c r="AC129" s="195">
        <v>9.6100000000000794</v>
      </c>
      <c r="AD129" s="195" t="str">
        <f>IFERROR(VLOOKUP(AC129,'CRUCE OPORTUNIDADES'!$C$10:$D$106,2,FALSE),"")</f>
        <v/>
      </c>
      <c r="AE129" s="195">
        <v>10.610000000000101</v>
      </c>
      <c r="AF129" s="195" t="str">
        <f>IFERROR(VLOOKUP(AE129,'CRUCE OPORTUNIDADES'!$C$10:$D$106,2,FALSE),"")</f>
        <v/>
      </c>
      <c r="AG129" s="195">
        <v>11.610000000000101</v>
      </c>
      <c r="AH129" s="195" t="str">
        <f>IFERROR(VLOOKUP(AG129,'CRUCE OPORTUNIDADES'!$C$10:$D$106,2,FALSE),"")</f>
        <v/>
      </c>
      <c r="AI129" s="195">
        <v>12.610000000000101</v>
      </c>
      <c r="AJ129" s="195" t="str">
        <f>IFERROR(VLOOKUP(AI129,'CRUCE OPORTUNIDADES'!$C$10:$D$106,2,FALSE),"")</f>
        <v/>
      </c>
      <c r="AK129" s="195">
        <v>13.610000000000101</v>
      </c>
      <c r="AL129" s="195" t="str">
        <f>IFERROR(VLOOKUP(AK129,'CRUCE OPORTUNIDADES'!$C$10:$D$106,2,FALSE),"")</f>
        <v/>
      </c>
      <c r="AM129" s="195">
        <v>14.610000000000101</v>
      </c>
      <c r="AN129" s="195" t="str">
        <f>IFERROR(VLOOKUP(AM129,'CRUCE OPORTUNIDADES'!$C$10:$D$106,2,FALSE),"")</f>
        <v/>
      </c>
      <c r="AO129" s="195">
        <v>15.610000000000101</v>
      </c>
      <c r="AP129" s="195" t="str">
        <f>IFERROR(VLOOKUP(AO129,'CRUCE OPORTUNIDADES'!$C$10:$D$106,2,FALSE),"")</f>
        <v/>
      </c>
      <c r="AQ129" s="195">
        <v>16.610000000000099</v>
      </c>
      <c r="AR129" s="195" t="str">
        <f>IFERROR(VLOOKUP(AQ129,'CRUCE OPORTUNIDADES'!$C$10:$D$106,2,FALSE),"")</f>
        <v/>
      </c>
      <c r="AS129" s="195">
        <v>17.610000000000198</v>
      </c>
      <c r="AT129" s="195" t="str">
        <f>IFERROR(VLOOKUP(AS129,'CRUCE OPORTUNIDADES'!$C$10:$D$106,2,FALSE),"")</f>
        <v/>
      </c>
      <c r="AU129" s="195">
        <v>18.610000000000198</v>
      </c>
      <c r="AV129" s="195" t="str">
        <f>IFERROR(VLOOKUP(AU129,'CRUCE OPORTUNIDADES'!$C$10:$D$106,2,FALSE),"")</f>
        <v/>
      </c>
      <c r="AW129" s="195">
        <v>19.610000000000198</v>
      </c>
      <c r="AX129" s="195" t="str">
        <f>IFERROR(VLOOKUP(AW129,'CRUCE OPORTUNIDADES'!$C$10:$D$106,2,FALSE),"")</f>
        <v/>
      </c>
      <c r="AY129" s="195">
        <v>20.610000000000198</v>
      </c>
      <c r="AZ129" s="195" t="str">
        <f>IFERROR(VLOOKUP(AY129,'CRUCE OPORTUNIDADES'!$C$10:$D$106,2,FALSE),"")</f>
        <v/>
      </c>
      <c r="BA129" s="195">
        <v>21.610000000000198</v>
      </c>
      <c r="BB129" s="195" t="str">
        <f>IFERROR(VLOOKUP(BA129,'CRUCE OPORTUNIDADES'!$C$10:$D$106,2,FALSE),"")</f>
        <v/>
      </c>
      <c r="BC129" s="195">
        <v>22.610000000000198</v>
      </c>
      <c r="BD129" s="195" t="str">
        <f>IFERROR(VLOOKUP(BC129,'CRUCE OPORTUNIDADES'!$C$10:$D$106,2,FALSE),"")</f>
        <v/>
      </c>
      <c r="BE129" s="195">
        <v>23.610000000000198</v>
      </c>
      <c r="BF129" s="195" t="str">
        <f>IFERROR(VLOOKUP(BE129,'CRUCE OPORTUNIDADES'!$C$10:$D$106,2,FALSE),"")</f>
        <v/>
      </c>
      <c r="BG129" s="195">
        <v>24.610000000000198</v>
      </c>
      <c r="BH129" s="195" t="str">
        <f>IFERROR(VLOOKUP(BG129,'CRUCE OPORTUNIDADES'!$C$10:$D$106,2,FALSE),"")</f>
        <v/>
      </c>
      <c r="BI129" s="195">
        <v>25.610000000000198</v>
      </c>
      <c r="BJ129" s="195" t="str">
        <f>IFERROR(VLOOKUP(BI129,'CRUCE OPORTUNIDADES'!$C$10:$D$106,2,FALSE),"")</f>
        <v/>
      </c>
    </row>
    <row r="130" spans="13:62">
      <c r="N130" s="195" t="str">
        <f>IF(N131&lt;&gt;""," -O","")</f>
        <v/>
      </c>
      <c r="P130" s="195" t="str">
        <f>IF(P131&lt;&gt;""," -O","")</f>
        <v/>
      </c>
      <c r="R130" s="195" t="str">
        <f>IF(R131&lt;&gt;""," -O","")</f>
        <v/>
      </c>
      <c r="T130" s="195" t="str">
        <f>IF(T131&lt;&gt;""," -O","")</f>
        <v/>
      </c>
      <c r="V130" s="195" t="str">
        <f>IF(V131&lt;&gt;""," -O","")</f>
        <v/>
      </c>
      <c r="X130" s="195" t="str">
        <f>IF(X131&lt;&gt;""," -O","")</f>
        <v/>
      </c>
      <c r="Z130" s="195" t="str">
        <f>IF(Z131&lt;&gt;""," -O","")</f>
        <v/>
      </c>
      <c r="AB130" s="195" t="str">
        <f>IF(AB131&lt;&gt;""," -O","")</f>
        <v/>
      </c>
      <c r="AD130" s="195" t="str">
        <f>IF(AD131&lt;&gt;""," -O","")</f>
        <v/>
      </c>
      <c r="AF130" s="195" t="str">
        <f>IF(AF131&lt;&gt;""," -O","")</f>
        <v/>
      </c>
      <c r="AH130" s="195" t="str">
        <f>IF(AH131&lt;&gt;""," -O","")</f>
        <v/>
      </c>
      <c r="AJ130" s="195" t="str">
        <f>IF(AJ131&lt;&gt;""," -O","")</f>
        <v/>
      </c>
      <c r="AL130" s="195" t="str">
        <f>IF(AL131&lt;&gt;""," -O","")</f>
        <v/>
      </c>
      <c r="AN130" s="195" t="str">
        <f>IF(AN131&lt;&gt;""," -O","")</f>
        <v/>
      </c>
      <c r="AP130" s="195" t="str">
        <f>IF(AP131&lt;&gt;""," -O","")</f>
        <v/>
      </c>
      <c r="AR130" s="195" t="str">
        <f>IF(AR131&lt;&gt;""," -O","")</f>
        <v/>
      </c>
      <c r="AT130" s="195" t="str">
        <f>IF(AT131&lt;&gt;""," -O","")</f>
        <v/>
      </c>
      <c r="AV130" s="195" t="str">
        <f>IF(AV131&lt;&gt;""," -O","")</f>
        <v/>
      </c>
      <c r="AX130" s="195" t="str">
        <f>IF(AX131&lt;&gt;""," -O","")</f>
        <v/>
      </c>
      <c r="AZ130" s="195" t="str">
        <f>IF(AZ131&lt;&gt;""," -O","")</f>
        <v/>
      </c>
      <c r="BB130" s="195" t="str">
        <f>IF(BB131&lt;&gt;""," -O","")</f>
        <v/>
      </c>
      <c r="BD130" s="195" t="str">
        <f>IF(BD131&lt;&gt;""," -O","")</f>
        <v/>
      </c>
      <c r="BF130" s="195" t="str">
        <f>IF(BF131&lt;&gt;""," -O","")</f>
        <v/>
      </c>
      <c r="BH130" s="195" t="str">
        <f>IF(BH131&lt;&gt;""," -O","")</f>
        <v/>
      </c>
      <c r="BJ130" s="195" t="str">
        <f>IF(BJ131&lt;&gt;""," -O","")</f>
        <v/>
      </c>
    </row>
    <row r="131" spans="13:62">
      <c r="M131" s="195">
        <v>1.62</v>
      </c>
      <c r="N131" s="195" t="str">
        <f>IFERROR(VLOOKUP(M131,'CRUCE OPORTUNIDADES'!$C$10:$D$106,2,FALSE),"")</f>
        <v/>
      </c>
      <c r="O131" s="195">
        <v>2.6200000000000099</v>
      </c>
      <c r="P131" s="195" t="str">
        <f>IFERROR(VLOOKUP(O131,'CRUCE OPORTUNIDADES'!$C$10:$D$106,2,FALSE),"")</f>
        <v/>
      </c>
      <c r="Q131" s="195">
        <v>3.6200000000000201</v>
      </c>
      <c r="R131" s="195" t="str">
        <f>IFERROR(VLOOKUP(Q131,'CRUCE OPORTUNIDADES'!$C$10:$D$106,2,FALSE),"")</f>
        <v/>
      </c>
      <c r="S131" s="195">
        <v>4.6200000000000303</v>
      </c>
      <c r="T131" s="195" t="str">
        <f>IFERROR(VLOOKUP(S131,'CRUCE OPORTUNIDADES'!$C$10:$D$106,2,FALSE),"")</f>
        <v/>
      </c>
      <c r="U131" s="195">
        <v>5.6200000000000401</v>
      </c>
      <c r="V131" s="195" t="str">
        <f>IFERROR(VLOOKUP(U131,'CRUCE OPORTUNIDADES'!$C$10:$D$106,2,FALSE),"")</f>
        <v/>
      </c>
      <c r="W131" s="195">
        <v>6.6200000000000498</v>
      </c>
      <c r="X131" s="195" t="str">
        <f>IFERROR(VLOOKUP(W131,'CRUCE OPORTUNIDADES'!$C$10:$D$106,2,FALSE),"")</f>
        <v/>
      </c>
      <c r="Y131" s="195">
        <v>7.6200000000000596</v>
      </c>
      <c r="Z131" s="195" t="str">
        <f>IFERROR(VLOOKUP(Y131,'CRUCE OPORTUNIDADES'!$C$10:$D$106,2,FALSE),"")</f>
        <v/>
      </c>
      <c r="AA131" s="195">
        <v>8.6200000000000703</v>
      </c>
      <c r="AB131" s="195" t="str">
        <f>IFERROR(VLOOKUP(AA131,'CRUCE OPORTUNIDADES'!$C$10:$D$106,2,FALSE),"")</f>
        <v/>
      </c>
      <c r="AC131" s="195">
        <v>9.6200000000000792</v>
      </c>
      <c r="AD131" s="195" t="str">
        <f>IFERROR(VLOOKUP(AC131,'CRUCE OPORTUNIDADES'!$C$10:$D$106,2,FALSE),"")</f>
        <v/>
      </c>
      <c r="AE131" s="195">
        <v>10.6200000000001</v>
      </c>
      <c r="AF131" s="195" t="str">
        <f>IFERROR(VLOOKUP(AE131,'CRUCE OPORTUNIDADES'!$C$10:$D$106,2,FALSE),"")</f>
        <v/>
      </c>
      <c r="AG131" s="195">
        <v>11.6200000000001</v>
      </c>
      <c r="AH131" s="195" t="str">
        <f>IFERROR(VLOOKUP(AG131,'CRUCE OPORTUNIDADES'!$C$10:$D$106,2,FALSE),"")</f>
        <v/>
      </c>
      <c r="AI131" s="195">
        <v>12.6200000000001</v>
      </c>
      <c r="AJ131" s="195" t="str">
        <f>IFERROR(VLOOKUP(AI131,'CRUCE OPORTUNIDADES'!$C$10:$D$106,2,FALSE),"")</f>
        <v/>
      </c>
      <c r="AK131" s="195">
        <v>13.6200000000001</v>
      </c>
      <c r="AL131" s="195" t="str">
        <f>IFERROR(VLOOKUP(AK131,'CRUCE OPORTUNIDADES'!$C$10:$D$106,2,FALSE),"")</f>
        <v/>
      </c>
      <c r="AM131" s="195">
        <v>14.6200000000001</v>
      </c>
      <c r="AN131" s="195" t="str">
        <f>IFERROR(VLOOKUP(AM131,'CRUCE OPORTUNIDADES'!$C$10:$D$106,2,FALSE),"")</f>
        <v/>
      </c>
      <c r="AO131" s="195">
        <v>15.6200000000001</v>
      </c>
      <c r="AP131" s="195" t="str">
        <f>IFERROR(VLOOKUP(AO131,'CRUCE OPORTUNIDADES'!$C$10:$D$106,2,FALSE),"")</f>
        <v/>
      </c>
      <c r="AQ131" s="195">
        <v>16.6200000000001</v>
      </c>
      <c r="AR131" s="195" t="str">
        <f>IFERROR(VLOOKUP(AQ131,'CRUCE OPORTUNIDADES'!$C$10:$D$106,2,FALSE),"")</f>
        <v/>
      </c>
      <c r="AS131" s="195">
        <v>17.6200000000002</v>
      </c>
      <c r="AT131" s="195" t="str">
        <f>IFERROR(VLOOKUP(AS131,'CRUCE OPORTUNIDADES'!$C$10:$D$106,2,FALSE),"")</f>
        <v/>
      </c>
      <c r="AU131" s="195">
        <v>18.6200000000002</v>
      </c>
      <c r="AV131" s="195" t="str">
        <f>IFERROR(VLOOKUP(AU131,'CRUCE OPORTUNIDADES'!$C$10:$D$106,2,FALSE),"")</f>
        <v/>
      </c>
      <c r="AW131" s="195">
        <v>19.6200000000002</v>
      </c>
      <c r="AX131" s="195" t="str">
        <f>IFERROR(VLOOKUP(AW131,'CRUCE OPORTUNIDADES'!$C$10:$D$106,2,FALSE),"")</f>
        <v/>
      </c>
      <c r="AY131" s="195">
        <v>20.6200000000002</v>
      </c>
      <c r="AZ131" s="195" t="str">
        <f>IFERROR(VLOOKUP(AY131,'CRUCE OPORTUNIDADES'!$C$10:$D$106,2,FALSE),"")</f>
        <v/>
      </c>
      <c r="BA131" s="195">
        <v>21.6200000000002</v>
      </c>
      <c r="BB131" s="195" t="str">
        <f>IFERROR(VLOOKUP(BA131,'CRUCE OPORTUNIDADES'!$C$10:$D$106,2,FALSE),"")</f>
        <v/>
      </c>
      <c r="BC131" s="195">
        <v>22.6200000000002</v>
      </c>
      <c r="BD131" s="195" t="str">
        <f>IFERROR(VLOOKUP(BC131,'CRUCE OPORTUNIDADES'!$C$10:$D$106,2,FALSE),"")</f>
        <v/>
      </c>
      <c r="BE131" s="195">
        <v>23.6200000000002</v>
      </c>
      <c r="BF131" s="195" t="str">
        <f>IFERROR(VLOOKUP(BE131,'CRUCE OPORTUNIDADES'!$C$10:$D$106,2,FALSE),"")</f>
        <v/>
      </c>
      <c r="BG131" s="195">
        <v>24.6200000000002</v>
      </c>
      <c r="BH131" s="195" t="str">
        <f>IFERROR(VLOOKUP(BG131,'CRUCE OPORTUNIDADES'!$C$10:$D$106,2,FALSE),"")</f>
        <v/>
      </c>
      <c r="BI131" s="195">
        <v>25.6200000000002</v>
      </c>
      <c r="BJ131" s="195" t="str">
        <f>IFERROR(VLOOKUP(BI131,'CRUCE OPORTUNIDADES'!$C$10:$D$106,2,FALSE),"")</f>
        <v/>
      </c>
    </row>
    <row r="132" spans="13:62">
      <c r="N132" s="195" t="str">
        <f>IF(N133&lt;&gt;""," -O","")</f>
        <v/>
      </c>
      <c r="P132" s="195" t="str">
        <f>IF(P133&lt;&gt;""," -O","")</f>
        <v/>
      </c>
      <c r="R132" s="195" t="str">
        <f>IF(R133&lt;&gt;""," -O","")</f>
        <v/>
      </c>
      <c r="T132" s="195" t="str">
        <f>IF(T133&lt;&gt;""," -O","")</f>
        <v/>
      </c>
      <c r="V132" s="195" t="str">
        <f>IF(V133&lt;&gt;""," -O","")</f>
        <v/>
      </c>
      <c r="X132" s="195" t="str">
        <f>IF(X133&lt;&gt;""," -O","")</f>
        <v/>
      </c>
      <c r="Z132" s="195" t="str">
        <f>IF(Z133&lt;&gt;""," -O","")</f>
        <v/>
      </c>
      <c r="AB132" s="195" t="str">
        <f>IF(AB133&lt;&gt;""," -O","")</f>
        <v/>
      </c>
      <c r="AD132" s="195" t="str">
        <f>IF(AD133&lt;&gt;""," -O","")</f>
        <v/>
      </c>
      <c r="AF132" s="195" t="str">
        <f>IF(AF133&lt;&gt;""," -O","")</f>
        <v/>
      </c>
      <c r="AH132" s="195" t="str">
        <f>IF(AH133&lt;&gt;""," -O","")</f>
        <v/>
      </c>
      <c r="AJ132" s="195" t="str">
        <f>IF(AJ133&lt;&gt;""," -O","")</f>
        <v/>
      </c>
      <c r="AL132" s="195" t="str">
        <f>IF(AL133&lt;&gt;""," -O","")</f>
        <v/>
      </c>
      <c r="AN132" s="195" t="str">
        <f>IF(AN133&lt;&gt;""," -O","")</f>
        <v/>
      </c>
      <c r="AP132" s="195" t="str">
        <f>IF(AP133&lt;&gt;""," -O","")</f>
        <v/>
      </c>
      <c r="AR132" s="195" t="str">
        <f>IF(AR133&lt;&gt;""," -O","")</f>
        <v/>
      </c>
      <c r="AT132" s="195" t="str">
        <f>IF(AT133&lt;&gt;""," -O","")</f>
        <v/>
      </c>
      <c r="AV132" s="195" t="str">
        <f>IF(AV133&lt;&gt;""," -O","")</f>
        <v/>
      </c>
      <c r="AX132" s="195" t="str">
        <f>IF(AX133&lt;&gt;""," -O","")</f>
        <v/>
      </c>
      <c r="AZ132" s="195" t="str">
        <f>IF(AZ133&lt;&gt;""," -O","")</f>
        <v/>
      </c>
      <c r="BB132" s="195" t="str">
        <f>IF(BB133&lt;&gt;""," -O","")</f>
        <v/>
      </c>
      <c r="BD132" s="195" t="str">
        <f>IF(BD133&lt;&gt;""," -O","")</f>
        <v/>
      </c>
      <c r="BF132" s="195" t="str">
        <f>IF(BF133&lt;&gt;""," -O","")</f>
        <v/>
      </c>
      <c r="BH132" s="195" t="str">
        <f>IF(BH133&lt;&gt;""," -O","")</f>
        <v/>
      </c>
      <c r="BJ132" s="195" t="str">
        <f>IF(BJ133&lt;&gt;""," -O","")</f>
        <v/>
      </c>
    </row>
    <row r="133" spans="13:62">
      <c r="M133" s="195">
        <v>1.63</v>
      </c>
      <c r="N133" s="195" t="str">
        <f>IFERROR(VLOOKUP(M133,'CRUCE OPORTUNIDADES'!$C$10:$D$106,2,FALSE),"")</f>
        <v/>
      </c>
      <c r="O133" s="195">
        <v>2.6300000000000101</v>
      </c>
      <c r="P133" s="195" t="str">
        <f>IFERROR(VLOOKUP(O133,'CRUCE OPORTUNIDADES'!$C$10:$D$106,2,FALSE),"")</f>
        <v/>
      </c>
      <c r="Q133" s="195">
        <v>3.6300000000000199</v>
      </c>
      <c r="R133" s="195" t="str">
        <f>IFERROR(VLOOKUP(Q133,'CRUCE OPORTUNIDADES'!$C$10:$D$106,2,FALSE),"")</f>
        <v/>
      </c>
      <c r="S133" s="195">
        <v>4.6300000000000301</v>
      </c>
      <c r="T133" s="195" t="str">
        <f>IFERROR(VLOOKUP(S133,'CRUCE OPORTUNIDADES'!$C$10:$D$106,2,FALSE),"")</f>
        <v/>
      </c>
      <c r="U133" s="195">
        <v>5.6300000000000399</v>
      </c>
      <c r="V133" s="195" t="str">
        <f>IFERROR(VLOOKUP(U133,'CRUCE OPORTUNIDADES'!$C$10:$D$106,2,FALSE),"")</f>
        <v/>
      </c>
      <c r="W133" s="195">
        <v>6.6300000000000496</v>
      </c>
      <c r="X133" s="195" t="str">
        <f>IFERROR(VLOOKUP(W133,'CRUCE OPORTUNIDADES'!$C$10:$D$106,2,FALSE),"")</f>
        <v/>
      </c>
      <c r="Y133" s="195">
        <v>7.6300000000000603</v>
      </c>
      <c r="Z133" s="195" t="str">
        <f>IFERROR(VLOOKUP(Y133,'CRUCE OPORTUNIDADES'!$C$10:$D$106,2,FALSE),"")</f>
        <v/>
      </c>
      <c r="AA133" s="195">
        <v>8.6300000000000701</v>
      </c>
      <c r="AB133" s="195" t="str">
        <f>IFERROR(VLOOKUP(AA133,'CRUCE OPORTUNIDADES'!$C$10:$D$106,2,FALSE),"")</f>
        <v/>
      </c>
      <c r="AC133" s="195">
        <v>9.6300000000000807</v>
      </c>
      <c r="AD133" s="195" t="str">
        <f>IFERROR(VLOOKUP(AC133,'CRUCE OPORTUNIDADES'!$C$10:$D$106,2,FALSE),"")</f>
        <v/>
      </c>
      <c r="AE133" s="195">
        <v>10.6300000000001</v>
      </c>
      <c r="AF133" s="195" t="str">
        <f>IFERROR(VLOOKUP(AE133,'CRUCE OPORTUNIDADES'!$C$10:$D$106,2,FALSE),"")</f>
        <v/>
      </c>
      <c r="AG133" s="195">
        <v>11.6300000000001</v>
      </c>
      <c r="AH133" s="195" t="str">
        <f>IFERROR(VLOOKUP(AG133,'CRUCE OPORTUNIDADES'!$C$10:$D$106,2,FALSE),"")</f>
        <v/>
      </c>
      <c r="AI133" s="195">
        <v>12.6300000000001</v>
      </c>
      <c r="AJ133" s="195" t="str">
        <f>IFERROR(VLOOKUP(AI133,'CRUCE OPORTUNIDADES'!$C$10:$D$106,2,FALSE),"")</f>
        <v/>
      </c>
      <c r="AK133" s="195">
        <v>13.6300000000001</v>
      </c>
      <c r="AL133" s="195" t="str">
        <f>IFERROR(VLOOKUP(AK133,'CRUCE OPORTUNIDADES'!$C$10:$D$106,2,FALSE),"")</f>
        <v/>
      </c>
      <c r="AM133" s="195">
        <v>14.6300000000001</v>
      </c>
      <c r="AN133" s="195" t="str">
        <f>IFERROR(VLOOKUP(AM133,'CRUCE OPORTUNIDADES'!$C$10:$D$106,2,FALSE),"")</f>
        <v/>
      </c>
      <c r="AO133" s="195">
        <v>15.6300000000001</v>
      </c>
      <c r="AP133" s="195" t="str">
        <f>IFERROR(VLOOKUP(AO133,'CRUCE OPORTUNIDADES'!$C$10:$D$106,2,FALSE),"")</f>
        <v/>
      </c>
      <c r="AQ133" s="195">
        <v>16.630000000000202</v>
      </c>
      <c r="AR133" s="195" t="str">
        <f>IFERROR(VLOOKUP(AQ133,'CRUCE OPORTUNIDADES'!$C$10:$D$106,2,FALSE),"")</f>
        <v/>
      </c>
      <c r="AS133" s="195">
        <v>17.630000000000202</v>
      </c>
      <c r="AT133" s="195" t="str">
        <f>IFERROR(VLOOKUP(AS133,'CRUCE OPORTUNIDADES'!$C$10:$D$106,2,FALSE),"")</f>
        <v/>
      </c>
      <c r="AU133" s="195">
        <v>18.630000000000202</v>
      </c>
      <c r="AV133" s="195" t="str">
        <f>IFERROR(VLOOKUP(AU133,'CRUCE OPORTUNIDADES'!$C$10:$D$106,2,FALSE),"")</f>
        <v/>
      </c>
      <c r="AW133" s="195">
        <v>19.630000000000202</v>
      </c>
      <c r="AX133" s="195" t="str">
        <f>IFERROR(VLOOKUP(AW133,'CRUCE OPORTUNIDADES'!$C$10:$D$106,2,FALSE),"")</f>
        <v/>
      </c>
      <c r="AY133" s="195">
        <v>20.630000000000202</v>
      </c>
      <c r="AZ133" s="195" t="str">
        <f>IFERROR(VLOOKUP(AY133,'CRUCE OPORTUNIDADES'!$C$10:$D$106,2,FALSE),"")</f>
        <v/>
      </c>
      <c r="BA133" s="195">
        <v>21.630000000000202</v>
      </c>
      <c r="BB133" s="195" t="str">
        <f>IFERROR(VLOOKUP(BA133,'CRUCE OPORTUNIDADES'!$C$10:$D$106,2,FALSE),"")</f>
        <v/>
      </c>
      <c r="BC133" s="195">
        <v>22.630000000000202</v>
      </c>
      <c r="BD133" s="195" t="str">
        <f>IFERROR(VLOOKUP(BC133,'CRUCE OPORTUNIDADES'!$C$10:$D$106,2,FALSE),"")</f>
        <v/>
      </c>
      <c r="BE133" s="195">
        <v>23.630000000000202</v>
      </c>
      <c r="BF133" s="195" t="str">
        <f>IFERROR(VLOOKUP(BE133,'CRUCE OPORTUNIDADES'!$C$10:$D$106,2,FALSE),"")</f>
        <v/>
      </c>
      <c r="BG133" s="195">
        <v>24.630000000000202</v>
      </c>
      <c r="BH133" s="195" t="str">
        <f>IFERROR(VLOOKUP(BG133,'CRUCE OPORTUNIDADES'!$C$10:$D$106,2,FALSE),"")</f>
        <v/>
      </c>
      <c r="BI133" s="195">
        <v>25.630000000000202</v>
      </c>
      <c r="BJ133" s="195" t="str">
        <f>IFERROR(VLOOKUP(BI133,'CRUCE OPORTUNIDADES'!$C$10:$D$106,2,FALSE),"")</f>
        <v/>
      </c>
    </row>
    <row r="134" spans="13:62">
      <c r="N134" s="195" t="str">
        <f>IF(N135&lt;&gt;""," -O","")</f>
        <v/>
      </c>
      <c r="P134" s="195" t="str">
        <f>IF(P135&lt;&gt;""," -O","")</f>
        <v/>
      </c>
      <c r="R134" s="195" t="str">
        <f>IF(R135&lt;&gt;""," -O","")</f>
        <v/>
      </c>
      <c r="T134" s="195" t="str">
        <f>IF(T135&lt;&gt;""," -O","")</f>
        <v/>
      </c>
      <c r="V134" s="195" t="str">
        <f>IF(V135&lt;&gt;""," -O","")</f>
        <v/>
      </c>
      <c r="X134" s="195" t="str">
        <f>IF(X135&lt;&gt;""," -O","")</f>
        <v/>
      </c>
      <c r="Z134" s="195" t="str">
        <f>IF(Z135&lt;&gt;""," -O","")</f>
        <v/>
      </c>
      <c r="AB134" s="195" t="str">
        <f>IF(AB135&lt;&gt;""," -O","")</f>
        <v/>
      </c>
      <c r="AD134" s="195" t="str">
        <f>IF(AD135&lt;&gt;""," -O","")</f>
        <v/>
      </c>
      <c r="AF134" s="195" t="str">
        <f>IF(AF135&lt;&gt;""," -O","")</f>
        <v/>
      </c>
      <c r="AH134" s="195" t="str">
        <f>IF(AH135&lt;&gt;""," -O","")</f>
        <v/>
      </c>
      <c r="AJ134" s="195" t="str">
        <f>IF(AJ135&lt;&gt;""," -O","")</f>
        <v/>
      </c>
      <c r="AL134" s="195" t="str">
        <f>IF(AL135&lt;&gt;""," -O","")</f>
        <v/>
      </c>
      <c r="AN134" s="195" t="str">
        <f>IF(AN135&lt;&gt;""," -O","")</f>
        <v/>
      </c>
      <c r="AP134" s="195" t="str">
        <f>IF(AP135&lt;&gt;""," -O","")</f>
        <v/>
      </c>
      <c r="AR134" s="195" t="str">
        <f>IF(AR135&lt;&gt;""," -O","")</f>
        <v/>
      </c>
      <c r="AT134" s="195" t="str">
        <f>IF(AT135&lt;&gt;""," -O","")</f>
        <v/>
      </c>
      <c r="AV134" s="195" t="str">
        <f>IF(AV135&lt;&gt;""," -O","")</f>
        <v/>
      </c>
      <c r="AX134" s="195" t="str">
        <f>IF(AX135&lt;&gt;""," -O","")</f>
        <v/>
      </c>
      <c r="AZ134" s="195" t="str">
        <f>IF(AZ135&lt;&gt;""," -O","")</f>
        <v/>
      </c>
      <c r="BB134" s="195" t="str">
        <f>IF(BB135&lt;&gt;""," -O","")</f>
        <v/>
      </c>
      <c r="BD134" s="195" t="str">
        <f>IF(BD135&lt;&gt;""," -O","")</f>
        <v/>
      </c>
      <c r="BF134" s="195" t="str">
        <f>IF(BF135&lt;&gt;""," -O","")</f>
        <v/>
      </c>
      <c r="BH134" s="195" t="str">
        <f>IF(BH135&lt;&gt;""," -O","")</f>
        <v/>
      </c>
      <c r="BJ134" s="195" t="str">
        <f>IF(BJ135&lt;&gt;""," -O","")</f>
        <v/>
      </c>
    </row>
    <row r="135" spans="13:62">
      <c r="M135" s="195">
        <v>1.64</v>
      </c>
      <c r="N135" s="195" t="str">
        <f>IFERROR(VLOOKUP(M135,'CRUCE OPORTUNIDADES'!$C$10:$D$106,2,FALSE),"")</f>
        <v/>
      </c>
      <c r="O135" s="195">
        <v>2.6400000000000099</v>
      </c>
      <c r="P135" s="195" t="str">
        <f>IFERROR(VLOOKUP(O135,'CRUCE OPORTUNIDADES'!$C$10:$D$106,2,FALSE),"")</f>
        <v/>
      </c>
      <c r="Q135" s="195">
        <v>3.6400000000000201</v>
      </c>
      <c r="R135" s="195" t="str">
        <f>IFERROR(VLOOKUP(Q135,'CRUCE OPORTUNIDADES'!$C$10:$D$106,2,FALSE),"")</f>
        <v/>
      </c>
      <c r="S135" s="195">
        <v>4.6400000000000299</v>
      </c>
      <c r="T135" s="195" t="str">
        <f>IFERROR(VLOOKUP(S135,'CRUCE OPORTUNIDADES'!$C$10:$D$106,2,FALSE),"")</f>
        <v/>
      </c>
      <c r="U135" s="195">
        <v>5.6400000000000396</v>
      </c>
      <c r="V135" s="195" t="str">
        <f>IFERROR(VLOOKUP(U135,'CRUCE OPORTUNIDADES'!$C$10:$D$106,2,FALSE),"")</f>
        <v/>
      </c>
      <c r="W135" s="195">
        <v>6.6400000000000503</v>
      </c>
      <c r="X135" s="195" t="str">
        <f>IFERROR(VLOOKUP(W135,'CRUCE OPORTUNIDADES'!$C$10:$D$106,2,FALSE),"")</f>
        <v/>
      </c>
      <c r="Y135" s="195">
        <v>7.6400000000000601</v>
      </c>
      <c r="Z135" s="195" t="str">
        <f>IFERROR(VLOOKUP(Y135,'CRUCE OPORTUNIDADES'!$C$10:$D$106,2,FALSE),"")</f>
        <v/>
      </c>
      <c r="AA135" s="195">
        <v>8.6400000000000698</v>
      </c>
      <c r="AB135" s="195" t="str">
        <f>IFERROR(VLOOKUP(AA135,'CRUCE OPORTUNIDADES'!$C$10:$D$106,2,FALSE),"")</f>
        <v/>
      </c>
      <c r="AC135" s="195">
        <v>9.6400000000000805</v>
      </c>
      <c r="AD135" s="195" t="str">
        <f>IFERROR(VLOOKUP(AC135,'CRUCE OPORTUNIDADES'!$C$10:$D$106,2,FALSE),"")</f>
        <v/>
      </c>
      <c r="AE135" s="195">
        <v>10.6400000000001</v>
      </c>
      <c r="AF135" s="195" t="str">
        <f>IFERROR(VLOOKUP(AE135,'CRUCE OPORTUNIDADES'!$C$10:$D$106,2,FALSE),"")</f>
        <v/>
      </c>
      <c r="AG135" s="195">
        <v>11.6400000000001</v>
      </c>
      <c r="AH135" s="195" t="str">
        <f>IFERROR(VLOOKUP(AG135,'CRUCE OPORTUNIDADES'!$C$10:$D$106,2,FALSE),"")</f>
        <v/>
      </c>
      <c r="AI135" s="195">
        <v>12.6400000000001</v>
      </c>
      <c r="AJ135" s="195" t="str">
        <f>IFERROR(VLOOKUP(AI135,'CRUCE OPORTUNIDADES'!$C$10:$D$106,2,FALSE),"")</f>
        <v/>
      </c>
      <c r="AK135" s="195">
        <v>13.6400000000001</v>
      </c>
      <c r="AL135" s="195" t="str">
        <f>IFERROR(VLOOKUP(AK135,'CRUCE OPORTUNIDADES'!$C$10:$D$106,2,FALSE),"")</f>
        <v/>
      </c>
      <c r="AM135" s="195">
        <v>14.6400000000001</v>
      </c>
      <c r="AN135" s="195" t="str">
        <f>IFERROR(VLOOKUP(AM135,'CRUCE OPORTUNIDADES'!$C$10:$D$106,2,FALSE),"")</f>
        <v/>
      </c>
      <c r="AO135" s="195">
        <v>15.6400000000001</v>
      </c>
      <c r="AP135" s="195" t="str">
        <f>IFERROR(VLOOKUP(AO135,'CRUCE OPORTUNIDADES'!$C$10:$D$106,2,FALSE),"")</f>
        <v/>
      </c>
      <c r="AQ135" s="195">
        <v>16.6400000000001</v>
      </c>
      <c r="AR135" s="195" t="str">
        <f>IFERROR(VLOOKUP(AQ135,'CRUCE OPORTUNIDADES'!$C$10:$D$106,2,FALSE),"")</f>
        <v/>
      </c>
      <c r="AS135" s="195">
        <v>17.6400000000002</v>
      </c>
      <c r="AT135" s="195" t="str">
        <f>IFERROR(VLOOKUP(AS135,'CRUCE OPORTUNIDADES'!$C$10:$D$106,2,FALSE),"")</f>
        <v/>
      </c>
      <c r="AU135" s="195">
        <v>18.6400000000002</v>
      </c>
      <c r="AV135" s="195" t="str">
        <f>IFERROR(VLOOKUP(AU135,'CRUCE OPORTUNIDADES'!$C$10:$D$106,2,FALSE),"")</f>
        <v/>
      </c>
      <c r="AW135" s="195">
        <v>19.6400000000002</v>
      </c>
      <c r="AX135" s="195" t="str">
        <f>IFERROR(VLOOKUP(AW135,'CRUCE OPORTUNIDADES'!$C$10:$D$106,2,FALSE),"")</f>
        <v/>
      </c>
      <c r="AY135" s="195">
        <v>20.6400000000002</v>
      </c>
      <c r="AZ135" s="195" t="str">
        <f>IFERROR(VLOOKUP(AY135,'CRUCE OPORTUNIDADES'!$C$10:$D$106,2,FALSE),"")</f>
        <v/>
      </c>
      <c r="BA135" s="195">
        <v>21.6400000000002</v>
      </c>
      <c r="BB135" s="195" t="str">
        <f>IFERROR(VLOOKUP(BA135,'CRUCE OPORTUNIDADES'!$C$10:$D$106,2,FALSE),"")</f>
        <v/>
      </c>
      <c r="BC135" s="195">
        <v>22.6400000000002</v>
      </c>
      <c r="BD135" s="195" t="str">
        <f>IFERROR(VLOOKUP(BC135,'CRUCE OPORTUNIDADES'!$C$10:$D$106,2,FALSE),"")</f>
        <v/>
      </c>
      <c r="BE135" s="195">
        <v>23.6400000000002</v>
      </c>
      <c r="BF135" s="195" t="str">
        <f>IFERROR(VLOOKUP(BE135,'CRUCE OPORTUNIDADES'!$C$10:$D$106,2,FALSE),"")</f>
        <v/>
      </c>
      <c r="BG135" s="195">
        <v>24.6400000000002</v>
      </c>
      <c r="BH135" s="195" t="str">
        <f>IFERROR(VLOOKUP(BG135,'CRUCE OPORTUNIDADES'!$C$10:$D$106,2,FALSE),"")</f>
        <v/>
      </c>
      <c r="BI135" s="195">
        <v>25.6400000000002</v>
      </c>
      <c r="BJ135" s="195" t="str">
        <f>IFERROR(VLOOKUP(BI135,'CRUCE OPORTUNIDADES'!$C$10:$D$106,2,FALSE),"")</f>
        <v/>
      </c>
    </row>
    <row r="136" spans="13:62">
      <c r="N136" s="195" t="str">
        <f>IF(N137&lt;&gt;""," -O","")</f>
        <v/>
      </c>
      <c r="P136" s="195" t="str">
        <f>IF(P137&lt;&gt;""," -O","")</f>
        <v/>
      </c>
      <c r="R136" s="195" t="str">
        <f>IF(R137&lt;&gt;""," -O","")</f>
        <v/>
      </c>
      <c r="T136" s="195" t="str">
        <f>IF(T137&lt;&gt;""," -O","")</f>
        <v/>
      </c>
      <c r="V136" s="195" t="str">
        <f>IF(V137&lt;&gt;""," -O","")</f>
        <v/>
      </c>
      <c r="X136" s="195" t="str">
        <f>IF(X137&lt;&gt;""," -O","")</f>
        <v/>
      </c>
      <c r="Z136" s="195" t="str">
        <f>IF(Z137&lt;&gt;""," -O","")</f>
        <v/>
      </c>
      <c r="AB136" s="195" t="str">
        <f>IF(AB137&lt;&gt;""," -O","")</f>
        <v/>
      </c>
      <c r="AD136" s="195" t="str">
        <f>IF(AD137&lt;&gt;""," -O","")</f>
        <v/>
      </c>
      <c r="AF136" s="195" t="str">
        <f>IF(AF137&lt;&gt;""," -O","")</f>
        <v/>
      </c>
      <c r="AH136" s="195" t="str">
        <f>IF(AH137&lt;&gt;""," -O","")</f>
        <v/>
      </c>
      <c r="AJ136" s="195" t="str">
        <f>IF(AJ137&lt;&gt;""," -O","")</f>
        <v/>
      </c>
      <c r="AL136" s="195" t="str">
        <f>IF(AL137&lt;&gt;""," -O","")</f>
        <v/>
      </c>
      <c r="AN136" s="195" t="str">
        <f>IF(AN137&lt;&gt;""," -O","")</f>
        <v/>
      </c>
      <c r="AP136" s="195" t="str">
        <f>IF(AP137&lt;&gt;""," -O","")</f>
        <v/>
      </c>
      <c r="AR136" s="195" t="str">
        <f>IF(AR137&lt;&gt;""," -O","")</f>
        <v/>
      </c>
      <c r="AT136" s="195" t="str">
        <f>IF(AT137&lt;&gt;""," -O","")</f>
        <v/>
      </c>
      <c r="AV136" s="195" t="str">
        <f>IF(AV137&lt;&gt;""," -O","")</f>
        <v/>
      </c>
      <c r="AX136" s="195" t="str">
        <f>IF(AX137&lt;&gt;""," -O","")</f>
        <v/>
      </c>
      <c r="AZ136" s="195" t="str">
        <f>IF(AZ137&lt;&gt;""," -O","")</f>
        <v/>
      </c>
      <c r="BB136" s="195" t="str">
        <f>IF(BB137&lt;&gt;""," -O","")</f>
        <v/>
      </c>
      <c r="BD136" s="195" t="str">
        <f>IF(BD137&lt;&gt;""," -O","")</f>
        <v/>
      </c>
      <c r="BF136" s="195" t="str">
        <f>IF(BF137&lt;&gt;""," -O","")</f>
        <v/>
      </c>
      <c r="BH136" s="195" t="str">
        <f>IF(BH137&lt;&gt;""," -O","")</f>
        <v/>
      </c>
      <c r="BJ136" s="195" t="str">
        <f>IF(BJ137&lt;&gt;""," -O","")</f>
        <v/>
      </c>
    </row>
    <row r="137" spans="13:62">
      <c r="M137" s="195">
        <v>1.65</v>
      </c>
      <c r="N137" s="195" t="str">
        <f>IFERROR(VLOOKUP(M137,'CRUCE OPORTUNIDADES'!$C$10:$D$106,2,FALSE),"")</f>
        <v/>
      </c>
      <c r="O137" s="195">
        <v>2.6500000000000101</v>
      </c>
      <c r="P137" s="195" t="str">
        <f>IFERROR(VLOOKUP(O137,'CRUCE OPORTUNIDADES'!$C$10:$D$106,2,FALSE),"")</f>
        <v/>
      </c>
      <c r="Q137" s="195">
        <v>3.6500000000000199</v>
      </c>
      <c r="R137" s="195" t="str">
        <f>IFERROR(VLOOKUP(Q137,'CRUCE OPORTUNIDADES'!$C$10:$D$106,2,FALSE),"")</f>
        <v/>
      </c>
      <c r="S137" s="195">
        <v>4.6500000000000297</v>
      </c>
      <c r="T137" s="195" t="str">
        <f>IFERROR(VLOOKUP(S137,'CRUCE OPORTUNIDADES'!$C$10:$D$106,2,FALSE),"")</f>
        <v/>
      </c>
      <c r="U137" s="195">
        <v>5.6500000000000403</v>
      </c>
      <c r="V137" s="195" t="str">
        <f>IFERROR(VLOOKUP(U137,'CRUCE OPORTUNIDADES'!$C$10:$D$106,2,FALSE),"")</f>
        <v/>
      </c>
      <c r="W137" s="195">
        <v>6.6500000000000501</v>
      </c>
      <c r="X137" s="195" t="str">
        <f>IFERROR(VLOOKUP(W137,'CRUCE OPORTUNIDADES'!$C$10:$D$106,2,FALSE),"")</f>
        <v/>
      </c>
      <c r="Y137" s="195">
        <v>7.6500000000000599</v>
      </c>
      <c r="Z137" s="195" t="str">
        <f>IFERROR(VLOOKUP(Y137,'CRUCE OPORTUNIDADES'!$C$10:$D$106,2,FALSE),"")</f>
        <v/>
      </c>
      <c r="AA137" s="195">
        <v>8.6500000000000696</v>
      </c>
      <c r="AB137" s="195" t="str">
        <f>IFERROR(VLOOKUP(AA137,'CRUCE OPORTUNIDADES'!$C$10:$D$106,2,FALSE),"")</f>
        <v/>
      </c>
      <c r="AC137" s="195">
        <v>9.6500000000000803</v>
      </c>
      <c r="AD137" s="195" t="str">
        <f>IFERROR(VLOOKUP(AC137,'CRUCE OPORTUNIDADES'!$C$10:$D$106,2,FALSE),"")</f>
        <v/>
      </c>
      <c r="AE137" s="195">
        <v>10.6500000000001</v>
      </c>
      <c r="AF137" s="195" t="str">
        <f>IFERROR(VLOOKUP(AE137,'CRUCE OPORTUNIDADES'!$C$10:$D$106,2,FALSE),"")</f>
        <v/>
      </c>
      <c r="AG137" s="195">
        <v>11.6500000000001</v>
      </c>
      <c r="AH137" s="195" t="str">
        <f>IFERROR(VLOOKUP(AG137,'CRUCE OPORTUNIDADES'!$C$10:$D$106,2,FALSE),"")</f>
        <v/>
      </c>
      <c r="AI137" s="195">
        <v>12.6500000000001</v>
      </c>
      <c r="AJ137" s="195" t="str">
        <f>IFERROR(VLOOKUP(AI137,'CRUCE OPORTUNIDADES'!$C$10:$D$106,2,FALSE),"")</f>
        <v/>
      </c>
      <c r="AK137" s="195">
        <v>13.6500000000001</v>
      </c>
      <c r="AL137" s="195" t="str">
        <f>IFERROR(VLOOKUP(AK137,'CRUCE OPORTUNIDADES'!$C$10:$D$106,2,FALSE),"")</f>
        <v/>
      </c>
      <c r="AM137" s="195">
        <v>14.6500000000001</v>
      </c>
      <c r="AN137" s="195" t="str">
        <f>IFERROR(VLOOKUP(AM137,'CRUCE OPORTUNIDADES'!$C$10:$D$106,2,FALSE),"")</f>
        <v/>
      </c>
      <c r="AO137" s="195">
        <v>15.6500000000001</v>
      </c>
      <c r="AP137" s="195" t="str">
        <f>IFERROR(VLOOKUP(AO137,'CRUCE OPORTUNIDADES'!$C$10:$D$106,2,FALSE),"")</f>
        <v/>
      </c>
      <c r="AQ137" s="195">
        <v>16.650000000000201</v>
      </c>
      <c r="AR137" s="195" t="str">
        <f>IFERROR(VLOOKUP(AQ137,'CRUCE OPORTUNIDADES'!$C$10:$D$106,2,FALSE),"")</f>
        <v/>
      </c>
      <c r="AS137" s="195">
        <v>17.650000000000201</v>
      </c>
      <c r="AT137" s="195" t="str">
        <f>IFERROR(VLOOKUP(AS137,'CRUCE OPORTUNIDADES'!$C$10:$D$106,2,FALSE),"")</f>
        <v/>
      </c>
      <c r="AU137" s="195">
        <v>18.650000000000201</v>
      </c>
      <c r="AV137" s="195" t="str">
        <f>IFERROR(VLOOKUP(AU137,'CRUCE OPORTUNIDADES'!$C$10:$D$106,2,FALSE),"")</f>
        <v/>
      </c>
      <c r="AW137" s="195">
        <v>19.650000000000201</v>
      </c>
      <c r="AX137" s="195" t="str">
        <f>IFERROR(VLOOKUP(AW137,'CRUCE OPORTUNIDADES'!$C$10:$D$106,2,FALSE),"")</f>
        <v/>
      </c>
      <c r="AY137" s="195">
        <v>20.650000000000201</v>
      </c>
      <c r="AZ137" s="195" t="str">
        <f>IFERROR(VLOOKUP(AY137,'CRUCE OPORTUNIDADES'!$C$10:$D$106,2,FALSE),"")</f>
        <v/>
      </c>
      <c r="BA137" s="195">
        <v>21.650000000000201</v>
      </c>
      <c r="BB137" s="195" t="str">
        <f>IFERROR(VLOOKUP(BA137,'CRUCE OPORTUNIDADES'!$C$10:$D$106,2,FALSE),"")</f>
        <v/>
      </c>
      <c r="BC137" s="195">
        <v>22.650000000000201</v>
      </c>
      <c r="BD137" s="195" t="str">
        <f>IFERROR(VLOOKUP(BC137,'CRUCE OPORTUNIDADES'!$C$10:$D$106,2,FALSE),"")</f>
        <v/>
      </c>
      <c r="BE137" s="195">
        <v>23.650000000000201</v>
      </c>
      <c r="BF137" s="195" t="str">
        <f>IFERROR(VLOOKUP(BE137,'CRUCE OPORTUNIDADES'!$C$10:$D$106,2,FALSE),"")</f>
        <v/>
      </c>
      <c r="BG137" s="195">
        <v>24.650000000000201</v>
      </c>
      <c r="BH137" s="195" t="str">
        <f>IFERROR(VLOOKUP(BG137,'CRUCE OPORTUNIDADES'!$C$10:$D$106,2,FALSE),"")</f>
        <v/>
      </c>
      <c r="BI137" s="195">
        <v>25.650000000000201</v>
      </c>
      <c r="BJ137" s="195" t="str">
        <f>IFERROR(VLOOKUP(BI137,'CRUCE OPORTUNIDADES'!$C$10:$D$106,2,FALSE),"")</f>
        <v/>
      </c>
    </row>
    <row r="138" spans="13:62">
      <c r="N138" s="195" t="str">
        <f>IF(N139&lt;&gt;""," -O","")</f>
        <v/>
      </c>
      <c r="P138" s="195" t="str">
        <f>IF(P139&lt;&gt;""," -O","")</f>
        <v/>
      </c>
      <c r="R138" s="195" t="str">
        <f>IF(R139&lt;&gt;""," -O","")</f>
        <v/>
      </c>
      <c r="T138" s="195" t="str">
        <f>IF(T139&lt;&gt;""," -O","")</f>
        <v/>
      </c>
      <c r="V138" s="195" t="str">
        <f>IF(V139&lt;&gt;""," -O","")</f>
        <v/>
      </c>
      <c r="X138" s="195" t="str">
        <f>IF(X139&lt;&gt;""," -O","")</f>
        <v/>
      </c>
      <c r="Z138" s="195" t="str">
        <f>IF(Z139&lt;&gt;""," -O","")</f>
        <v/>
      </c>
      <c r="AB138" s="195" t="str">
        <f>IF(AB139&lt;&gt;""," -O","")</f>
        <v/>
      </c>
      <c r="AD138" s="195" t="str">
        <f>IF(AD139&lt;&gt;""," -O","")</f>
        <v/>
      </c>
      <c r="AF138" s="195" t="str">
        <f>IF(AF139&lt;&gt;""," -O","")</f>
        <v/>
      </c>
      <c r="AH138" s="195" t="str">
        <f>IF(AH139&lt;&gt;""," -O","")</f>
        <v/>
      </c>
      <c r="AJ138" s="195" t="str">
        <f>IF(AJ139&lt;&gt;""," -O","")</f>
        <v/>
      </c>
      <c r="AL138" s="195" t="str">
        <f>IF(AL139&lt;&gt;""," -O","")</f>
        <v/>
      </c>
      <c r="AN138" s="195" t="str">
        <f>IF(AN139&lt;&gt;""," -O","")</f>
        <v/>
      </c>
      <c r="AP138" s="195" t="str">
        <f>IF(AP139&lt;&gt;""," -O","")</f>
        <v/>
      </c>
      <c r="AR138" s="195" t="str">
        <f>IF(AR139&lt;&gt;""," -O","")</f>
        <v/>
      </c>
      <c r="AT138" s="195" t="str">
        <f>IF(AT139&lt;&gt;""," -O","")</f>
        <v/>
      </c>
      <c r="AV138" s="195" t="str">
        <f>IF(AV139&lt;&gt;""," -O","")</f>
        <v/>
      </c>
      <c r="AX138" s="195" t="str">
        <f>IF(AX139&lt;&gt;""," -O","")</f>
        <v/>
      </c>
      <c r="AZ138" s="195" t="str">
        <f>IF(AZ139&lt;&gt;""," -O","")</f>
        <v/>
      </c>
      <c r="BB138" s="195" t="str">
        <f>IF(BB139&lt;&gt;""," -O","")</f>
        <v/>
      </c>
      <c r="BD138" s="195" t="str">
        <f>IF(BD139&lt;&gt;""," -O","")</f>
        <v/>
      </c>
      <c r="BF138" s="195" t="str">
        <f>IF(BF139&lt;&gt;""," -O","")</f>
        <v/>
      </c>
      <c r="BH138" s="195" t="str">
        <f>IF(BH139&lt;&gt;""," -O","")</f>
        <v/>
      </c>
      <c r="BJ138" s="195" t="str">
        <f>IF(BJ139&lt;&gt;""," -O","")</f>
        <v/>
      </c>
    </row>
    <row r="139" spans="13:62">
      <c r="M139" s="195">
        <v>1.66</v>
      </c>
      <c r="N139" s="195" t="str">
        <f>IFERROR(VLOOKUP(M139,'CRUCE OPORTUNIDADES'!$C$10:$D$106,2,FALSE),"")</f>
        <v/>
      </c>
      <c r="O139" s="195">
        <v>2.6600000000000099</v>
      </c>
      <c r="P139" s="195" t="str">
        <f>IFERROR(VLOOKUP(O139,'CRUCE OPORTUNIDADES'!$C$10:$D$106,2,FALSE),"")</f>
        <v/>
      </c>
      <c r="Q139" s="195">
        <v>3.6600000000000201</v>
      </c>
      <c r="R139" s="195" t="str">
        <f>IFERROR(VLOOKUP(Q139,'CRUCE OPORTUNIDADES'!$C$10:$D$106,2,FALSE),"")</f>
        <v/>
      </c>
      <c r="S139" s="195">
        <v>4.6600000000000303</v>
      </c>
      <c r="T139" s="195" t="str">
        <f>IFERROR(VLOOKUP(S139,'CRUCE OPORTUNIDADES'!$C$10:$D$106,2,FALSE),"")</f>
        <v/>
      </c>
      <c r="U139" s="195">
        <v>5.6600000000000401</v>
      </c>
      <c r="V139" s="195" t="str">
        <f>IFERROR(VLOOKUP(U139,'CRUCE OPORTUNIDADES'!$C$10:$D$106,2,FALSE),"")</f>
        <v/>
      </c>
      <c r="W139" s="195">
        <v>6.6600000000000499</v>
      </c>
      <c r="X139" s="195" t="str">
        <f>IFERROR(VLOOKUP(W139,'CRUCE OPORTUNIDADES'!$C$10:$D$106,2,FALSE),"")</f>
        <v/>
      </c>
      <c r="Y139" s="195">
        <v>7.6600000000000597</v>
      </c>
      <c r="Z139" s="195" t="str">
        <f>IFERROR(VLOOKUP(Y139,'CRUCE OPORTUNIDADES'!$C$10:$D$106,2,FALSE),"")</f>
        <v/>
      </c>
      <c r="AA139" s="195">
        <v>8.6600000000000694</v>
      </c>
      <c r="AB139" s="195" t="str">
        <f>IFERROR(VLOOKUP(AA139,'CRUCE OPORTUNIDADES'!$C$10:$D$106,2,FALSE),"")</f>
        <v/>
      </c>
      <c r="AC139" s="195">
        <v>9.6600000000000801</v>
      </c>
      <c r="AD139" s="195" t="str">
        <f>IFERROR(VLOOKUP(AC139,'CRUCE OPORTUNIDADES'!$C$10:$D$106,2,FALSE),"")</f>
        <v/>
      </c>
      <c r="AE139" s="195">
        <v>10.6600000000001</v>
      </c>
      <c r="AF139" s="195" t="str">
        <f>IFERROR(VLOOKUP(AE139,'CRUCE OPORTUNIDADES'!$C$10:$D$106,2,FALSE),"")</f>
        <v/>
      </c>
      <c r="AG139" s="195">
        <v>11.6600000000001</v>
      </c>
      <c r="AH139" s="195" t="str">
        <f>IFERROR(VLOOKUP(AG139,'CRUCE OPORTUNIDADES'!$C$10:$D$106,2,FALSE),"")</f>
        <v/>
      </c>
      <c r="AI139" s="195">
        <v>12.6600000000001</v>
      </c>
      <c r="AJ139" s="195" t="str">
        <f>IFERROR(VLOOKUP(AI139,'CRUCE OPORTUNIDADES'!$C$10:$D$106,2,FALSE),"")</f>
        <v/>
      </c>
      <c r="AK139" s="195">
        <v>13.6600000000001</v>
      </c>
      <c r="AL139" s="195" t="str">
        <f>IFERROR(VLOOKUP(AK139,'CRUCE OPORTUNIDADES'!$C$10:$D$106,2,FALSE),"")</f>
        <v/>
      </c>
      <c r="AM139" s="195">
        <v>14.6600000000001</v>
      </c>
      <c r="AN139" s="195" t="str">
        <f>IFERROR(VLOOKUP(AM139,'CRUCE OPORTUNIDADES'!$C$10:$D$106,2,FALSE),"")</f>
        <v/>
      </c>
      <c r="AO139" s="195">
        <v>15.6600000000001</v>
      </c>
      <c r="AP139" s="195" t="str">
        <f>IFERROR(VLOOKUP(AO139,'CRUCE OPORTUNIDADES'!$C$10:$D$106,2,FALSE),"")</f>
        <v/>
      </c>
      <c r="AQ139" s="195">
        <v>16.6600000000001</v>
      </c>
      <c r="AR139" s="195" t="str">
        <f>IFERROR(VLOOKUP(AQ139,'CRUCE OPORTUNIDADES'!$C$10:$D$106,2,FALSE),"")</f>
        <v/>
      </c>
      <c r="AS139" s="195">
        <v>17.660000000000199</v>
      </c>
      <c r="AT139" s="195" t="str">
        <f>IFERROR(VLOOKUP(AS139,'CRUCE OPORTUNIDADES'!$C$10:$D$106,2,FALSE),"")</f>
        <v/>
      </c>
      <c r="AU139" s="195">
        <v>18.660000000000199</v>
      </c>
      <c r="AV139" s="195" t="str">
        <f>IFERROR(VLOOKUP(AU139,'CRUCE OPORTUNIDADES'!$C$10:$D$106,2,FALSE),"")</f>
        <v/>
      </c>
      <c r="AW139" s="195">
        <v>19.660000000000199</v>
      </c>
      <c r="AX139" s="195" t="str">
        <f>IFERROR(VLOOKUP(AW139,'CRUCE OPORTUNIDADES'!$C$10:$D$106,2,FALSE),"")</f>
        <v/>
      </c>
      <c r="AY139" s="195">
        <v>20.660000000000199</v>
      </c>
      <c r="AZ139" s="195" t="str">
        <f>IFERROR(VLOOKUP(AY139,'CRUCE OPORTUNIDADES'!$C$10:$D$106,2,FALSE),"")</f>
        <v/>
      </c>
      <c r="BA139" s="195">
        <v>21.660000000000199</v>
      </c>
      <c r="BB139" s="195" t="str">
        <f>IFERROR(VLOOKUP(BA139,'CRUCE OPORTUNIDADES'!$C$10:$D$106,2,FALSE),"")</f>
        <v/>
      </c>
      <c r="BC139" s="195">
        <v>22.660000000000199</v>
      </c>
      <c r="BD139" s="195" t="str">
        <f>IFERROR(VLOOKUP(BC139,'CRUCE OPORTUNIDADES'!$C$10:$D$106,2,FALSE),"")</f>
        <v/>
      </c>
      <c r="BE139" s="195">
        <v>23.660000000000199</v>
      </c>
      <c r="BF139" s="195" t="str">
        <f>IFERROR(VLOOKUP(BE139,'CRUCE OPORTUNIDADES'!$C$10:$D$106,2,FALSE),"")</f>
        <v/>
      </c>
      <c r="BG139" s="195">
        <v>24.660000000000199</v>
      </c>
      <c r="BH139" s="195" t="str">
        <f>IFERROR(VLOOKUP(BG139,'CRUCE OPORTUNIDADES'!$C$10:$D$106,2,FALSE),"")</f>
        <v/>
      </c>
      <c r="BI139" s="195">
        <v>25.660000000000199</v>
      </c>
      <c r="BJ139" s="195" t="str">
        <f>IFERROR(VLOOKUP(BI139,'CRUCE OPORTUNIDADES'!$C$10:$D$106,2,FALSE),"")</f>
        <v/>
      </c>
    </row>
    <row r="140" spans="13:62">
      <c r="N140" s="195" t="str">
        <f>IF(N141&lt;&gt;""," -O","")</f>
        <v/>
      </c>
      <c r="P140" s="195" t="str">
        <f>IF(P141&lt;&gt;""," -O","")</f>
        <v/>
      </c>
      <c r="R140" s="195" t="str">
        <f>IF(R141&lt;&gt;""," -O","")</f>
        <v/>
      </c>
      <c r="T140" s="195" t="str">
        <f>IF(T141&lt;&gt;""," -O","")</f>
        <v/>
      </c>
      <c r="V140" s="195" t="str">
        <f>IF(V141&lt;&gt;""," -O","")</f>
        <v/>
      </c>
      <c r="X140" s="195" t="str">
        <f>IF(X141&lt;&gt;""," -O","")</f>
        <v/>
      </c>
      <c r="Z140" s="195" t="str">
        <f>IF(Z141&lt;&gt;""," -O","")</f>
        <v/>
      </c>
      <c r="AB140" s="195" t="str">
        <f>IF(AB141&lt;&gt;""," -O","")</f>
        <v/>
      </c>
      <c r="AD140" s="195" t="str">
        <f>IF(AD141&lt;&gt;""," -O","")</f>
        <v/>
      </c>
      <c r="AF140" s="195" t="str">
        <f>IF(AF141&lt;&gt;""," -O","")</f>
        <v/>
      </c>
      <c r="AH140" s="195" t="str">
        <f>IF(AH141&lt;&gt;""," -O","")</f>
        <v/>
      </c>
      <c r="AJ140" s="195" t="str">
        <f>IF(AJ141&lt;&gt;""," -O","")</f>
        <v/>
      </c>
      <c r="AL140" s="195" t="str">
        <f>IF(AL141&lt;&gt;""," -O","")</f>
        <v/>
      </c>
      <c r="AN140" s="195" t="str">
        <f>IF(AN141&lt;&gt;""," -O","")</f>
        <v/>
      </c>
      <c r="AP140" s="195" t="str">
        <f>IF(AP141&lt;&gt;""," -O","")</f>
        <v/>
      </c>
      <c r="AR140" s="195" t="str">
        <f>IF(AR141&lt;&gt;""," -O","")</f>
        <v/>
      </c>
      <c r="AT140" s="195" t="str">
        <f>IF(AT141&lt;&gt;""," -O","")</f>
        <v/>
      </c>
      <c r="AV140" s="195" t="str">
        <f>IF(AV141&lt;&gt;""," -O","")</f>
        <v/>
      </c>
      <c r="AX140" s="195" t="str">
        <f>IF(AX141&lt;&gt;""," -O","")</f>
        <v/>
      </c>
      <c r="AZ140" s="195" t="str">
        <f>IF(AZ141&lt;&gt;""," -O","")</f>
        <v/>
      </c>
      <c r="BB140" s="195" t="str">
        <f>IF(BB141&lt;&gt;""," -O","")</f>
        <v/>
      </c>
      <c r="BD140" s="195" t="str">
        <f>IF(BD141&lt;&gt;""," -O","")</f>
        <v/>
      </c>
      <c r="BF140" s="195" t="str">
        <f>IF(BF141&lt;&gt;""," -O","")</f>
        <v/>
      </c>
      <c r="BH140" s="195" t="str">
        <f>IF(BH141&lt;&gt;""," -O","")</f>
        <v/>
      </c>
      <c r="BJ140" s="195" t="str">
        <f>IF(BJ141&lt;&gt;""," -O","")</f>
        <v/>
      </c>
    </row>
    <row r="141" spans="13:62">
      <c r="M141" s="195">
        <v>1.67</v>
      </c>
      <c r="N141" s="195" t="str">
        <f>IFERROR(VLOOKUP(M141,'CRUCE OPORTUNIDADES'!$C$10:$D$106,2,FALSE),"")</f>
        <v/>
      </c>
      <c r="O141" s="195">
        <v>2.6700000000000199</v>
      </c>
      <c r="P141" s="195" t="str">
        <f>IFERROR(VLOOKUP(O141,'CRUCE OPORTUNIDADES'!$C$10:$D$106,2,FALSE),"")</f>
        <v/>
      </c>
      <c r="Q141" s="195">
        <v>3.6700000000000399</v>
      </c>
      <c r="R141" s="195" t="str">
        <f>IFERROR(VLOOKUP(Q141,'CRUCE OPORTUNIDADES'!$C$10:$D$106,2,FALSE),"")</f>
        <v/>
      </c>
      <c r="S141" s="195">
        <v>4.6700000000000603</v>
      </c>
      <c r="T141" s="195" t="str">
        <f>IFERROR(VLOOKUP(S141,'CRUCE OPORTUNIDADES'!$C$10:$D$106,2,FALSE),"")</f>
        <v/>
      </c>
      <c r="U141" s="195">
        <v>5.6700000000000799</v>
      </c>
      <c r="V141" s="195" t="str">
        <f>IFERROR(VLOOKUP(U141,'CRUCE OPORTUNIDADES'!$C$10:$D$106,2,FALSE),"")</f>
        <v/>
      </c>
      <c r="W141" s="195">
        <v>6.6700000000001003</v>
      </c>
      <c r="X141" s="195" t="str">
        <f>IFERROR(VLOOKUP(W141,'CRUCE OPORTUNIDADES'!$C$10:$D$106,2,FALSE),"")</f>
        <v/>
      </c>
      <c r="Y141" s="195">
        <v>7.6700000000001198</v>
      </c>
      <c r="Z141" s="195" t="str">
        <f>IFERROR(VLOOKUP(Y141,'CRUCE OPORTUNIDADES'!$C$10:$D$106,2,FALSE),"")</f>
        <v/>
      </c>
      <c r="AA141" s="195">
        <v>8.6700000000001403</v>
      </c>
      <c r="AB141" s="195" t="str">
        <f>IFERROR(VLOOKUP(AA141,'CRUCE OPORTUNIDADES'!$C$10:$D$106,2,FALSE),"")</f>
        <v/>
      </c>
      <c r="AC141" s="195">
        <v>9.6700000000001598</v>
      </c>
      <c r="AD141" s="195" t="str">
        <f>IFERROR(VLOOKUP(AC141,'CRUCE OPORTUNIDADES'!$C$10:$D$106,2,FALSE),"")</f>
        <v/>
      </c>
      <c r="AE141" s="195">
        <v>10.670000000000201</v>
      </c>
      <c r="AF141" s="195" t="str">
        <f>IFERROR(VLOOKUP(AE141,'CRUCE OPORTUNIDADES'!$C$10:$D$106,2,FALSE),"")</f>
        <v/>
      </c>
      <c r="AG141" s="195">
        <v>11.670000000000201</v>
      </c>
      <c r="AH141" s="195" t="str">
        <f>IFERROR(VLOOKUP(AG141,'CRUCE OPORTUNIDADES'!$C$10:$D$106,2,FALSE),"")</f>
        <v/>
      </c>
      <c r="AI141" s="195">
        <v>12.670000000000201</v>
      </c>
      <c r="AJ141" s="195" t="str">
        <f>IFERROR(VLOOKUP(AI141,'CRUCE OPORTUNIDADES'!$C$10:$D$106,2,FALSE),"")</f>
        <v/>
      </c>
      <c r="AK141" s="195">
        <v>13.670000000000201</v>
      </c>
      <c r="AL141" s="195" t="str">
        <f>IFERROR(VLOOKUP(AK141,'CRUCE OPORTUNIDADES'!$C$10:$D$106,2,FALSE),"")</f>
        <v/>
      </c>
      <c r="AM141" s="195">
        <v>14.6700000000003</v>
      </c>
      <c r="AN141" s="195" t="str">
        <f>IFERROR(VLOOKUP(AM141,'CRUCE OPORTUNIDADES'!$C$10:$D$106,2,FALSE),"")</f>
        <v/>
      </c>
      <c r="AO141" s="195">
        <v>15.6700000000003</v>
      </c>
      <c r="AP141" s="195" t="str">
        <f>IFERROR(VLOOKUP(AO141,'CRUCE OPORTUNIDADES'!$C$10:$D$106,2,FALSE),"")</f>
        <v/>
      </c>
      <c r="AQ141" s="195">
        <v>16.6700000000003</v>
      </c>
      <c r="AR141" s="195" t="str">
        <f>IFERROR(VLOOKUP(AQ141,'CRUCE OPORTUNIDADES'!$C$10:$D$106,2,FALSE),"")</f>
        <v/>
      </c>
      <c r="AS141" s="195">
        <v>17.6700000000003</v>
      </c>
      <c r="AT141" s="195" t="str">
        <f>IFERROR(VLOOKUP(AS141,'CRUCE OPORTUNIDADES'!$C$10:$D$106,2,FALSE),"")</f>
        <v/>
      </c>
      <c r="AU141" s="195">
        <v>18.6700000000003</v>
      </c>
      <c r="AV141" s="195" t="str">
        <f>IFERROR(VLOOKUP(AU141,'CRUCE OPORTUNIDADES'!$C$10:$D$106,2,FALSE),"")</f>
        <v/>
      </c>
      <c r="AW141" s="195">
        <v>19.6700000000004</v>
      </c>
      <c r="AX141" s="195" t="str">
        <f>IFERROR(VLOOKUP(AW141,'CRUCE OPORTUNIDADES'!$C$10:$D$106,2,FALSE),"")</f>
        <v/>
      </c>
      <c r="AY141" s="195">
        <v>20.6700000000004</v>
      </c>
      <c r="AZ141" s="195" t="str">
        <f>IFERROR(VLOOKUP(AY141,'CRUCE OPORTUNIDADES'!$C$10:$D$106,2,FALSE),"")</f>
        <v/>
      </c>
      <c r="BA141" s="195">
        <v>21.6700000000004</v>
      </c>
      <c r="BB141" s="195" t="str">
        <f>IFERROR(VLOOKUP(BA141,'CRUCE OPORTUNIDADES'!$C$10:$D$106,2,FALSE),"")</f>
        <v/>
      </c>
      <c r="BC141" s="195">
        <v>22.6700000000004</v>
      </c>
      <c r="BD141" s="195" t="str">
        <f>IFERROR(VLOOKUP(BC141,'CRUCE OPORTUNIDADES'!$C$10:$D$106,2,FALSE),"")</f>
        <v/>
      </c>
      <c r="BE141" s="195">
        <v>23.6700000000004</v>
      </c>
      <c r="BF141" s="195" t="str">
        <f>IFERROR(VLOOKUP(BE141,'CRUCE OPORTUNIDADES'!$C$10:$D$106,2,FALSE),"")</f>
        <v/>
      </c>
      <c r="BG141" s="195">
        <v>24.670000000000499</v>
      </c>
      <c r="BH141" s="195" t="str">
        <f>IFERROR(VLOOKUP(BG141,'CRUCE OPORTUNIDADES'!$C$10:$D$106,2,FALSE),"")</f>
        <v/>
      </c>
      <c r="BI141" s="195">
        <v>25.670000000000499</v>
      </c>
      <c r="BJ141" s="195" t="str">
        <f>IFERROR(VLOOKUP(BI141,'CRUCE OPORTUNIDADES'!$C$10:$D$106,2,FALSE),"")</f>
        <v/>
      </c>
    </row>
    <row r="142" spans="13:62">
      <c r="N142" s="195" t="str">
        <f>IF(N143&lt;&gt;""," -O","")</f>
        <v/>
      </c>
      <c r="P142" s="195" t="str">
        <f>IF(P143&lt;&gt;""," -O","")</f>
        <v/>
      </c>
      <c r="R142" s="195" t="str">
        <f>IF(R143&lt;&gt;""," -O","")</f>
        <v/>
      </c>
      <c r="T142" s="195" t="str">
        <f>IF(T143&lt;&gt;""," -O","")</f>
        <v/>
      </c>
      <c r="V142" s="195" t="str">
        <f>IF(V143&lt;&gt;""," -O","")</f>
        <v/>
      </c>
      <c r="X142" s="195" t="str">
        <f>IF(X143&lt;&gt;""," -O","")</f>
        <v/>
      </c>
      <c r="Z142" s="195" t="str">
        <f>IF(Z143&lt;&gt;""," -O","")</f>
        <v/>
      </c>
      <c r="AB142" s="195" t="str">
        <f>IF(AB143&lt;&gt;""," -O","")</f>
        <v/>
      </c>
      <c r="AD142" s="195" t="str">
        <f>IF(AD143&lt;&gt;""," -O","")</f>
        <v/>
      </c>
      <c r="AF142" s="195" t="str">
        <f>IF(AF143&lt;&gt;""," -O","")</f>
        <v/>
      </c>
      <c r="AH142" s="195" t="str">
        <f>IF(AH143&lt;&gt;""," -O","")</f>
        <v/>
      </c>
      <c r="AJ142" s="195" t="str">
        <f>IF(AJ143&lt;&gt;""," -O","")</f>
        <v/>
      </c>
      <c r="AL142" s="195" t="str">
        <f>IF(AL143&lt;&gt;""," -O","")</f>
        <v/>
      </c>
      <c r="AN142" s="195" t="str">
        <f>IF(AN143&lt;&gt;""," -O","")</f>
        <v/>
      </c>
      <c r="AP142" s="195" t="str">
        <f>IF(AP143&lt;&gt;""," -O","")</f>
        <v/>
      </c>
      <c r="AR142" s="195" t="str">
        <f>IF(AR143&lt;&gt;""," -O","")</f>
        <v/>
      </c>
      <c r="AT142" s="195" t="str">
        <f>IF(AT143&lt;&gt;""," -O","")</f>
        <v/>
      </c>
      <c r="AV142" s="195" t="str">
        <f>IF(AV143&lt;&gt;""," -O","")</f>
        <v/>
      </c>
      <c r="AX142" s="195" t="str">
        <f>IF(AX143&lt;&gt;""," -O","")</f>
        <v/>
      </c>
      <c r="AZ142" s="195" t="str">
        <f>IF(AZ143&lt;&gt;""," -O","")</f>
        <v/>
      </c>
      <c r="BB142" s="195" t="str">
        <f>IF(BB143&lt;&gt;""," -O","")</f>
        <v/>
      </c>
      <c r="BD142" s="195" t="str">
        <f>IF(BD143&lt;&gt;""," -O","")</f>
        <v/>
      </c>
      <c r="BF142" s="195" t="str">
        <f>IF(BF143&lt;&gt;""," -O","")</f>
        <v/>
      </c>
      <c r="BH142" s="195" t="str">
        <f>IF(BH143&lt;&gt;""," -O","")</f>
        <v/>
      </c>
      <c r="BJ142" s="195" t="str">
        <f>IF(BJ143&lt;&gt;""," -O","")</f>
        <v/>
      </c>
    </row>
    <row r="143" spans="13:62">
      <c r="M143" s="195">
        <v>1.68</v>
      </c>
      <c r="N143" s="195" t="str">
        <f>IFERROR(VLOOKUP(M143,'CRUCE OPORTUNIDADES'!$C$10:$D$106,2,FALSE),"")</f>
        <v/>
      </c>
      <c r="O143" s="195">
        <v>2.6800000000000099</v>
      </c>
      <c r="P143" s="195" t="str">
        <f>IFERROR(VLOOKUP(O143,'CRUCE OPORTUNIDADES'!$C$10:$D$106,2,FALSE),"")</f>
        <v/>
      </c>
      <c r="Q143" s="195">
        <v>3.6800000000000201</v>
      </c>
      <c r="R143" s="195" t="str">
        <f>IFERROR(VLOOKUP(Q143,'CRUCE OPORTUNIDADES'!$C$10:$D$106,2,FALSE),"")</f>
        <v/>
      </c>
      <c r="S143" s="195">
        <v>4.6800000000000299</v>
      </c>
      <c r="T143" s="195" t="str">
        <f>IFERROR(VLOOKUP(S143,'CRUCE OPORTUNIDADES'!$C$10:$D$106,2,FALSE),"")</f>
        <v/>
      </c>
      <c r="U143" s="195">
        <v>5.6800000000000397</v>
      </c>
      <c r="V143" s="195" t="str">
        <f>IFERROR(VLOOKUP(U143,'CRUCE OPORTUNIDADES'!$C$10:$D$106,2,FALSE),"")</f>
        <v/>
      </c>
      <c r="W143" s="195">
        <v>6.6800000000000503</v>
      </c>
      <c r="X143" s="195" t="str">
        <f>IFERROR(VLOOKUP(W143,'CRUCE OPORTUNIDADES'!$C$10:$D$106,2,FALSE),"")</f>
        <v/>
      </c>
      <c r="Y143" s="195">
        <v>7.6800000000000601</v>
      </c>
      <c r="Z143" s="195" t="str">
        <f>IFERROR(VLOOKUP(Y143,'CRUCE OPORTUNIDADES'!$C$10:$D$106,2,FALSE),"")</f>
        <v/>
      </c>
      <c r="AA143" s="195">
        <v>8.6800000000000708</v>
      </c>
      <c r="AB143" s="195" t="str">
        <f>IFERROR(VLOOKUP(AA143,'CRUCE OPORTUNIDADES'!$C$10:$D$106,2,FALSE),"")</f>
        <v/>
      </c>
      <c r="AC143" s="195">
        <v>9.6800000000000797</v>
      </c>
      <c r="AD143" s="195" t="str">
        <f>IFERROR(VLOOKUP(AC143,'CRUCE OPORTUNIDADES'!$C$10:$D$106,2,FALSE),"")</f>
        <v/>
      </c>
      <c r="AE143" s="195">
        <v>10.680000000000099</v>
      </c>
      <c r="AF143" s="195" t="str">
        <f>IFERROR(VLOOKUP(AE143,'CRUCE OPORTUNIDADES'!$C$10:$D$106,2,FALSE),"")</f>
        <v/>
      </c>
      <c r="AG143" s="195">
        <v>11.680000000000099</v>
      </c>
      <c r="AH143" s="195" t="str">
        <f>IFERROR(VLOOKUP(AG143,'CRUCE OPORTUNIDADES'!$C$10:$D$106,2,FALSE),"")</f>
        <v/>
      </c>
      <c r="AI143" s="195">
        <v>12.680000000000099</v>
      </c>
      <c r="AJ143" s="195" t="str">
        <f>IFERROR(VLOOKUP(AI143,'CRUCE OPORTUNIDADES'!$C$10:$D$106,2,FALSE),"")</f>
        <v/>
      </c>
      <c r="AK143" s="195">
        <v>13.680000000000099</v>
      </c>
      <c r="AL143" s="195" t="str">
        <f>IFERROR(VLOOKUP(AK143,'CRUCE OPORTUNIDADES'!$C$10:$D$106,2,FALSE),"")</f>
        <v/>
      </c>
      <c r="AM143" s="195">
        <v>14.680000000000099</v>
      </c>
      <c r="AN143" s="195" t="str">
        <f>IFERROR(VLOOKUP(AM143,'CRUCE OPORTUNIDADES'!$C$10:$D$106,2,FALSE),"")</f>
        <v/>
      </c>
      <c r="AO143" s="195">
        <v>15.680000000000099</v>
      </c>
      <c r="AP143" s="195" t="str">
        <f>IFERROR(VLOOKUP(AO143,'CRUCE OPORTUNIDADES'!$C$10:$D$106,2,FALSE),"")</f>
        <v/>
      </c>
      <c r="AQ143" s="195">
        <v>16.680000000000099</v>
      </c>
      <c r="AR143" s="195" t="str">
        <f>IFERROR(VLOOKUP(AQ143,'CRUCE OPORTUNIDADES'!$C$10:$D$106,2,FALSE),"")</f>
        <v/>
      </c>
      <c r="AS143" s="195">
        <v>17.680000000000199</v>
      </c>
      <c r="AT143" s="195" t="str">
        <f>IFERROR(VLOOKUP(AS143,'CRUCE OPORTUNIDADES'!$C$10:$D$106,2,FALSE),"")</f>
        <v/>
      </c>
      <c r="AU143" s="195">
        <v>18.680000000000199</v>
      </c>
      <c r="AV143" s="195" t="str">
        <f>IFERROR(VLOOKUP(AU143,'CRUCE OPORTUNIDADES'!$C$10:$D$106,2,FALSE),"")</f>
        <v/>
      </c>
      <c r="AW143" s="195">
        <v>19.680000000000199</v>
      </c>
      <c r="AX143" s="195" t="str">
        <f>IFERROR(VLOOKUP(AW143,'CRUCE OPORTUNIDADES'!$C$10:$D$106,2,FALSE),"")</f>
        <v/>
      </c>
      <c r="AY143" s="195">
        <v>20.680000000000199</v>
      </c>
      <c r="AZ143" s="195" t="str">
        <f>IFERROR(VLOOKUP(AY143,'CRUCE OPORTUNIDADES'!$C$10:$D$106,2,FALSE),"")</f>
        <v/>
      </c>
      <c r="BA143" s="195">
        <v>21.680000000000199</v>
      </c>
      <c r="BB143" s="195" t="str">
        <f>IFERROR(VLOOKUP(BA143,'CRUCE OPORTUNIDADES'!$C$10:$D$106,2,FALSE),"")</f>
        <v/>
      </c>
      <c r="BC143" s="195">
        <v>22.680000000000199</v>
      </c>
      <c r="BD143" s="195" t="str">
        <f>IFERROR(VLOOKUP(BC143,'CRUCE OPORTUNIDADES'!$C$10:$D$106,2,FALSE),"")</f>
        <v/>
      </c>
      <c r="BE143" s="195">
        <v>23.680000000000199</v>
      </c>
      <c r="BF143" s="195" t="str">
        <f>IFERROR(VLOOKUP(BE143,'CRUCE OPORTUNIDADES'!$C$10:$D$106,2,FALSE),"")</f>
        <v/>
      </c>
      <c r="BG143" s="195">
        <v>24.680000000000199</v>
      </c>
      <c r="BH143" s="195" t="str">
        <f>IFERROR(VLOOKUP(BG143,'CRUCE OPORTUNIDADES'!$C$10:$D$106,2,FALSE),"")</f>
        <v/>
      </c>
      <c r="BI143" s="195">
        <v>25.680000000000199</v>
      </c>
      <c r="BJ143" s="195" t="str">
        <f>IFERROR(VLOOKUP(BI143,'CRUCE OPORTUNIDADES'!$C$10:$D$106,2,FALSE),"")</f>
        <v/>
      </c>
    </row>
    <row r="144" spans="13:62">
      <c r="N144" s="195" t="str">
        <f>IF(N145&lt;&gt;""," -O","")</f>
        <v/>
      </c>
      <c r="P144" s="195" t="str">
        <f>IF(P145&lt;&gt;""," -O","")</f>
        <v/>
      </c>
      <c r="R144" s="195" t="str">
        <f>IF(R145&lt;&gt;""," -O","")</f>
        <v/>
      </c>
      <c r="T144" s="195" t="str">
        <f>IF(T145&lt;&gt;""," -O","")</f>
        <v/>
      </c>
      <c r="V144" s="195" t="str">
        <f>IF(V145&lt;&gt;""," -O","")</f>
        <v/>
      </c>
      <c r="X144" s="195" t="str">
        <f>IF(X145&lt;&gt;""," -O","")</f>
        <v/>
      </c>
      <c r="Z144" s="195" t="str">
        <f>IF(Z145&lt;&gt;""," -O","")</f>
        <v/>
      </c>
      <c r="AB144" s="195" t="str">
        <f>IF(AB145&lt;&gt;""," -O","")</f>
        <v/>
      </c>
      <c r="AD144" s="195" t="str">
        <f>IF(AD145&lt;&gt;""," -O","")</f>
        <v/>
      </c>
      <c r="AF144" s="195" t="str">
        <f>IF(AF145&lt;&gt;""," -O","")</f>
        <v/>
      </c>
      <c r="AH144" s="195" t="str">
        <f>IF(AH145&lt;&gt;""," -O","")</f>
        <v/>
      </c>
      <c r="AJ144" s="195" t="str">
        <f>IF(AJ145&lt;&gt;""," -O","")</f>
        <v/>
      </c>
      <c r="AL144" s="195" t="str">
        <f>IF(AL145&lt;&gt;""," -O","")</f>
        <v/>
      </c>
      <c r="AN144" s="195" t="str">
        <f>IF(AN145&lt;&gt;""," -O","")</f>
        <v/>
      </c>
      <c r="AP144" s="195" t="str">
        <f>IF(AP145&lt;&gt;""," -O","")</f>
        <v/>
      </c>
      <c r="AR144" s="195" t="str">
        <f>IF(AR145&lt;&gt;""," -O","")</f>
        <v/>
      </c>
      <c r="AT144" s="195" t="str">
        <f>IF(AT145&lt;&gt;""," -O","")</f>
        <v/>
      </c>
      <c r="AV144" s="195" t="str">
        <f>IF(AV145&lt;&gt;""," -O","")</f>
        <v/>
      </c>
      <c r="AX144" s="195" t="str">
        <f>IF(AX145&lt;&gt;""," -O","")</f>
        <v/>
      </c>
      <c r="AZ144" s="195" t="str">
        <f>IF(AZ145&lt;&gt;""," -O","")</f>
        <v/>
      </c>
      <c r="BB144" s="195" t="str">
        <f>IF(BB145&lt;&gt;""," -O","")</f>
        <v/>
      </c>
      <c r="BD144" s="195" t="str">
        <f>IF(BD145&lt;&gt;""," -O","")</f>
        <v/>
      </c>
      <c r="BF144" s="195" t="str">
        <f>IF(BF145&lt;&gt;""," -O","")</f>
        <v/>
      </c>
      <c r="BH144" s="195" t="str">
        <f>IF(BH145&lt;&gt;""," -O","")</f>
        <v/>
      </c>
      <c r="BJ144" s="195" t="str">
        <f>IF(BJ145&lt;&gt;""," -O","")</f>
        <v/>
      </c>
    </row>
    <row r="145" spans="13:62">
      <c r="M145" s="195">
        <v>1.69</v>
      </c>
      <c r="N145" s="195" t="str">
        <f>IFERROR(VLOOKUP(M145,'CRUCE OPORTUNIDADES'!$C$10:$D$106,2,FALSE),"")</f>
        <v/>
      </c>
      <c r="O145" s="195">
        <v>2.6900000000000102</v>
      </c>
      <c r="P145" s="195" t="str">
        <f>IFERROR(VLOOKUP(O145,'CRUCE OPORTUNIDADES'!$C$10:$D$106,2,FALSE),"")</f>
        <v/>
      </c>
      <c r="Q145" s="195">
        <v>3.6900000000000199</v>
      </c>
      <c r="R145" s="195" t="str">
        <f>IFERROR(VLOOKUP(Q145,'CRUCE OPORTUNIDADES'!$C$10:$D$106,2,FALSE),"")</f>
        <v/>
      </c>
      <c r="S145" s="195">
        <v>4.6900000000000297</v>
      </c>
      <c r="T145" s="195" t="str">
        <f>IFERROR(VLOOKUP(S145,'CRUCE OPORTUNIDADES'!$C$10:$D$106,2,FALSE),"")</f>
        <v/>
      </c>
      <c r="U145" s="195">
        <v>5.6900000000000404</v>
      </c>
      <c r="V145" s="195" t="str">
        <f>IFERROR(VLOOKUP(U145,'CRUCE OPORTUNIDADES'!$C$10:$D$106,2,FALSE),"")</f>
        <v/>
      </c>
      <c r="W145" s="195">
        <v>6.6900000000000501</v>
      </c>
      <c r="X145" s="195" t="str">
        <f>IFERROR(VLOOKUP(W145,'CRUCE OPORTUNIDADES'!$C$10:$D$106,2,FALSE),"")</f>
        <v/>
      </c>
      <c r="Y145" s="195">
        <v>7.6900000000000599</v>
      </c>
      <c r="Z145" s="195" t="str">
        <f>IFERROR(VLOOKUP(Y145,'CRUCE OPORTUNIDADES'!$C$10:$D$106,2,FALSE),"")</f>
        <v/>
      </c>
      <c r="AA145" s="195">
        <v>8.6900000000000706</v>
      </c>
      <c r="AB145" s="195" t="str">
        <f>IFERROR(VLOOKUP(AA145,'CRUCE OPORTUNIDADES'!$C$10:$D$106,2,FALSE),"")</f>
        <v/>
      </c>
      <c r="AC145" s="195">
        <v>9.6900000000000794</v>
      </c>
      <c r="AD145" s="195" t="str">
        <f>IFERROR(VLOOKUP(AC145,'CRUCE OPORTUNIDADES'!$C$10:$D$106,2,FALSE),"")</f>
        <v/>
      </c>
      <c r="AE145" s="195">
        <v>10.690000000000101</v>
      </c>
      <c r="AF145" s="195" t="str">
        <f>IFERROR(VLOOKUP(AE145,'CRUCE OPORTUNIDADES'!$C$10:$D$106,2,FALSE),"")</f>
        <v/>
      </c>
      <c r="AG145" s="195">
        <v>11.690000000000101</v>
      </c>
      <c r="AH145" s="195" t="str">
        <f>IFERROR(VLOOKUP(AG145,'CRUCE OPORTUNIDADES'!$C$10:$D$106,2,FALSE),"")</f>
        <v/>
      </c>
      <c r="AI145" s="195">
        <v>12.690000000000101</v>
      </c>
      <c r="AJ145" s="195" t="str">
        <f>IFERROR(VLOOKUP(AI145,'CRUCE OPORTUNIDADES'!$C$10:$D$106,2,FALSE),"")</f>
        <v/>
      </c>
      <c r="AK145" s="195">
        <v>13.690000000000101</v>
      </c>
      <c r="AL145" s="195" t="str">
        <f>IFERROR(VLOOKUP(AK145,'CRUCE OPORTUNIDADES'!$C$10:$D$106,2,FALSE),"")</f>
        <v/>
      </c>
      <c r="AM145" s="195">
        <v>14.690000000000101</v>
      </c>
      <c r="AN145" s="195" t="str">
        <f>IFERROR(VLOOKUP(AM145,'CRUCE OPORTUNIDADES'!$C$10:$D$106,2,FALSE),"")</f>
        <v/>
      </c>
      <c r="AO145" s="195">
        <v>15.690000000000101</v>
      </c>
      <c r="AP145" s="195" t="str">
        <f>IFERROR(VLOOKUP(AO145,'CRUCE OPORTUNIDADES'!$C$10:$D$106,2,FALSE),"")</f>
        <v/>
      </c>
      <c r="AQ145" s="195">
        <v>16.6900000000002</v>
      </c>
      <c r="AR145" s="195" t="str">
        <f>IFERROR(VLOOKUP(AQ145,'CRUCE OPORTUNIDADES'!$C$10:$D$106,2,FALSE),"")</f>
        <v/>
      </c>
      <c r="AS145" s="195">
        <v>17.6900000000002</v>
      </c>
      <c r="AT145" s="195" t="str">
        <f>IFERROR(VLOOKUP(AS145,'CRUCE OPORTUNIDADES'!$C$10:$D$106,2,FALSE),"")</f>
        <v/>
      </c>
      <c r="AU145" s="195">
        <v>18.6900000000002</v>
      </c>
      <c r="AV145" s="195" t="str">
        <f>IFERROR(VLOOKUP(AU145,'CRUCE OPORTUNIDADES'!$C$10:$D$106,2,FALSE),"")</f>
        <v/>
      </c>
      <c r="AW145" s="195">
        <v>19.6900000000002</v>
      </c>
      <c r="AX145" s="195" t="str">
        <f>IFERROR(VLOOKUP(AW145,'CRUCE OPORTUNIDADES'!$C$10:$D$106,2,FALSE),"")</f>
        <v/>
      </c>
      <c r="AY145" s="195">
        <v>20.6900000000002</v>
      </c>
      <c r="AZ145" s="195" t="str">
        <f>IFERROR(VLOOKUP(AY145,'CRUCE OPORTUNIDADES'!$C$10:$D$106,2,FALSE),"")</f>
        <v/>
      </c>
      <c r="BA145" s="195">
        <v>21.6900000000002</v>
      </c>
      <c r="BB145" s="195" t="str">
        <f>IFERROR(VLOOKUP(BA145,'CRUCE OPORTUNIDADES'!$C$10:$D$106,2,FALSE),"")</f>
        <v/>
      </c>
      <c r="BC145" s="195">
        <v>22.6900000000002</v>
      </c>
      <c r="BD145" s="195" t="str">
        <f>IFERROR(VLOOKUP(BC145,'CRUCE OPORTUNIDADES'!$C$10:$D$106,2,FALSE),"")</f>
        <v/>
      </c>
      <c r="BE145" s="195">
        <v>23.6900000000002</v>
      </c>
      <c r="BF145" s="195" t="str">
        <f>IFERROR(VLOOKUP(BE145,'CRUCE OPORTUNIDADES'!$C$10:$D$106,2,FALSE),"")</f>
        <v/>
      </c>
      <c r="BG145" s="195">
        <v>24.6900000000002</v>
      </c>
      <c r="BH145" s="195" t="str">
        <f>IFERROR(VLOOKUP(BG145,'CRUCE OPORTUNIDADES'!$C$10:$D$106,2,FALSE),"")</f>
        <v/>
      </c>
      <c r="BI145" s="195">
        <v>25.6900000000002</v>
      </c>
      <c r="BJ145" s="195" t="str">
        <f>IFERROR(VLOOKUP(BI145,'CRUCE OPORTUNIDADES'!$C$10:$D$106,2,FALSE),"")</f>
        <v/>
      </c>
    </row>
    <row r="146" spans="13:62">
      <c r="N146" s="195" t="str">
        <f>IF(N147&lt;&gt;""," -O","")</f>
        <v/>
      </c>
      <c r="P146" s="195" t="str">
        <f>IF(P147&lt;&gt;""," -O","")</f>
        <v/>
      </c>
      <c r="R146" s="195" t="str">
        <f>IF(R147&lt;&gt;""," -O","")</f>
        <v/>
      </c>
      <c r="T146" s="195" t="str">
        <f>IF(T147&lt;&gt;""," -O","")</f>
        <v/>
      </c>
      <c r="V146" s="195" t="str">
        <f>IF(V147&lt;&gt;""," -O","")</f>
        <v/>
      </c>
      <c r="X146" s="195" t="str">
        <f>IF(X147&lt;&gt;""," -O","")</f>
        <v/>
      </c>
      <c r="Z146" s="195" t="str">
        <f>IF(Z147&lt;&gt;""," -O","")</f>
        <v/>
      </c>
      <c r="AB146" s="195" t="str">
        <f>IF(AB147&lt;&gt;""," -O","")</f>
        <v/>
      </c>
      <c r="AD146" s="195" t="str">
        <f>IF(AD147&lt;&gt;""," -O","")</f>
        <v/>
      </c>
      <c r="AF146" s="195" t="str">
        <f>IF(AF147&lt;&gt;""," -O","")</f>
        <v/>
      </c>
      <c r="AH146" s="195" t="str">
        <f>IF(AH147&lt;&gt;""," -O","")</f>
        <v/>
      </c>
      <c r="AJ146" s="195" t="str">
        <f>IF(AJ147&lt;&gt;""," -O","")</f>
        <v/>
      </c>
      <c r="AL146" s="195" t="str">
        <f>IF(AL147&lt;&gt;""," -O","")</f>
        <v/>
      </c>
      <c r="AN146" s="195" t="str">
        <f>IF(AN147&lt;&gt;""," -O","")</f>
        <v/>
      </c>
      <c r="AP146" s="195" t="str">
        <f>IF(AP147&lt;&gt;""," -O","")</f>
        <v/>
      </c>
      <c r="AR146" s="195" t="str">
        <f>IF(AR147&lt;&gt;""," -O","")</f>
        <v/>
      </c>
      <c r="AT146" s="195" t="str">
        <f>IF(AT147&lt;&gt;""," -O","")</f>
        <v/>
      </c>
      <c r="AV146" s="195" t="str">
        <f>IF(AV147&lt;&gt;""," -O","")</f>
        <v/>
      </c>
      <c r="AX146" s="195" t="str">
        <f>IF(AX147&lt;&gt;""," -O","")</f>
        <v/>
      </c>
      <c r="AZ146" s="195" t="str">
        <f>IF(AZ147&lt;&gt;""," -O","")</f>
        <v/>
      </c>
      <c r="BB146" s="195" t="str">
        <f>IF(BB147&lt;&gt;""," -O","")</f>
        <v/>
      </c>
      <c r="BD146" s="195" t="str">
        <f>IF(BD147&lt;&gt;""," -O","")</f>
        <v/>
      </c>
      <c r="BF146" s="195" t="str">
        <f>IF(BF147&lt;&gt;""," -O","")</f>
        <v/>
      </c>
      <c r="BH146" s="195" t="str">
        <f>IF(BH147&lt;&gt;""," -O","")</f>
        <v/>
      </c>
      <c r="BJ146" s="195" t="str">
        <f>IF(BJ147&lt;&gt;""," -O","")</f>
        <v/>
      </c>
    </row>
    <row r="147" spans="13:62">
      <c r="M147" s="195">
        <v>1.7</v>
      </c>
      <c r="N147" s="195" t="str">
        <f>IFERROR(VLOOKUP(M147,'CRUCE OPORTUNIDADES'!$C$10:$D$106,2,FALSE),"")</f>
        <v/>
      </c>
      <c r="O147" s="195">
        <v>2.7000000000000099</v>
      </c>
      <c r="P147" s="195" t="str">
        <f>IFERROR(VLOOKUP(O147,'CRUCE OPORTUNIDADES'!$C$10:$D$106,2,FALSE),"")</f>
        <v/>
      </c>
      <c r="Q147" s="195">
        <v>3.7000000000000202</v>
      </c>
      <c r="R147" s="195" t="str">
        <f>IFERROR(VLOOKUP(Q147,'CRUCE OPORTUNIDADES'!$C$10:$D$106,2,FALSE),"")</f>
        <v/>
      </c>
      <c r="S147" s="195">
        <v>4.7000000000000304</v>
      </c>
      <c r="T147" s="195" t="str">
        <f>IFERROR(VLOOKUP(S147,'CRUCE OPORTUNIDADES'!$C$10:$D$106,2,FALSE),"")</f>
        <v/>
      </c>
      <c r="U147" s="195">
        <v>5.7000000000000401</v>
      </c>
      <c r="V147" s="195" t="str">
        <f>IFERROR(VLOOKUP(U147,'CRUCE OPORTUNIDADES'!$C$10:$D$106,2,FALSE),"")</f>
        <v/>
      </c>
      <c r="W147" s="195">
        <v>6.7000000000000499</v>
      </c>
      <c r="X147" s="195" t="str">
        <f>IFERROR(VLOOKUP(W147,'CRUCE OPORTUNIDADES'!$C$10:$D$106,2,FALSE),"")</f>
        <v/>
      </c>
      <c r="Y147" s="195">
        <v>7.7000000000000597</v>
      </c>
      <c r="Z147" s="195" t="str">
        <f>IFERROR(VLOOKUP(Y147,'CRUCE OPORTUNIDADES'!$C$10:$D$106,2,FALSE),"")</f>
        <v/>
      </c>
      <c r="AA147" s="195">
        <v>8.7000000000000703</v>
      </c>
      <c r="AB147" s="195" t="str">
        <f>IFERROR(VLOOKUP(AA147,'CRUCE OPORTUNIDADES'!$C$10:$D$106,2,FALSE),"")</f>
        <v/>
      </c>
      <c r="AC147" s="195">
        <v>9.7000000000000792</v>
      </c>
      <c r="AD147" s="195" t="str">
        <f>IFERROR(VLOOKUP(AC147,'CRUCE OPORTUNIDADES'!$C$10:$D$106,2,FALSE),"")</f>
        <v/>
      </c>
      <c r="AE147" s="195">
        <v>10.700000000000101</v>
      </c>
      <c r="AF147" s="195" t="str">
        <f>IFERROR(VLOOKUP(AE147,'CRUCE OPORTUNIDADES'!$C$10:$D$106,2,FALSE),"")</f>
        <v/>
      </c>
      <c r="AG147" s="195">
        <v>11.700000000000101</v>
      </c>
      <c r="AH147" s="195" t="str">
        <f>IFERROR(VLOOKUP(AG147,'CRUCE OPORTUNIDADES'!$C$10:$D$106,2,FALSE),"")</f>
        <v/>
      </c>
      <c r="AI147" s="195">
        <v>12.700000000000101</v>
      </c>
      <c r="AJ147" s="195" t="str">
        <f>IFERROR(VLOOKUP(AI147,'CRUCE OPORTUNIDADES'!$C$10:$D$106,2,FALSE),"")</f>
        <v/>
      </c>
      <c r="AK147" s="195">
        <v>13.700000000000101</v>
      </c>
      <c r="AL147" s="195" t="str">
        <f>IFERROR(VLOOKUP(AK147,'CRUCE OPORTUNIDADES'!$C$10:$D$106,2,FALSE),"")</f>
        <v/>
      </c>
      <c r="AM147" s="195">
        <v>14.700000000000101</v>
      </c>
      <c r="AN147" s="195" t="str">
        <f>IFERROR(VLOOKUP(AM147,'CRUCE OPORTUNIDADES'!$C$10:$D$106,2,FALSE),"")</f>
        <v/>
      </c>
      <c r="AO147" s="195">
        <v>15.700000000000101</v>
      </c>
      <c r="AP147" s="195" t="str">
        <f>IFERROR(VLOOKUP(AO147,'CRUCE OPORTUNIDADES'!$C$10:$D$106,2,FALSE),"")</f>
        <v/>
      </c>
      <c r="AQ147" s="195">
        <v>16.700000000000099</v>
      </c>
      <c r="AR147" s="195" t="str">
        <f>IFERROR(VLOOKUP(AQ147,'CRUCE OPORTUNIDADES'!$C$10:$D$106,2,FALSE),"")</f>
        <v/>
      </c>
      <c r="AS147" s="195">
        <v>17.700000000000198</v>
      </c>
      <c r="AT147" s="195" t="str">
        <f>IFERROR(VLOOKUP(AS147,'CRUCE OPORTUNIDADES'!$C$10:$D$106,2,FALSE),"")</f>
        <v/>
      </c>
      <c r="AU147" s="195">
        <v>18.700000000000198</v>
      </c>
      <c r="AV147" s="195" t="str">
        <f>IFERROR(VLOOKUP(AU147,'CRUCE OPORTUNIDADES'!$C$10:$D$106,2,FALSE),"")</f>
        <v/>
      </c>
      <c r="AW147" s="195">
        <v>19.700000000000198</v>
      </c>
      <c r="AX147" s="195" t="str">
        <f>IFERROR(VLOOKUP(AW147,'CRUCE OPORTUNIDADES'!$C$10:$D$106,2,FALSE),"")</f>
        <v/>
      </c>
      <c r="AY147" s="195">
        <v>20.700000000000198</v>
      </c>
      <c r="AZ147" s="195" t="str">
        <f>IFERROR(VLOOKUP(AY147,'CRUCE OPORTUNIDADES'!$C$10:$D$106,2,FALSE),"")</f>
        <v/>
      </c>
      <c r="BA147" s="195">
        <v>21.700000000000198</v>
      </c>
      <c r="BB147" s="195" t="str">
        <f>IFERROR(VLOOKUP(BA147,'CRUCE OPORTUNIDADES'!$C$10:$D$106,2,FALSE),"")</f>
        <v/>
      </c>
      <c r="BC147" s="195">
        <v>22.700000000000198</v>
      </c>
      <c r="BD147" s="195" t="str">
        <f>IFERROR(VLOOKUP(BC147,'CRUCE OPORTUNIDADES'!$C$10:$D$106,2,FALSE),"")</f>
        <v/>
      </c>
      <c r="BE147" s="195">
        <v>23.700000000000198</v>
      </c>
      <c r="BF147" s="195" t="str">
        <f>IFERROR(VLOOKUP(BE147,'CRUCE OPORTUNIDADES'!$C$10:$D$106,2,FALSE),"")</f>
        <v/>
      </c>
      <c r="BG147" s="195">
        <v>24.700000000000198</v>
      </c>
      <c r="BH147" s="195" t="str">
        <f>IFERROR(VLOOKUP(BG147,'CRUCE OPORTUNIDADES'!$C$10:$D$106,2,FALSE),"")</f>
        <v/>
      </c>
      <c r="BI147" s="195">
        <v>25.700000000000198</v>
      </c>
      <c r="BJ147" s="195" t="str">
        <f>IFERROR(VLOOKUP(BI147,'CRUCE OPORTUNIDADES'!$C$10:$D$106,2,FALSE),"")</f>
        <v/>
      </c>
    </row>
    <row r="148" spans="13:62">
      <c r="N148" s="195" t="str">
        <f>IF(N149&lt;&gt;""," -O","")</f>
        <v/>
      </c>
      <c r="P148" s="195" t="str">
        <f>IF(P149&lt;&gt;""," -O","")</f>
        <v/>
      </c>
      <c r="R148" s="195" t="str">
        <f>IF(R149&lt;&gt;""," -O","")</f>
        <v/>
      </c>
      <c r="T148" s="195" t="str">
        <f>IF(T149&lt;&gt;""," -O","")</f>
        <v/>
      </c>
      <c r="V148" s="195" t="str">
        <f>IF(V149&lt;&gt;""," -O","")</f>
        <v/>
      </c>
      <c r="X148" s="195" t="str">
        <f>IF(X149&lt;&gt;""," -O","")</f>
        <v/>
      </c>
      <c r="Z148" s="195" t="str">
        <f>IF(Z149&lt;&gt;""," -O","")</f>
        <v/>
      </c>
      <c r="AB148" s="195" t="str">
        <f>IF(AB149&lt;&gt;""," -O","")</f>
        <v/>
      </c>
      <c r="AD148" s="195" t="str">
        <f>IF(AD149&lt;&gt;""," -O","")</f>
        <v/>
      </c>
      <c r="AF148" s="195" t="str">
        <f>IF(AF149&lt;&gt;""," -O","")</f>
        <v/>
      </c>
      <c r="AH148" s="195" t="str">
        <f>IF(AH149&lt;&gt;""," -O","")</f>
        <v/>
      </c>
      <c r="AJ148" s="195" t="str">
        <f>IF(AJ149&lt;&gt;""," -O","")</f>
        <v/>
      </c>
      <c r="AL148" s="195" t="str">
        <f>IF(AL149&lt;&gt;""," -O","")</f>
        <v/>
      </c>
      <c r="AN148" s="195" t="str">
        <f>IF(AN149&lt;&gt;""," -O","")</f>
        <v/>
      </c>
      <c r="AP148" s="195" t="str">
        <f>IF(AP149&lt;&gt;""," -O","")</f>
        <v/>
      </c>
      <c r="AR148" s="195" t="str">
        <f>IF(AR149&lt;&gt;""," -O","")</f>
        <v/>
      </c>
      <c r="AT148" s="195" t="str">
        <f>IF(AT149&lt;&gt;""," -O","")</f>
        <v/>
      </c>
      <c r="AV148" s="195" t="str">
        <f>IF(AV149&lt;&gt;""," -O","")</f>
        <v/>
      </c>
      <c r="AX148" s="195" t="str">
        <f>IF(AX149&lt;&gt;""," -O","")</f>
        <v/>
      </c>
      <c r="AZ148" s="195" t="str">
        <f>IF(AZ149&lt;&gt;""," -O","")</f>
        <v/>
      </c>
      <c r="BB148" s="195" t="str">
        <f>IF(BB149&lt;&gt;""," -O","")</f>
        <v/>
      </c>
      <c r="BD148" s="195" t="str">
        <f>IF(BD149&lt;&gt;""," -O","")</f>
        <v/>
      </c>
      <c r="BF148" s="195" t="str">
        <f>IF(BF149&lt;&gt;""," -O","")</f>
        <v/>
      </c>
      <c r="BH148" s="195" t="str">
        <f>IF(BH149&lt;&gt;""," -O","")</f>
        <v/>
      </c>
      <c r="BJ148" s="195" t="str">
        <f>IF(BJ149&lt;&gt;""," -O","")</f>
        <v/>
      </c>
    </row>
    <row r="149" spans="13:62">
      <c r="M149" s="195">
        <v>1.71</v>
      </c>
      <c r="N149" s="195" t="str">
        <f>IFERROR(VLOOKUP(M149,'CRUCE OPORTUNIDADES'!$C$10:$D$106,2,FALSE),"")</f>
        <v/>
      </c>
      <c r="O149" s="195">
        <v>2.7100000000000199</v>
      </c>
      <c r="P149" s="195" t="str">
        <f>IFERROR(VLOOKUP(O149,'CRUCE OPORTUNIDADES'!$C$10:$D$106,2,FALSE),"")</f>
        <v/>
      </c>
      <c r="Q149" s="195">
        <v>3.7100000000000399</v>
      </c>
      <c r="R149" s="195" t="str">
        <f>IFERROR(VLOOKUP(Q149,'CRUCE OPORTUNIDADES'!$C$10:$D$106,2,FALSE),"")</f>
        <v/>
      </c>
      <c r="S149" s="195">
        <v>4.7100000000000604</v>
      </c>
      <c r="T149" s="195" t="str">
        <f>IFERROR(VLOOKUP(S149,'CRUCE OPORTUNIDADES'!$C$10:$D$106,2,FALSE),"")</f>
        <v/>
      </c>
      <c r="U149" s="195">
        <v>5.7100000000000799</v>
      </c>
      <c r="V149" s="195" t="str">
        <f>IFERROR(VLOOKUP(U149,'CRUCE OPORTUNIDADES'!$C$10:$D$106,2,FALSE),"")</f>
        <v/>
      </c>
      <c r="W149" s="195">
        <v>6.7100000000001003</v>
      </c>
      <c r="X149" s="195" t="str">
        <f>IFERROR(VLOOKUP(W149,'CRUCE OPORTUNIDADES'!$C$10:$D$106,2,FALSE),"")</f>
        <v/>
      </c>
      <c r="Y149" s="195">
        <v>7.7100000000001199</v>
      </c>
      <c r="Z149" s="195" t="str">
        <f>IFERROR(VLOOKUP(Y149,'CRUCE OPORTUNIDADES'!$C$10:$D$106,2,FALSE),"")</f>
        <v/>
      </c>
      <c r="AA149" s="195">
        <v>8.7100000000001394</v>
      </c>
      <c r="AB149" s="195" t="str">
        <f>IFERROR(VLOOKUP(AA149,'CRUCE OPORTUNIDADES'!$C$10:$D$106,2,FALSE),"")</f>
        <v/>
      </c>
      <c r="AC149" s="195">
        <v>9.7100000000001607</v>
      </c>
      <c r="AD149" s="195" t="str">
        <f>IFERROR(VLOOKUP(AC149,'CRUCE OPORTUNIDADES'!$C$10:$D$106,2,FALSE),"")</f>
        <v/>
      </c>
      <c r="AE149" s="195">
        <v>10.7100000000002</v>
      </c>
      <c r="AF149" s="195" t="str">
        <f>IFERROR(VLOOKUP(AE149,'CRUCE OPORTUNIDADES'!$C$10:$D$106,2,FALSE),"")</f>
        <v/>
      </c>
      <c r="AG149" s="195">
        <v>11.7100000000002</v>
      </c>
      <c r="AH149" s="195" t="str">
        <f>IFERROR(VLOOKUP(AG149,'CRUCE OPORTUNIDADES'!$C$10:$D$106,2,FALSE),"")</f>
        <v/>
      </c>
      <c r="AI149" s="195">
        <v>12.7100000000002</v>
      </c>
      <c r="AJ149" s="195" t="str">
        <f>IFERROR(VLOOKUP(AI149,'CRUCE OPORTUNIDADES'!$C$10:$D$106,2,FALSE),"")</f>
        <v/>
      </c>
      <c r="AK149" s="195">
        <v>13.7100000000002</v>
      </c>
      <c r="AL149" s="195" t="str">
        <f>IFERROR(VLOOKUP(AK149,'CRUCE OPORTUNIDADES'!$C$10:$D$106,2,FALSE),"")</f>
        <v/>
      </c>
      <c r="AM149" s="195">
        <v>14.710000000000299</v>
      </c>
      <c r="AN149" s="195" t="str">
        <f>IFERROR(VLOOKUP(AM149,'CRUCE OPORTUNIDADES'!$C$10:$D$106,2,FALSE),"")</f>
        <v/>
      </c>
      <c r="AO149" s="195">
        <v>15.710000000000299</v>
      </c>
      <c r="AP149" s="195" t="str">
        <f>IFERROR(VLOOKUP(AO149,'CRUCE OPORTUNIDADES'!$C$10:$D$106,2,FALSE),"")</f>
        <v/>
      </c>
      <c r="AQ149" s="195">
        <v>16.710000000000299</v>
      </c>
      <c r="AR149" s="195" t="str">
        <f>IFERROR(VLOOKUP(AQ149,'CRUCE OPORTUNIDADES'!$C$10:$D$106,2,FALSE),"")</f>
        <v/>
      </c>
      <c r="AS149" s="195">
        <v>17.710000000000299</v>
      </c>
      <c r="AT149" s="195" t="str">
        <f>IFERROR(VLOOKUP(AS149,'CRUCE OPORTUNIDADES'!$C$10:$D$106,2,FALSE),"")</f>
        <v/>
      </c>
      <c r="AU149" s="195">
        <v>18.710000000000299</v>
      </c>
      <c r="AV149" s="195" t="str">
        <f>IFERROR(VLOOKUP(AU149,'CRUCE OPORTUNIDADES'!$C$10:$D$106,2,FALSE),"")</f>
        <v/>
      </c>
      <c r="AW149" s="195">
        <v>19.710000000000399</v>
      </c>
      <c r="AX149" s="195" t="str">
        <f>IFERROR(VLOOKUP(AW149,'CRUCE OPORTUNIDADES'!$C$10:$D$106,2,FALSE),"")</f>
        <v/>
      </c>
      <c r="AY149" s="195">
        <v>20.710000000000399</v>
      </c>
      <c r="AZ149" s="195" t="str">
        <f>IFERROR(VLOOKUP(AY149,'CRUCE OPORTUNIDADES'!$C$10:$D$106,2,FALSE),"")</f>
        <v/>
      </c>
      <c r="BA149" s="195">
        <v>21.710000000000399</v>
      </c>
      <c r="BB149" s="195" t="str">
        <f>IFERROR(VLOOKUP(BA149,'CRUCE OPORTUNIDADES'!$C$10:$D$106,2,FALSE),"")</f>
        <v/>
      </c>
      <c r="BC149" s="195">
        <v>22.710000000000399</v>
      </c>
      <c r="BD149" s="195" t="str">
        <f>IFERROR(VLOOKUP(BC149,'CRUCE OPORTUNIDADES'!$C$10:$D$106,2,FALSE),"")</f>
        <v/>
      </c>
      <c r="BE149" s="195">
        <v>23.710000000000399</v>
      </c>
      <c r="BF149" s="195" t="str">
        <f>IFERROR(VLOOKUP(BE149,'CRUCE OPORTUNIDADES'!$C$10:$D$106,2,FALSE),"")</f>
        <v/>
      </c>
      <c r="BG149" s="195">
        <v>24.710000000000498</v>
      </c>
      <c r="BH149" s="195" t="str">
        <f>IFERROR(VLOOKUP(BG149,'CRUCE OPORTUNIDADES'!$C$10:$D$106,2,FALSE),"")</f>
        <v/>
      </c>
      <c r="BI149" s="195">
        <v>25.710000000000498</v>
      </c>
      <c r="BJ149" s="195" t="str">
        <f>IFERROR(VLOOKUP(BI149,'CRUCE OPORTUNIDADES'!$C$10:$D$106,2,FALSE),"")</f>
        <v/>
      </c>
    </row>
    <row r="150" spans="13:62">
      <c r="N150" s="195" t="str">
        <f>IF(N151&lt;&gt;""," -O","")</f>
        <v/>
      </c>
      <c r="P150" s="195" t="str">
        <f>IF(P151&lt;&gt;""," -O","")</f>
        <v/>
      </c>
      <c r="R150" s="195" t="str">
        <f>IF(R151&lt;&gt;""," -O","")</f>
        <v/>
      </c>
      <c r="T150" s="195" t="str">
        <f>IF(T151&lt;&gt;""," -O","")</f>
        <v/>
      </c>
      <c r="V150" s="195" t="str">
        <f>IF(V151&lt;&gt;""," -O","")</f>
        <v/>
      </c>
      <c r="X150" s="195" t="str">
        <f>IF(X151&lt;&gt;""," -O","")</f>
        <v/>
      </c>
      <c r="Z150" s="195" t="str">
        <f>IF(Z151&lt;&gt;""," -O","")</f>
        <v/>
      </c>
      <c r="AB150" s="195" t="str">
        <f>IF(AB151&lt;&gt;""," -O","")</f>
        <v/>
      </c>
      <c r="AD150" s="195" t="str">
        <f>IF(AD151&lt;&gt;""," -O","")</f>
        <v/>
      </c>
      <c r="AF150" s="195" t="str">
        <f>IF(AF151&lt;&gt;""," -O","")</f>
        <v/>
      </c>
      <c r="AH150" s="195" t="str">
        <f>IF(AH151&lt;&gt;""," -O","")</f>
        <v/>
      </c>
      <c r="AJ150" s="195" t="str">
        <f>IF(AJ151&lt;&gt;""," -O","")</f>
        <v/>
      </c>
      <c r="AL150" s="195" t="str">
        <f>IF(AL151&lt;&gt;""," -O","")</f>
        <v/>
      </c>
      <c r="AN150" s="195" t="str">
        <f>IF(AN151&lt;&gt;""," -O","")</f>
        <v/>
      </c>
      <c r="AP150" s="195" t="str">
        <f>IF(AP151&lt;&gt;""," -O","")</f>
        <v/>
      </c>
      <c r="AR150" s="195" t="str">
        <f>IF(AR151&lt;&gt;""," -O","")</f>
        <v/>
      </c>
      <c r="AT150" s="195" t="str">
        <f>IF(AT151&lt;&gt;""," -O","")</f>
        <v/>
      </c>
      <c r="AV150" s="195" t="str">
        <f>IF(AV151&lt;&gt;""," -O","")</f>
        <v/>
      </c>
      <c r="AX150" s="195" t="str">
        <f>IF(AX151&lt;&gt;""," -O","")</f>
        <v/>
      </c>
      <c r="AZ150" s="195" t="str">
        <f>IF(AZ151&lt;&gt;""," -O","")</f>
        <v/>
      </c>
      <c r="BB150" s="195" t="str">
        <f>IF(BB151&lt;&gt;""," -O","")</f>
        <v/>
      </c>
      <c r="BD150" s="195" t="str">
        <f>IF(BD151&lt;&gt;""," -O","")</f>
        <v/>
      </c>
      <c r="BF150" s="195" t="str">
        <f>IF(BF151&lt;&gt;""," -O","")</f>
        <v/>
      </c>
      <c r="BH150" s="195" t="str">
        <f>IF(BH151&lt;&gt;""," -O","")</f>
        <v/>
      </c>
      <c r="BJ150" s="195" t="str">
        <f>IF(BJ151&lt;&gt;""," -O","")</f>
        <v/>
      </c>
    </row>
    <row r="151" spans="13:62">
      <c r="M151" s="195">
        <v>1.72</v>
      </c>
      <c r="N151" s="195" t="str">
        <f>IFERROR(VLOOKUP(M151,'CRUCE OPORTUNIDADES'!$C$10:$D$106,2,FALSE),"")</f>
        <v/>
      </c>
      <c r="O151" s="195">
        <v>2.7200000000000202</v>
      </c>
      <c r="P151" s="195" t="str">
        <f>IFERROR(VLOOKUP(O151,'CRUCE OPORTUNIDADES'!$C$10:$D$106,2,FALSE),"")</f>
        <v/>
      </c>
      <c r="Q151" s="195">
        <v>3.7200000000000402</v>
      </c>
      <c r="R151" s="195" t="str">
        <f>IFERROR(VLOOKUP(Q151,'CRUCE OPORTUNIDADES'!$C$10:$D$106,2,FALSE),"")</f>
        <v/>
      </c>
      <c r="S151" s="195">
        <v>4.7200000000000601</v>
      </c>
      <c r="T151" s="195" t="str">
        <f>IFERROR(VLOOKUP(S151,'CRUCE OPORTUNIDADES'!$C$10:$D$106,2,FALSE),"")</f>
        <v/>
      </c>
      <c r="U151" s="195">
        <v>5.7200000000000797</v>
      </c>
      <c r="V151" s="195" t="str">
        <f>IFERROR(VLOOKUP(U151,'CRUCE OPORTUNIDADES'!$C$10:$D$106,2,FALSE),"")</f>
        <v/>
      </c>
      <c r="W151" s="195">
        <v>6.7200000000001001</v>
      </c>
      <c r="X151" s="195" t="str">
        <f>IFERROR(VLOOKUP(W151,'CRUCE OPORTUNIDADES'!$C$10:$D$106,2,FALSE),"")</f>
        <v/>
      </c>
      <c r="Y151" s="195">
        <v>7.7200000000001197</v>
      </c>
      <c r="Z151" s="195" t="str">
        <f>IFERROR(VLOOKUP(Y151,'CRUCE OPORTUNIDADES'!$C$10:$D$106,2,FALSE),"")</f>
        <v/>
      </c>
      <c r="AA151" s="195">
        <v>8.7200000000001392</v>
      </c>
      <c r="AB151" s="195" t="str">
        <f>IFERROR(VLOOKUP(AA151,'CRUCE OPORTUNIDADES'!$C$10:$D$106,2,FALSE),"")</f>
        <v/>
      </c>
      <c r="AC151" s="195">
        <v>9.7200000000001605</v>
      </c>
      <c r="AD151" s="195" t="str">
        <f>IFERROR(VLOOKUP(AC151,'CRUCE OPORTUNIDADES'!$C$10:$D$106,2,FALSE),"")</f>
        <v/>
      </c>
      <c r="AE151" s="195">
        <v>10.7200000000002</v>
      </c>
      <c r="AF151" s="195" t="str">
        <f>IFERROR(VLOOKUP(AE151,'CRUCE OPORTUNIDADES'!$C$10:$D$106,2,FALSE),"")</f>
        <v/>
      </c>
      <c r="AG151" s="195">
        <v>11.7200000000002</v>
      </c>
      <c r="AH151" s="195" t="str">
        <f>IFERROR(VLOOKUP(AG151,'CRUCE OPORTUNIDADES'!$C$10:$D$106,2,FALSE),"")</f>
        <v/>
      </c>
      <c r="AI151" s="195">
        <v>12.7200000000002</v>
      </c>
      <c r="AJ151" s="195" t="str">
        <f>IFERROR(VLOOKUP(AI151,'CRUCE OPORTUNIDADES'!$C$10:$D$106,2,FALSE),"")</f>
        <v/>
      </c>
      <c r="AK151" s="195">
        <v>13.7200000000002</v>
      </c>
      <c r="AL151" s="195" t="str">
        <f>IFERROR(VLOOKUP(AK151,'CRUCE OPORTUNIDADES'!$C$10:$D$106,2,FALSE),"")</f>
        <v/>
      </c>
      <c r="AM151" s="195">
        <v>14.720000000000301</v>
      </c>
      <c r="AN151" s="195" t="str">
        <f>IFERROR(VLOOKUP(AM151,'CRUCE OPORTUNIDADES'!$C$10:$D$106,2,FALSE),"")</f>
        <v/>
      </c>
      <c r="AO151" s="195">
        <v>15.720000000000301</v>
      </c>
      <c r="AP151" s="195" t="str">
        <f>IFERROR(VLOOKUP(AO151,'CRUCE OPORTUNIDADES'!$C$10:$D$106,2,FALSE),"")</f>
        <v/>
      </c>
      <c r="AQ151" s="195">
        <v>16.720000000000301</v>
      </c>
      <c r="AR151" s="195" t="str">
        <f>IFERROR(VLOOKUP(AQ151,'CRUCE OPORTUNIDADES'!$C$10:$D$106,2,FALSE),"")</f>
        <v/>
      </c>
      <c r="AS151" s="195">
        <v>17.720000000000301</v>
      </c>
      <c r="AT151" s="195" t="str">
        <f>IFERROR(VLOOKUP(AS151,'CRUCE OPORTUNIDADES'!$C$10:$D$106,2,FALSE),"")</f>
        <v/>
      </c>
      <c r="AU151" s="195">
        <v>18.720000000000301</v>
      </c>
      <c r="AV151" s="195" t="str">
        <f>IFERROR(VLOOKUP(AU151,'CRUCE OPORTUNIDADES'!$C$10:$D$106,2,FALSE),"")</f>
        <v/>
      </c>
      <c r="AW151" s="195">
        <v>19.7200000000004</v>
      </c>
      <c r="AX151" s="195" t="str">
        <f>IFERROR(VLOOKUP(AW151,'CRUCE OPORTUNIDADES'!$C$10:$D$106,2,FALSE),"")</f>
        <v/>
      </c>
      <c r="AY151" s="195">
        <v>20.7200000000004</v>
      </c>
      <c r="AZ151" s="195" t="str">
        <f>IFERROR(VLOOKUP(AY151,'CRUCE OPORTUNIDADES'!$C$10:$D$106,2,FALSE),"")</f>
        <v/>
      </c>
      <c r="BA151" s="195">
        <v>21.7200000000004</v>
      </c>
      <c r="BB151" s="195" t="str">
        <f>IFERROR(VLOOKUP(BA151,'CRUCE OPORTUNIDADES'!$C$10:$D$106,2,FALSE),"")</f>
        <v/>
      </c>
      <c r="BC151" s="195">
        <v>22.7200000000004</v>
      </c>
      <c r="BD151" s="195" t="str">
        <f>IFERROR(VLOOKUP(BC151,'CRUCE OPORTUNIDADES'!$C$10:$D$106,2,FALSE),"")</f>
        <v/>
      </c>
      <c r="BE151" s="195">
        <v>23.7200000000004</v>
      </c>
      <c r="BF151" s="195" t="str">
        <f>IFERROR(VLOOKUP(BE151,'CRUCE OPORTUNIDADES'!$C$10:$D$106,2,FALSE),"")</f>
        <v/>
      </c>
      <c r="BG151" s="195">
        <v>24.7200000000005</v>
      </c>
      <c r="BH151" s="195" t="str">
        <f>IFERROR(VLOOKUP(BG151,'CRUCE OPORTUNIDADES'!$C$10:$D$106,2,FALSE),"")</f>
        <v/>
      </c>
      <c r="BI151" s="195">
        <v>25.7200000000005</v>
      </c>
      <c r="BJ151" s="195" t="str">
        <f>IFERROR(VLOOKUP(BI151,'CRUCE OPORTUNIDADES'!$C$10:$D$106,2,FALSE),"")</f>
        <v/>
      </c>
    </row>
    <row r="152" spans="13:62">
      <c r="N152" s="195" t="str">
        <f>IF(N153&lt;&gt;""," -O","")</f>
        <v/>
      </c>
      <c r="P152" s="195" t="str">
        <f>IF(P153&lt;&gt;""," -O","")</f>
        <v/>
      </c>
      <c r="R152" s="195" t="str">
        <f>IF(R153&lt;&gt;""," -O","")</f>
        <v/>
      </c>
      <c r="T152" s="195" t="str">
        <f>IF(T153&lt;&gt;""," -O","")</f>
        <v/>
      </c>
      <c r="V152" s="195" t="str">
        <f>IF(V153&lt;&gt;""," -O","")</f>
        <v/>
      </c>
      <c r="X152" s="195" t="str">
        <f>IF(X153&lt;&gt;""," -O","")</f>
        <v/>
      </c>
      <c r="Z152" s="195" t="str">
        <f>IF(Z153&lt;&gt;""," -O","")</f>
        <v/>
      </c>
      <c r="AB152" s="195" t="str">
        <f>IF(AB153&lt;&gt;""," -O","")</f>
        <v/>
      </c>
      <c r="AD152" s="195" t="str">
        <f>IF(AD153&lt;&gt;""," -O","")</f>
        <v/>
      </c>
      <c r="AF152" s="195" t="str">
        <f>IF(AF153&lt;&gt;""," -O","")</f>
        <v/>
      </c>
      <c r="AH152" s="195" t="str">
        <f>IF(AH153&lt;&gt;""," -O","")</f>
        <v/>
      </c>
      <c r="AJ152" s="195" t="str">
        <f>IF(AJ153&lt;&gt;""," -O","")</f>
        <v/>
      </c>
      <c r="AL152" s="195" t="str">
        <f>IF(AL153&lt;&gt;""," -O","")</f>
        <v/>
      </c>
      <c r="AN152" s="195" t="str">
        <f>IF(AN153&lt;&gt;""," -O","")</f>
        <v/>
      </c>
      <c r="AP152" s="195" t="str">
        <f>IF(AP153&lt;&gt;""," -O","")</f>
        <v/>
      </c>
      <c r="AR152" s="195" t="str">
        <f>IF(AR153&lt;&gt;""," -O","")</f>
        <v/>
      </c>
      <c r="AT152" s="195" t="str">
        <f>IF(AT153&lt;&gt;""," -O","")</f>
        <v/>
      </c>
      <c r="AV152" s="195" t="str">
        <f>IF(AV153&lt;&gt;""," -O","")</f>
        <v/>
      </c>
      <c r="AX152" s="195" t="str">
        <f>IF(AX153&lt;&gt;""," -O","")</f>
        <v/>
      </c>
      <c r="AZ152" s="195" t="str">
        <f>IF(AZ153&lt;&gt;""," -O","")</f>
        <v/>
      </c>
      <c r="BB152" s="195" t="str">
        <f>IF(BB153&lt;&gt;""," -O","")</f>
        <v/>
      </c>
      <c r="BD152" s="195" t="str">
        <f>IF(BD153&lt;&gt;""," -O","")</f>
        <v/>
      </c>
      <c r="BF152" s="195" t="str">
        <f>IF(BF153&lt;&gt;""," -O","")</f>
        <v/>
      </c>
      <c r="BH152" s="195" t="str">
        <f>IF(BH153&lt;&gt;""," -O","")</f>
        <v/>
      </c>
      <c r="BJ152" s="195" t="str">
        <f>IF(BJ153&lt;&gt;""," -O","")</f>
        <v/>
      </c>
    </row>
    <row r="153" spans="13:62">
      <c r="M153" s="195">
        <v>1.73</v>
      </c>
      <c r="N153" s="195" t="str">
        <f>IFERROR(VLOOKUP(M153,'CRUCE OPORTUNIDADES'!$C$10:$D$106,2,FALSE),"")</f>
        <v/>
      </c>
      <c r="O153" s="195">
        <v>2.73000000000002</v>
      </c>
      <c r="P153" s="195" t="str">
        <f>IFERROR(VLOOKUP(O153,'CRUCE OPORTUNIDADES'!$C$10:$D$106,2,FALSE),"")</f>
        <v/>
      </c>
      <c r="Q153" s="195">
        <v>3.73000000000004</v>
      </c>
      <c r="R153" s="195" t="str">
        <f>IFERROR(VLOOKUP(Q153,'CRUCE OPORTUNIDADES'!$C$10:$D$106,2,FALSE),"")</f>
        <v/>
      </c>
      <c r="S153" s="195">
        <v>4.7300000000000599</v>
      </c>
      <c r="T153" s="195" t="str">
        <f>IFERROR(VLOOKUP(S153,'CRUCE OPORTUNIDADES'!$C$10:$D$106,2,FALSE),"")</f>
        <v/>
      </c>
      <c r="U153" s="195">
        <v>5.7300000000000804</v>
      </c>
      <c r="V153" s="195" t="str">
        <f>IFERROR(VLOOKUP(U153,'CRUCE OPORTUNIDADES'!$C$10:$D$106,2,FALSE),"")</f>
        <v/>
      </c>
      <c r="W153" s="195">
        <v>6.7300000000000999</v>
      </c>
      <c r="X153" s="195" t="str">
        <f>IFERROR(VLOOKUP(W153,'CRUCE OPORTUNIDADES'!$C$10:$D$106,2,FALSE),"")</f>
        <v/>
      </c>
      <c r="Y153" s="195">
        <v>7.7300000000001203</v>
      </c>
      <c r="Z153" s="195" t="str">
        <f>IFERROR(VLOOKUP(Y153,'CRUCE OPORTUNIDADES'!$C$10:$D$106,2,FALSE),"")</f>
        <v/>
      </c>
      <c r="AA153" s="195">
        <v>8.7300000000001408</v>
      </c>
      <c r="AB153" s="195" t="str">
        <f>IFERROR(VLOOKUP(AA153,'CRUCE OPORTUNIDADES'!$C$10:$D$106,2,FALSE),"")</f>
        <v/>
      </c>
      <c r="AC153" s="195">
        <v>9.7300000000001603</v>
      </c>
      <c r="AD153" s="195" t="str">
        <f>IFERROR(VLOOKUP(AC153,'CRUCE OPORTUNIDADES'!$C$10:$D$106,2,FALSE),"")</f>
        <v/>
      </c>
      <c r="AE153" s="195">
        <v>10.730000000000199</v>
      </c>
      <c r="AF153" s="195" t="str">
        <f>IFERROR(VLOOKUP(AE153,'CRUCE OPORTUNIDADES'!$C$10:$D$106,2,FALSE),"")</f>
        <v/>
      </c>
      <c r="AG153" s="195">
        <v>11.730000000000199</v>
      </c>
      <c r="AH153" s="195" t="str">
        <f>IFERROR(VLOOKUP(AG153,'CRUCE OPORTUNIDADES'!$C$10:$D$106,2,FALSE),"")</f>
        <v/>
      </c>
      <c r="AI153" s="195">
        <v>12.730000000000199</v>
      </c>
      <c r="AJ153" s="195" t="str">
        <f>IFERROR(VLOOKUP(AI153,'CRUCE OPORTUNIDADES'!$C$10:$D$106,2,FALSE),"")</f>
        <v/>
      </c>
      <c r="AK153" s="195">
        <v>13.730000000000199</v>
      </c>
      <c r="AL153" s="195" t="str">
        <f>IFERROR(VLOOKUP(AK153,'CRUCE OPORTUNIDADES'!$C$10:$D$106,2,FALSE),"")</f>
        <v/>
      </c>
      <c r="AM153" s="195">
        <v>14.730000000000301</v>
      </c>
      <c r="AN153" s="195" t="str">
        <f>IFERROR(VLOOKUP(AM153,'CRUCE OPORTUNIDADES'!$C$10:$D$106,2,FALSE),"")</f>
        <v/>
      </c>
      <c r="AO153" s="195">
        <v>15.730000000000301</v>
      </c>
      <c r="AP153" s="195" t="str">
        <f>IFERROR(VLOOKUP(AO153,'CRUCE OPORTUNIDADES'!$C$10:$D$106,2,FALSE),"")</f>
        <v/>
      </c>
      <c r="AQ153" s="195">
        <v>16.730000000000299</v>
      </c>
      <c r="AR153" s="195" t="str">
        <f>IFERROR(VLOOKUP(AQ153,'CRUCE OPORTUNIDADES'!$C$10:$D$106,2,FALSE),"")</f>
        <v/>
      </c>
      <c r="AS153" s="195">
        <v>17.730000000000299</v>
      </c>
      <c r="AT153" s="195" t="str">
        <f>IFERROR(VLOOKUP(AS153,'CRUCE OPORTUNIDADES'!$C$10:$D$106,2,FALSE),"")</f>
        <v/>
      </c>
      <c r="AU153" s="195">
        <v>18.730000000000299</v>
      </c>
      <c r="AV153" s="195" t="str">
        <f>IFERROR(VLOOKUP(AU153,'CRUCE OPORTUNIDADES'!$C$10:$D$106,2,FALSE),"")</f>
        <v/>
      </c>
      <c r="AW153" s="195">
        <v>19.730000000000398</v>
      </c>
      <c r="AX153" s="195" t="str">
        <f>IFERROR(VLOOKUP(AW153,'CRUCE OPORTUNIDADES'!$C$10:$D$106,2,FALSE),"")</f>
        <v/>
      </c>
      <c r="AY153" s="195">
        <v>20.730000000000398</v>
      </c>
      <c r="AZ153" s="195" t="str">
        <f>IFERROR(VLOOKUP(AY153,'CRUCE OPORTUNIDADES'!$C$10:$D$106,2,FALSE),"")</f>
        <v/>
      </c>
      <c r="BA153" s="195">
        <v>21.730000000000398</v>
      </c>
      <c r="BB153" s="195" t="str">
        <f>IFERROR(VLOOKUP(BA153,'CRUCE OPORTUNIDADES'!$C$10:$D$106,2,FALSE),"")</f>
        <v/>
      </c>
      <c r="BC153" s="195">
        <v>22.730000000000398</v>
      </c>
      <c r="BD153" s="195" t="str">
        <f>IFERROR(VLOOKUP(BC153,'CRUCE OPORTUNIDADES'!$C$10:$D$106,2,FALSE),"")</f>
        <v/>
      </c>
      <c r="BE153" s="195">
        <v>23.730000000000398</v>
      </c>
      <c r="BF153" s="195" t="str">
        <f>IFERROR(VLOOKUP(BE153,'CRUCE OPORTUNIDADES'!$C$10:$D$106,2,FALSE),"")</f>
        <v/>
      </c>
      <c r="BG153" s="195">
        <v>24.730000000000501</v>
      </c>
      <c r="BH153" s="195" t="str">
        <f>IFERROR(VLOOKUP(BG153,'CRUCE OPORTUNIDADES'!$C$10:$D$106,2,FALSE),"")</f>
        <v/>
      </c>
      <c r="BI153" s="195">
        <v>25.730000000000501</v>
      </c>
      <c r="BJ153" s="195" t="str">
        <f>IFERROR(VLOOKUP(BI153,'CRUCE OPORTUNIDADES'!$C$10:$D$106,2,FALSE),"")</f>
        <v/>
      </c>
    </row>
    <row r="154" spans="13:62">
      <c r="N154" s="195" t="str">
        <f>IF(N155&lt;&gt;""," -O","")</f>
        <v/>
      </c>
      <c r="P154" s="195" t="str">
        <f>IF(P155&lt;&gt;""," -O","")</f>
        <v/>
      </c>
      <c r="R154" s="195" t="str">
        <f>IF(R155&lt;&gt;""," -O","")</f>
        <v/>
      </c>
      <c r="T154" s="195" t="str">
        <f>IF(T155&lt;&gt;""," -O","")</f>
        <v/>
      </c>
      <c r="V154" s="195" t="str">
        <f>IF(V155&lt;&gt;""," -O","")</f>
        <v/>
      </c>
      <c r="X154" s="195" t="str">
        <f>IF(X155&lt;&gt;""," -O","")</f>
        <v/>
      </c>
      <c r="Z154" s="195" t="str">
        <f>IF(Z155&lt;&gt;""," -O","")</f>
        <v/>
      </c>
      <c r="AB154" s="195" t="str">
        <f>IF(AB155&lt;&gt;""," -O","")</f>
        <v/>
      </c>
      <c r="AD154" s="195" t="str">
        <f>IF(AD155&lt;&gt;""," -O","")</f>
        <v/>
      </c>
      <c r="AF154" s="195" t="str">
        <f>IF(AF155&lt;&gt;""," -O","")</f>
        <v/>
      </c>
      <c r="AH154" s="195" t="str">
        <f>IF(AH155&lt;&gt;""," -O","")</f>
        <v/>
      </c>
      <c r="AJ154" s="195" t="str">
        <f>IF(AJ155&lt;&gt;""," -O","")</f>
        <v/>
      </c>
      <c r="AL154" s="195" t="str">
        <f>IF(AL155&lt;&gt;""," -O","")</f>
        <v/>
      </c>
      <c r="AN154" s="195" t="str">
        <f>IF(AN155&lt;&gt;""," -O","")</f>
        <v/>
      </c>
      <c r="AP154" s="195" t="str">
        <f>IF(AP155&lt;&gt;""," -O","")</f>
        <v/>
      </c>
      <c r="AR154" s="195" t="str">
        <f>IF(AR155&lt;&gt;""," -O","")</f>
        <v/>
      </c>
      <c r="AT154" s="195" t="str">
        <f>IF(AT155&lt;&gt;""," -O","")</f>
        <v/>
      </c>
      <c r="AV154" s="195" t="str">
        <f>IF(AV155&lt;&gt;""," -O","")</f>
        <v/>
      </c>
      <c r="AX154" s="195" t="str">
        <f>IF(AX155&lt;&gt;""," -O","")</f>
        <v/>
      </c>
      <c r="AZ154" s="195" t="str">
        <f>IF(AZ155&lt;&gt;""," -O","")</f>
        <v/>
      </c>
      <c r="BB154" s="195" t="str">
        <f>IF(BB155&lt;&gt;""," -O","")</f>
        <v/>
      </c>
      <c r="BD154" s="195" t="str">
        <f>IF(BD155&lt;&gt;""," -O","")</f>
        <v/>
      </c>
      <c r="BF154" s="195" t="str">
        <f>IF(BF155&lt;&gt;""," -O","")</f>
        <v/>
      </c>
      <c r="BH154" s="195" t="str">
        <f>IF(BH155&lt;&gt;""," -O","")</f>
        <v/>
      </c>
      <c r="BJ154" s="195" t="str">
        <f>IF(BJ155&lt;&gt;""," -O","")</f>
        <v/>
      </c>
    </row>
    <row r="155" spans="13:62">
      <c r="M155" s="195">
        <v>1.74</v>
      </c>
      <c r="N155" s="195" t="str">
        <f>IFERROR(VLOOKUP(M155,'CRUCE OPORTUNIDADES'!$C$10:$D$106,2,FALSE),"")</f>
        <v/>
      </c>
      <c r="O155" s="195">
        <v>2.7400000000000202</v>
      </c>
      <c r="P155" s="195" t="str">
        <f>IFERROR(VLOOKUP(O155,'CRUCE OPORTUNIDADES'!$C$10:$D$106,2,FALSE),"")</f>
        <v/>
      </c>
      <c r="Q155" s="195">
        <v>3.7400000000000402</v>
      </c>
      <c r="R155" s="195" t="str">
        <f>IFERROR(VLOOKUP(Q155,'CRUCE OPORTUNIDADES'!$C$10:$D$106,2,FALSE),"")</f>
        <v/>
      </c>
      <c r="S155" s="195">
        <v>4.7400000000000597</v>
      </c>
      <c r="T155" s="195" t="str">
        <f>IFERROR(VLOOKUP(S155,'CRUCE OPORTUNIDADES'!$C$10:$D$106,2,FALSE),"")</f>
        <v/>
      </c>
      <c r="U155" s="195">
        <v>5.7400000000000801</v>
      </c>
      <c r="V155" s="195" t="str">
        <f>IFERROR(VLOOKUP(U155,'CRUCE OPORTUNIDADES'!$C$10:$D$106,2,FALSE),"")</f>
        <v/>
      </c>
      <c r="W155" s="195">
        <v>6.7400000000000997</v>
      </c>
      <c r="X155" s="195" t="str">
        <f>IFERROR(VLOOKUP(W155,'CRUCE OPORTUNIDADES'!$C$10:$D$106,2,FALSE),"")</f>
        <v/>
      </c>
      <c r="Y155" s="195">
        <v>7.7400000000001201</v>
      </c>
      <c r="Z155" s="195" t="str">
        <f>IFERROR(VLOOKUP(Y155,'CRUCE OPORTUNIDADES'!$C$10:$D$106,2,FALSE),"")</f>
        <v/>
      </c>
      <c r="AA155" s="195">
        <v>8.7400000000001405</v>
      </c>
      <c r="AB155" s="195" t="str">
        <f>IFERROR(VLOOKUP(AA155,'CRUCE OPORTUNIDADES'!$C$10:$D$106,2,FALSE),"")</f>
        <v/>
      </c>
      <c r="AC155" s="195">
        <v>9.7400000000001601</v>
      </c>
      <c r="AD155" s="195" t="str">
        <f>IFERROR(VLOOKUP(AC155,'CRUCE OPORTUNIDADES'!$C$10:$D$106,2,FALSE),"")</f>
        <v/>
      </c>
      <c r="AE155" s="195">
        <v>10.740000000000199</v>
      </c>
      <c r="AF155" s="195" t="str">
        <f>IFERROR(VLOOKUP(AE155,'CRUCE OPORTUNIDADES'!$C$10:$D$106,2,FALSE),"")</f>
        <v/>
      </c>
      <c r="AG155" s="195">
        <v>11.740000000000199</v>
      </c>
      <c r="AH155" s="195" t="str">
        <f>IFERROR(VLOOKUP(AG155,'CRUCE OPORTUNIDADES'!$C$10:$D$106,2,FALSE),"")</f>
        <v/>
      </c>
      <c r="AI155" s="195">
        <v>12.740000000000199</v>
      </c>
      <c r="AJ155" s="195" t="str">
        <f>IFERROR(VLOOKUP(AI155,'CRUCE OPORTUNIDADES'!$C$10:$D$106,2,FALSE),"")</f>
        <v/>
      </c>
      <c r="AK155" s="195">
        <v>13.740000000000199</v>
      </c>
      <c r="AL155" s="195" t="str">
        <f>IFERROR(VLOOKUP(AK155,'CRUCE OPORTUNIDADES'!$C$10:$D$106,2,FALSE),"")</f>
        <v/>
      </c>
      <c r="AM155" s="195">
        <v>14.7400000000003</v>
      </c>
      <c r="AN155" s="195" t="str">
        <f>IFERROR(VLOOKUP(AM155,'CRUCE OPORTUNIDADES'!$C$10:$D$106,2,FALSE),"")</f>
        <v/>
      </c>
      <c r="AO155" s="195">
        <v>15.7400000000003</v>
      </c>
      <c r="AP155" s="195" t="str">
        <f>IFERROR(VLOOKUP(AO155,'CRUCE OPORTUNIDADES'!$C$10:$D$106,2,FALSE),"")</f>
        <v/>
      </c>
      <c r="AQ155" s="195">
        <v>16.7400000000003</v>
      </c>
      <c r="AR155" s="195" t="str">
        <f>IFERROR(VLOOKUP(AQ155,'CRUCE OPORTUNIDADES'!$C$10:$D$106,2,FALSE),"")</f>
        <v/>
      </c>
      <c r="AS155" s="195">
        <v>17.7400000000003</v>
      </c>
      <c r="AT155" s="195" t="str">
        <f>IFERROR(VLOOKUP(AS155,'CRUCE OPORTUNIDADES'!$C$10:$D$106,2,FALSE),"")</f>
        <v/>
      </c>
      <c r="AU155" s="195">
        <v>18.7400000000003</v>
      </c>
      <c r="AV155" s="195" t="str">
        <f>IFERROR(VLOOKUP(AU155,'CRUCE OPORTUNIDADES'!$C$10:$D$106,2,FALSE),"")</f>
        <v/>
      </c>
      <c r="AW155" s="195">
        <v>19.7400000000004</v>
      </c>
      <c r="AX155" s="195" t="str">
        <f>IFERROR(VLOOKUP(AW155,'CRUCE OPORTUNIDADES'!$C$10:$D$106,2,FALSE),"")</f>
        <v/>
      </c>
      <c r="AY155" s="195">
        <v>20.7400000000004</v>
      </c>
      <c r="AZ155" s="195" t="str">
        <f>IFERROR(VLOOKUP(AY155,'CRUCE OPORTUNIDADES'!$C$10:$D$106,2,FALSE),"")</f>
        <v/>
      </c>
      <c r="BA155" s="195">
        <v>21.7400000000004</v>
      </c>
      <c r="BB155" s="195" t="str">
        <f>IFERROR(VLOOKUP(BA155,'CRUCE OPORTUNIDADES'!$C$10:$D$106,2,FALSE),"")</f>
        <v/>
      </c>
      <c r="BC155" s="195">
        <v>22.7400000000004</v>
      </c>
      <c r="BD155" s="195" t="str">
        <f>IFERROR(VLOOKUP(BC155,'CRUCE OPORTUNIDADES'!$C$10:$D$106,2,FALSE),"")</f>
        <v/>
      </c>
      <c r="BE155" s="195">
        <v>23.7400000000004</v>
      </c>
      <c r="BF155" s="195" t="str">
        <f>IFERROR(VLOOKUP(BE155,'CRUCE OPORTUNIDADES'!$C$10:$D$106,2,FALSE),"")</f>
        <v/>
      </c>
      <c r="BG155" s="195">
        <v>24.740000000000499</v>
      </c>
      <c r="BH155" s="195" t="str">
        <f>IFERROR(VLOOKUP(BG155,'CRUCE OPORTUNIDADES'!$C$10:$D$106,2,FALSE),"")</f>
        <v/>
      </c>
      <c r="BI155" s="195">
        <v>25.740000000000499</v>
      </c>
      <c r="BJ155" s="195" t="str">
        <f>IFERROR(VLOOKUP(BI155,'CRUCE OPORTUNIDADES'!$C$10:$D$106,2,FALSE),"")</f>
        <v/>
      </c>
    </row>
    <row r="156" spans="13:62">
      <c r="N156" s="195" t="str">
        <f>IF(N157&lt;&gt;""," -O","")</f>
        <v/>
      </c>
      <c r="P156" s="195" t="str">
        <f>IF(P157&lt;&gt;""," -O","")</f>
        <v/>
      </c>
      <c r="R156" s="195" t="str">
        <f>IF(R157&lt;&gt;""," -O","")</f>
        <v/>
      </c>
      <c r="T156" s="195" t="str">
        <f>IF(T157&lt;&gt;""," -O","")</f>
        <v/>
      </c>
      <c r="V156" s="195" t="str">
        <f>IF(V157&lt;&gt;""," -O","")</f>
        <v/>
      </c>
      <c r="X156" s="195" t="str">
        <f>IF(X157&lt;&gt;""," -O","")</f>
        <v/>
      </c>
      <c r="Z156" s="195" t="str">
        <f>IF(Z157&lt;&gt;""," -O","")</f>
        <v/>
      </c>
      <c r="AB156" s="195" t="str">
        <f>IF(AB157&lt;&gt;""," -O","")</f>
        <v/>
      </c>
      <c r="AD156" s="195" t="str">
        <f>IF(AD157&lt;&gt;""," -O","")</f>
        <v/>
      </c>
      <c r="AF156" s="195" t="str">
        <f>IF(AF157&lt;&gt;""," -O","")</f>
        <v/>
      </c>
      <c r="AH156" s="195" t="str">
        <f>IF(AH157&lt;&gt;""," -O","")</f>
        <v/>
      </c>
      <c r="AJ156" s="195" t="str">
        <f>IF(AJ157&lt;&gt;""," -O","")</f>
        <v/>
      </c>
      <c r="AL156" s="195" t="str">
        <f>IF(AL157&lt;&gt;""," -O","")</f>
        <v/>
      </c>
      <c r="AN156" s="195" t="str">
        <f>IF(AN157&lt;&gt;""," -O","")</f>
        <v/>
      </c>
      <c r="AP156" s="195" t="str">
        <f>IF(AP157&lt;&gt;""," -O","")</f>
        <v/>
      </c>
      <c r="AR156" s="195" t="str">
        <f>IF(AR157&lt;&gt;""," -O","")</f>
        <v/>
      </c>
      <c r="AT156" s="195" t="str">
        <f>IF(AT157&lt;&gt;""," -O","")</f>
        <v/>
      </c>
      <c r="AV156" s="195" t="str">
        <f>IF(AV157&lt;&gt;""," -O","")</f>
        <v/>
      </c>
      <c r="AX156" s="195" t="str">
        <f>IF(AX157&lt;&gt;""," -O","")</f>
        <v/>
      </c>
      <c r="AZ156" s="195" t="str">
        <f>IF(AZ157&lt;&gt;""," -O","")</f>
        <v/>
      </c>
      <c r="BB156" s="195" t="str">
        <f>IF(BB157&lt;&gt;""," -O","")</f>
        <v/>
      </c>
      <c r="BD156" s="195" t="str">
        <f>IF(BD157&lt;&gt;""," -O","")</f>
        <v/>
      </c>
      <c r="BF156" s="195" t="str">
        <f>IF(BF157&lt;&gt;""," -O","")</f>
        <v/>
      </c>
      <c r="BH156" s="195" t="str">
        <f>IF(BH157&lt;&gt;""," -O","")</f>
        <v/>
      </c>
      <c r="BJ156" s="195" t="str">
        <f>IF(BJ157&lt;&gt;""," -O","")</f>
        <v/>
      </c>
    </row>
    <row r="157" spans="13:62">
      <c r="M157" s="195">
        <v>1.75</v>
      </c>
      <c r="N157" s="195" t="str">
        <f>IFERROR(VLOOKUP(M157,'CRUCE OPORTUNIDADES'!$C$10:$D$106,2,FALSE),"")</f>
        <v/>
      </c>
      <c r="O157" s="195">
        <v>2.75000000000002</v>
      </c>
      <c r="P157" s="195" t="str">
        <f>IFERROR(VLOOKUP(O157,'CRUCE OPORTUNIDADES'!$C$10:$D$106,2,FALSE),"")</f>
        <v/>
      </c>
      <c r="Q157" s="195">
        <v>3.75000000000004</v>
      </c>
      <c r="R157" s="195" t="str">
        <f>IFERROR(VLOOKUP(Q157,'CRUCE OPORTUNIDADES'!$C$10:$D$106,2,FALSE),"")</f>
        <v/>
      </c>
      <c r="S157" s="195">
        <v>4.7500000000000604</v>
      </c>
      <c r="T157" s="195" t="str">
        <f>IFERROR(VLOOKUP(S157,'CRUCE OPORTUNIDADES'!$C$10:$D$106,2,FALSE),"")</f>
        <v/>
      </c>
      <c r="U157" s="195">
        <v>5.7500000000000799</v>
      </c>
      <c r="V157" s="195" t="str">
        <f>IFERROR(VLOOKUP(U157,'CRUCE OPORTUNIDADES'!$C$10:$D$106,2,FALSE),"")</f>
        <v/>
      </c>
      <c r="W157" s="195">
        <v>6.7500000000001004</v>
      </c>
      <c r="X157" s="195" t="str">
        <f>IFERROR(VLOOKUP(W157,'CRUCE OPORTUNIDADES'!$C$10:$D$106,2,FALSE),"")</f>
        <v/>
      </c>
      <c r="Y157" s="195">
        <v>7.7500000000001199</v>
      </c>
      <c r="Z157" s="195" t="str">
        <f>IFERROR(VLOOKUP(Y157,'CRUCE OPORTUNIDADES'!$C$10:$D$106,2,FALSE),"")</f>
        <v/>
      </c>
      <c r="AA157" s="195">
        <v>8.7500000000001403</v>
      </c>
      <c r="AB157" s="195" t="str">
        <f>IFERROR(VLOOKUP(AA157,'CRUCE OPORTUNIDADES'!$C$10:$D$106,2,FALSE),"")</f>
        <v/>
      </c>
      <c r="AC157" s="195">
        <v>9.7500000000001599</v>
      </c>
      <c r="AD157" s="195" t="str">
        <f>IFERROR(VLOOKUP(AC157,'CRUCE OPORTUNIDADES'!$C$10:$D$106,2,FALSE),"")</f>
        <v/>
      </c>
      <c r="AE157" s="195">
        <v>10.750000000000201</v>
      </c>
      <c r="AF157" s="195" t="str">
        <f>IFERROR(VLOOKUP(AE157,'CRUCE OPORTUNIDADES'!$C$10:$D$106,2,FALSE),"")</f>
        <v/>
      </c>
      <c r="AG157" s="195">
        <v>11.750000000000201</v>
      </c>
      <c r="AH157" s="195" t="str">
        <f>IFERROR(VLOOKUP(AG157,'CRUCE OPORTUNIDADES'!$C$10:$D$106,2,FALSE),"")</f>
        <v/>
      </c>
      <c r="AI157" s="195">
        <v>12.750000000000201</v>
      </c>
      <c r="AJ157" s="195" t="str">
        <f>IFERROR(VLOOKUP(AI157,'CRUCE OPORTUNIDADES'!$C$10:$D$106,2,FALSE),"")</f>
        <v/>
      </c>
      <c r="AK157" s="195">
        <v>13.750000000000201</v>
      </c>
      <c r="AL157" s="195" t="str">
        <f>IFERROR(VLOOKUP(AK157,'CRUCE OPORTUNIDADES'!$C$10:$D$106,2,FALSE),"")</f>
        <v/>
      </c>
      <c r="AM157" s="195">
        <v>14.7500000000003</v>
      </c>
      <c r="AN157" s="195" t="str">
        <f>IFERROR(VLOOKUP(AM157,'CRUCE OPORTUNIDADES'!$C$10:$D$106,2,FALSE),"")</f>
        <v/>
      </c>
      <c r="AO157" s="195">
        <v>15.7500000000003</v>
      </c>
      <c r="AP157" s="195" t="str">
        <f>IFERROR(VLOOKUP(AO157,'CRUCE OPORTUNIDADES'!$C$10:$D$106,2,FALSE),"")</f>
        <v/>
      </c>
      <c r="AQ157" s="195">
        <v>16.750000000000298</v>
      </c>
      <c r="AR157" s="195" t="str">
        <f>IFERROR(VLOOKUP(AQ157,'CRUCE OPORTUNIDADES'!$C$10:$D$106,2,FALSE),"")</f>
        <v/>
      </c>
      <c r="AS157" s="195">
        <v>17.750000000000298</v>
      </c>
      <c r="AT157" s="195" t="str">
        <f>IFERROR(VLOOKUP(AS157,'CRUCE OPORTUNIDADES'!$C$10:$D$106,2,FALSE),"")</f>
        <v/>
      </c>
      <c r="AU157" s="195">
        <v>18.750000000000298</v>
      </c>
      <c r="AV157" s="195" t="str">
        <f>IFERROR(VLOOKUP(AU157,'CRUCE OPORTUNIDADES'!$C$10:$D$106,2,FALSE),"")</f>
        <v/>
      </c>
      <c r="AW157" s="195">
        <v>19.750000000000401</v>
      </c>
      <c r="AX157" s="195" t="str">
        <f>IFERROR(VLOOKUP(AW157,'CRUCE OPORTUNIDADES'!$C$10:$D$106,2,FALSE),"")</f>
        <v/>
      </c>
      <c r="AY157" s="195">
        <v>20.750000000000401</v>
      </c>
      <c r="AZ157" s="195" t="str">
        <f>IFERROR(VLOOKUP(AY157,'CRUCE OPORTUNIDADES'!$C$10:$D$106,2,FALSE),"")</f>
        <v/>
      </c>
      <c r="BA157" s="195">
        <v>21.750000000000401</v>
      </c>
      <c r="BB157" s="195" t="str">
        <f>IFERROR(VLOOKUP(BA157,'CRUCE OPORTUNIDADES'!$C$10:$D$106,2,FALSE),"")</f>
        <v/>
      </c>
      <c r="BC157" s="195">
        <v>22.750000000000401</v>
      </c>
      <c r="BD157" s="195" t="str">
        <f>IFERROR(VLOOKUP(BC157,'CRUCE OPORTUNIDADES'!$C$10:$D$106,2,FALSE),"")</f>
        <v/>
      </c>
      <c r="BE157" s="195">
        <v>23.750000000000401</v>
      </c>
      <c r="BF157" s="195" t="str">
        <f>IFERROR(VLOOKUP(BE157,'CRUCE OPORTUNIDADES'!$C$10:$D$106,2,FALSE),"")</f>
        <v/>
      </c>
      <c r="BG157" s="195">
        <v>24.750000000000501</v>
      </c>
      <c r="BH157" s="195" t="str">
        <f>IFERROR(VLOOKUP(BG157,'CRUCE OPORTUNIDADES'!$C$10:$D$106,2,FALSE),"")</f>
        <v/>
      </c>
      <c r="BI157" s="195">
        <v>25.750000000000501</v>
      </c>
      <c r="BJ157" s="195" t="str">
        <f>IFERROR(VLOOKUP(BI157,'CRUCE OPORTUNIDADES'!$C$10:$D$106,2,FALSE),"")</f>
        <v/>
      </c>
    </row>
    <row r="158" spans="13:62">
      <c r="N158" s="195" t="str">
        <f>IF(N159&lt;&gt;""," -O","")</f>
        <v/>
      </c>
      <c r="P158" s="195" t="str">
        <f>IF(P159&lt;&gt;""," -O","")</f>
        <v/>
      </c>
      <c r="R158" s="195" t="str">
        <f>IF(R159&lt;&gt;""," -O","")</f>
        <v/>
      </c>
      <c r="T158" s="195" t="str">
        <f>IF(T159&lt;&gt;""," -O","")</f>
        <v/>
      </c>
      <c r="V158" s="195" t="str">
        <f>IF(V159&lt;&gt;""," -O","")</f>
        <v/>
      </c>
      <c r="X158" s="195" t="str">
        <f>IF(X159&lt;&gt;""," -O","")</f>
        <v/>
      </c>
      <c r="Z158" s="195" t="str">
        <f>IF(Z159&lt;&gt;""," -O","")</f>
        <v/>
      </c>
      <c r="AB158" s="195" t="str">
        <f>IF(AB159&lt;&gt;""," -O","")</f>
        <v/>
      </c>
      <c r="AD158" s="195" t="str">
        <f>IF(AD159&lt;&gt;""," -O","")</f>
        <v/>
      </c>
      <c r="AF158" s="195" t="str">
        <f>IF(AF159&lt;&gt;""," -O","")</f>
        <v/>
      </c>
      <c r="AH158" s="195" t="str">
        <f>IF(AH159&lt;&gt;""," -O","")</f>
        <v/>
      </c>
      <c r="AJ158" s="195" t="str">
        <f>IF(AJ159&lt;&gt;""," -O","")</f>
        <v/>
      </c>
      <c r="AL158" s="195" t="str">
        <f>IF(AL159&lt;&gt;""," -O","")</f>
        <v/>
      </c>
      <c r="AN158" s="195" t="str">
        <f>IF(AN159&lt;&gt;""," -O","")</f>
        <v/>
      </c>
      <c r="AP158" s="195" t="str">
        <f>IF(AP159&lt;&gt;""," -O","")</f>
        <v/>
      </c>
      <c r="AR158" s="195" t="str">
        <f>IF(AR159&lt;&gt;""," -O","")</f>
        <v/>
      </c>
      <c r="AT158" s="195" t="str">
        <f>IF(AT159&lt;&gt;""," -O","")</f>
        <v/>
      </c>
      <c r="AV158" s="195" t="str">
        <f>IF(AV159&lt;&gt;""," -O","")</f>
        <v/>
      </c>
      <c r="AX158" s="195" t="str">
        <f>IF(AX159&lt;&gt;""," -O","")</f>
        <v/>
      </c>
      <c r="AZ158" s="195" t="str">
        <f>IF(AZ159&lt;&gt;""," -O","")</f>
        <v/>
      </c>
      <c r="BB158" s="195" t="str">
        <f>IF(BB159&lt;&gt;""," -O","")</f>
        <v/>
      </c>
      <c r="BD158" s="195" t="str">
        <f>IF(BD159&lt;&gt;""," -O","")</f>
        <v/>
      </c>
      <c r="BF158" s="195" t="str">
        <f>IF(BF159&lt;&gt;""," -O","")</f>
        <v/>
      </c>
      <c r="BH158" s="195" t="str">
        <f>IF(BH159&lt;&gt;""," -O","")</f>
        <v/>
      </c>
      <c r="BJ158" s="195" t="str">
        <f>IF(BJ159&lt;&gt;""," -O","")</f>
        <v/>
      </c>
    </row>
    <row r="159" spans="13:62">
      <c r="M159" s="195">
        <v>1.76</v>
      </c>
      <c r="N159" s="195" t="str">
        <f>IFERROR(VLOOKUP(M159,'CRUCE OPORTUNIDADES'!$C$10:$D$106,2,FALSE),"")</f>
        <v/>
      </c>
      <c r="O159" s="195">
        <v>2.7600000000000202</v>
      </c>
      <c r="P159" s="195" t="str">
        <f>IFERROR(VLOOKUP(O159,'CRUCE OPORTUNIDADES'!$C$10:$D$106,2,FALSE),"")</f>
        <v/>
      </c>
      <c r="Q159" s="195">
        <v>3.7600000000000402</v>
      </c>
      <c r="R159" s="195" t="str">
        <f>IFERROR(VLOOKUP(Q159,'CRUCE OPORTUNIDADES'!$C$10:$D$106,2,FALSE),"")</f>
        <v/>
      </c>
      <c r="S159" s="195">
        <v>4.7600000000000602</v>
      </c>
      <c r="T159" s="195" t="str">
        <f>IFERROR(VLOOKUP(S159,'CRUCE OPORTUNIDADES'!$C$10:$D$106,2,FALSE),"")</f>
        <v/>
      </c>
      <c r="U159" s="195">
        <v>5.7600000000000797</v>
      </c>
      <c r="V159" s="195" t="str">
        <f>IFERROR(VLOOKUP(U159,'CRUCE OPORTUNIDADES'!$C$10:$D$106,2,FALSE),"")</f>
        <v/>
      </c>
      <c r="W159" s="195">
        <v>6.7600000000001002</v>
      </c>
      <c r="X159" s="195" t="str">
        <f>IFERROR(VLOOKUP(W159,'CRUCE OPORTUNIDADES'!$C$10:$D$106,2,FALSE),"")</f>
        <v/>
      </c>
      <c r="Y159" s="195">
        <v>7.7600000000001197</v>
      </c>
      <c r="Z159" s="195" t="str">
        <f>IFERROR(VLOOKUP(Y159,'CRUCE OPORTUNIDADES'!$C$10:$D$106,2,FALSE),"")</f>
        <v/>
      </c>
      <c r="AA159" s="195">
        <v>8.7600000000001401</v>
      </c>
      <c r="AB159" s="195" t="str">
        <f>IFERROR(VLOOKUP(AA159,'CRUCE OPORTUNIDADES'!$C$10:$D$106,2,FALSE),"")</f>
        <v/>
      </c>
      <c r="AC159" s="195">
        <v>9.7600000000001597</v>
      </c>
      <c r="AD159" s="195" t="str">
        <f>IFERROR(VLOOKUP(AC159,'CRUCE OPORTUNIDADES'!$C$10:$D$106,2,FALSE),"")</f>
        <v/>
      </c>
      <c r="AE159" s="195">
        <v>10.760000000000201</v>
      </c>
      <c r="AF159" s="195" t="str">
        <f>IFERROR(VLOOKUP(AE159,'CRUCE OPORTUNIDADES'!$C$10:$D$106,2,FALSE),"")</f>
        <v/>
      </c>
      <c r="AG159" s="195">
        <v>11.760000000000201</v>
      </c>
      <c r="AH159" s="195" t="str">
        <f>IFERROR(VLOOKUP(AG159,'CRUCE OPORTUNIDADES'!$C$10:$D$106,2,FALSE),"")</f>
        <v/>
      </c>
      <c r="AI159" s="195">
        <v>12.760000000000201</v>
      </c>
      <c r="AJ159" s="195" t="str">
        <f>IFERROR(VLOOKUP(AI159,'CRUCE OPORTUNIDADES'!$C$10:$D$106,2,FALSE),"")</f>
        <v/>
      </c>
      <c r="AK159" s="195">
        <v>13.760000000000201</v>
      </c>
      <c r="AL159" s="195" t="str">
        <f>IFERROR(VLOOKUP(AK159,'CRUCE OPORTUNIDADES'!$C$10:$D$106,2,FALSE),"")</f>
        <v/>
      </c>
      <c r="AM159" s="195">
        <v>14.7600000000003</v>
      </c>
      <c r="AN159" s="195" t="str">
        <f>IFERROR(VLOOKUP(AM159,'CRUCE OPORTUNIDADES'!$C$10:$D$106,2,FALSE),"")</f>
        <v/>
      </c>
      <c r="AO159" s="195">
        <v>15.7600000000003</v>
      </c>
      <c r="AP159" s="195" t="str">
        <f>IFERROR(VLOOKUP(AO159,'CRUCE OPORTUNIDADES'!$C$10:$D$106,2,FALSE),"")</f>
        <v/>
      </c>
      <c r="AQ159" s="195">
        <v>16.7600000000003</v>
      </c>
      <c r="AR159" s="195" t="str">
        <f>IFERROR(VLOOKUP(AQ159,'CRUCE OPORTUNIDADES'!$C$10:$D$106,2,FALSE),"")</f>
        <v/>
      </c>
      <c r="AS159" s="195">
        <v>17.7600000000003</v>
      </c>
      <c r="AT159" s="195" t="str">
        <f>IFERROR(VLOOKUP(AS159,'CRUCE OPORTUNIDADES'!$C$10:$D$106,2,FALSE),"")</f>
        <v/>
      </c>
      <c r="AU159" s="195">
        <v>18.7600000000003</v>
      </c>
      <c r="AV159" s="195" t="str">
        <f>IFERROR(VLOOKUP(AU159,'CRUCE OPORTUNIDADES'!$C$10:$D$106,2,FALSE),"")</f>
        <v/>
      </c>
      <c r="AW159" s="195">
        <v>19.760000000000399</v>
      </c>
      <c r="AX159" s="195" t="str">
        <f>IFERROR(VLOOKUP(AW159,'CRUCE OPORTUNIDADES'!$C$10:$D$106,2,FALSE),"")</f>
        <v/>
      </c>
      <c r="AY159" s="195">
        <v>20.760000000000399</v>
      </c>
      <c r="AZ159" s="195" t="str">
        <f>IFERROR(VLOOKUP(AY159,'CRUCE OPORTUNIDADES'!$C$10:$D$106,2,FALSE),"")</f>
        <v/>
      </c>
      <c r="BA159" s="195">
        <v>21.760000000000399</v>
      </c>
      <c r="BB159" s="195" t="str">
        <f>IFERROR(VLOOKUP(BA159,'CRUCE OPORTUNIDADES'!$C$10:$D$106,2,FALSE),"")</f>
        <v/>
      </c>
      <c r="BC159" s="195">
        <v>22.760000000000399</v>
      </c>
      <c r="BD159" s="195" t="str">
        <f>IFERROR(VLOOKUP(BC159,'CRUCE OPORTUNIDADES'!$C$10:$D$106,2,FALSE),"")</f>
        <v/>
      </c>
      <c r="BE159" s="195">
        <v>23.760000000000399</v>
      </c>
      <c r="BF159" s="195" t="str">
        <f>IFERROR(VLOOKUP(BE159,'CRUCE OPORTUNIDADES'!$C$10:$D$106,2,FALSE),"")</f>
        <v/>
      </c>
      <c r="BG159" s="195">
        <v>24.760000000000499</v>
      </c>
      <c r="BH159" s="195" t="str">
        <f>IFERROR(VLOOKUP(BG159,'CRUCE OPORTUNIDADES'!$C$10:$D$106,2,FALSE),"")</f>
        <v/>
      </c>
      <c r="BI159" s="195">
        <v>25.760000000000499</v>
      </c>
      <c r="BJ159" s="195" t="str">
        <f>IFERROR(VLOOKUP(BI159,'CRUCE OPORTUNIDADES'!$C$10:$D$106,2,FALSE),"")</f>
        <v/>
      </c>
    </row>
    <row r="160" spans="13:62">
      <c r="N160" s="195" t="str">
        <f>IF(N161&lt;&gt;""," -O","")</f>
        <v/>
      </c>
      <c r="P160" s="195" t="str">
        <f>IF(P161&lt;&gt;""," -O","")</f>
        <v/>
      </c>
      <c r="R160" s="195" t="str">
        <f>IF(R161&lt;&gt;""," -O","")</f>
        <v/>
      </c>
      <c r="T160" s="195" t="str">
        <f>IF(T161&lt;&gt;""," -O","")</f>
        <v/>
      </c>
      <c r="V160" s="195" t="str">
        <f>IF(V161&lt;&gt;""," -O","")</f>
        <v/>
      </c>
      <c r="X160" s="195" t="str">
        <f>IF(X161&lt;&gt;""," -O","")</f>
        <v/>
      </c>
      <c r="Z160" s="195" t="str">
        <f>IF(Z161&lt;&gt;""," -O","")</f>
        <v/>
      </c>
      <c r="AB160" s="195" t="str">
        <f>IF(AB161&lt;&gt;""," -O","")</f>
        <v/>
      </c>
      <c r="AD160" s="195" t="str">
        <f>IF(AD161&lt;&gt;""," -O","")</f>
        <v/>
      </c>
      <c r="AF160" s="195" t="str">
        <f>IF(AF161&lt;&gt;""," -O","")</f>
        <v/>
      </c>
      <c r="AH160" s="195" t="str">
        <f>IF(AH161&lt;&gt;""," -O","")</f>
        <v/>
      </c>
      <c r="AJ160" s="195" t="str">
        <f>IF(AJ161&lt;&gt;""," -O","")</f>
        <v/>
      </c>
      <c r="AL160" s="195" t="str">
        <f>IF(AL161&lt;&gt;""," -O","")</f>
        <v/>
      </c>
      <c r="AN160" s="195" t="str">
        <f>IF(AN161&lt;&gt;""," -O","")</f>
        <v/>
      </c>
      <c r="AP160" s="195" t="str">
        <f>IF(AP161&lt;&gt;""," -O","")</f>
        <v/>
      </c>
      <c r="AR160" s="195" t="str">
        <f>IF(AR161&lt;&gt;""," -O","")</f>
        <v/>
      </c>
      <c r="AT160" s="195" t="str">
        <f>IF(AT161&lt;&gt;""," -O","")</f>
        <v/>
      </c>
      <c r="AV160" s="195" t="str">
        <f>IF(AV161&lt;&gt;""," -O","")</f>
        <v/>
      </c>
      <c r="AX160" s="195" t="str">
        <f>IF(AX161&lt;&gt;""," -O","")</f>
        <v/>
      </c>
      <c r="AZ160" s="195" t="str">
        <f>IF(AZ161&lt;&gt;""," -O","")</f>
        <v/>
      </c>
      <c r="BB160" s="195" t="str">
        <f>IF(BB161&lt;&gt;""," -O","")</f>
        <v/>
      </c>
      <c r="BD160" s="195" t="str">
        <f>IF(BD161&lt;&gt;""," -O","")</f>
        <v/>
      </c>
      <c r="BF160" s="195" t="str">
        <f>IF(BF161&lt;&gt;""," -O","")</f>
        <v/>
      </c>
      <c r="BH160" s="195" t="str">
        <f>IF(BH161&lt;&gt;""," -O","")</f>
        <v/>
      </c>
      <c r="BJ160" s="195" t="str">
        <f>IF(BJ161&lt;&gt;""," -O","")</f>
        <v/>
      </c>
    </row>
    <row r="161" spans="13:62">
      <c r="M161" s="195">
        <v>1.77</v>
      </c>
      <c r="N161" s="195" t="str">
        <f>IFERROR(VLOOKUP(M161,'CRUCE OPORTUNIDADES'!$C$10:$D$106,2,FALSE),"")</f>
        <v/>
      </c>
      <c r="O161" s="195">
        <v>2.77000000000002</v>
      </c>
      <c r="P161" s="195" t="str">
        <f>IFERROR(VLOOKUP(O161,'CRUCE OPORTUNIDADES'!$C$10:$D$106,2,FALSE),"")</f>
        <v/>
      </c>
      <c r="Q161" s="195">
        <v>3.77000000000004</v>
      </c>
      <c r="R161" s="195" t="str">
        <f>IFERROR(VLOOKUP(Q161,'CRUCE OPORTUNIDADES'!$C$10:$D$106,2,FALSE),"")</f>
        <v/>
      </c>
      <c r="S161" s="195">
        <v>4.77000000000006</v>
      </c>
      <c r="T161" s="195" t="str">
        <f>IFERROR(VLOOKUP(S161,'CRUCE OPORTUNIDADES'!$C$10:$D$106,2,FALSE),"")</f>
        <v/>
      </c>
      <c r="U161" s="195">
        <v>5.7700000000000804</v>
      </c>
      <c r="V161" s="195" t="str">
        <f>IFERROR(VLOOKUP(U161,'CRUCE OPORTUNIDADES'!$C$10:$D$106,2,FALSE),"")</f>
        <v/>
      </c>
      <c r="W161" s="195">
        <v>6.7700000000000999</v>
      </c>
      <c r="X161" s="195" t="str">
        <f>IFERROR(VLOOKUP(W161,'CRUCE OPORTUNIDADES'!$C$10:$D$106,2,FALSE),"")</f>
        <v/>
      </c>
      <c r="Y161" s="195">
        <v>7.7700000000001204</v>
      </c>
      <c r="Z161" s="195" t="str">
        <f>IFERROR(VLOOKUP(Y161,'CRUCE OPORTUNIDADES'!$C$10:$D$106,2,FALSE),"")</f>
        <v/>
      </c>
      <c r="AA161" s="195">
        <v>8.7700000000001399</v>
      </c>
      <c r="AB161" s="195" t="str">
        <f>IFERROR(VLOOKUP(AA161,'CRUCE OPORTUNIDADES'!$C$10:$D$106,2,FALSE),"")</f>
        <v/>
      </c>
      <c r="AC161" s="195">
        <v>9.7700000000001594</v>
      </c>
      <c r="AD161" s="195" t="str">
        <f>IFERROR(VLOOKUP(AC161,'CRUCE OPORTUNIDADES'!$C$10:$D$106,2,FALSE),"")</f>
        <v/>
      </c>
      <c r="AE161" s="195">
        <v>10.7700000000002</v>
      </c>
      <c r="AF161" s="195" t="str">
        <f>IFERROR(VLOOKUP(AE161,'CRUCE OPORTUNIDADES'!$C$10:$D$106,2,FALSE),"")</f>
        <v/>
      </c>
      <c r="AG161" s="195">
        <v>11.7700000000002</v>
      </c>
      <c r="AH161" s="195" t="str">
        <f>IFERROR(VLOOKUP(AG161,'CRUCE OPORTUNIDADES'!$C$10:$D$106,2,FALSE),"")</f>
        <v/>
      </c>
      <c r="AI161" s="195">
        <v>12.7700000000002</v>
      </c>
      <c r="AJ161" s="195" t="str">
        <f>IFERROR(VLOOKUP(AI161,'CRUCE OPORTUNIDADES'!$C$10:$D$106,2,FALSE),"")</f>
        <v/>
      </c>
      <c r="AK161" s="195">
        <v>13.7700000000002</v>
      </c>
      <c r="AL161" s="195" t="str">
        <f>IFERROR(VLOOKUP(AK161,'CRUCE OPORTUNIDADES'!$C$10:$D$106,2,FALSE),"")</f>
        <v/>
      </c>
      <c r="AM161" s="195">
        <v>14.7700000000003</v>
      </c>
      <c r="AN161" s="195" t="str">
        <f>IFERROR(VLOOKUP(AM161,'CRUCE OPORTUNIDADES'!$C$10:$D$106,2,FALSE),"")</f>
        <v/>
      </c>
      <c r="AO161" s="195">
        <v>15.7700000000003</v>
      </c>
      <c r="AP161" s="195" t="str">
        <f>IFERROR(VLOOKUP(AO161,'CRUCE OPORTUNIDADES'!$C$10:$D$106,2,FALSE),"")</f>
        <v/>
      </c>
      <c r="AQ161" s="195">
        <v>16.770000000000302</v>
      </c>
      <c r="AR161" s="195" t="str">
        <f>IFERROR(VLOOKUP(AQ161,'CRUCE OPORTUNIDADES'!$C$10:$D$106,2,FALSE),"")</f>
        <v/>
      </c>
      <c r="AS161" s="195">
        <v>17.770000000000302</v>
      </c>
      <c r="AT161" s="195" t="str">
        <f>IFERROR(VLOOKUP(AS161,'CRUCE OPORTUNIDADES'!$C$10:$D$106,2,FALSE),"")</f>
        <v/>
      </c>
      <c r="AU161" s="195">
        <v>18.770000000000302</v>
      </c>
      <c r="AV161" s="195" t="str">
        <f>IFERROR(VLOOKUP(AU161,'CRUCE OPORTUNIDADES'!$C$10:$D$106,2,FALSE),"")</f>
        <v/>
      </c>
      <c r="AW161" s="195">
        <v>19.770000000000401</v>
      </c>
      <c r="AX161" s="195" t="str">
        <f>IFERROR(VLOOKUP(AW161,'CRUCE OPORTUNIDADES'!$C$10:$D$106,2,FALSE),"")</f>
        <v/>
      </c>
      <c r="AY161" s="195">
        <v>20.770000000000401</v>
      </c>
      <c r="AZ161" s="195" t="str">
        <f>IFERROR(VLOOKUP(AY161,'CRUCE OPORTUNIDADES'!$C$10:$D$106,2,FALSE),"")</f>
        <v/>
      </c>
      <c r="BA161" s="195">
        <v>21.770000000000401</v>
      </c>
      <c r="BB161" s="195" t="str">
        <f>IFERROR(VLOOKUP(BA161,'CRUCE OPORTUNIDADES'!$C$10:$D$106,2,FALSE),"")</f>
        <v/>
      </c>
      <c r="BC161" s="195">
        <v>22.770000000000401</v>
      </c>
      <c r="BD161" s="195" t="str">
        <f>IFERROR(VLOOKUP(BC161,'CRUCE OPORTUNIDADES'!$C$10:$D$106,2,FALSE),"")</f>
        <v/>
      </c>
      <c r="BE161" s="195">
        <v>23.770000000000401</v>
      </c>
      <c r="BF161" s="195" t="str">
        <f>IFERROR(VLOOKUP(BE161,'CRUCE OPORTUNIDADES'!$C$10:$D$106,2,FALSE),"")</f>
        <v/>
      </c>
      <c r="BG161" s="195">
        <v>24.770000000000501</v>
      </c>
      <c r="BH161" s="195" t="str">
        <f>IFERROR(VLOOKUP(BG161,'CRUCE OPORTUNIDADES'!$C$10:$D$106,2,FALSE),"")</f>
        <v/>
      </c>
      <c r="BI161" s="195">
        <v>25.770000000000501</v>
      </c>
      <c r="BJ161" s="195" t="str">
        <f>IFERROR(VLOOKUP(BI161,'CRUCE OPORTUNIDADES'!$C$10:$D$106,2,FALSE),"")</f>
        <v/>
      </c>
    </row>
    <row r="162" spans="13:62">
      <c r="N162" s="195" t="str">
        <f>IF(N163&lt;&gt;""," -O","")</f>
        <v/>
      </c>
      <c r="P162" s="195" t="str">
        <f>IF(P163&lt;&gt;""," -O","")</f>
        <v/>
      </c>
      <c r="R162" s="195" t="str">
        <f>IF(R163&lt;&gt;""," -O","")</f>
        <v/>
      </c>
      <c r="T162" s="195" t="str">
        <f>IF(T163&lt;&gt;""," -O","")</f>
        <v/>
      </c>
      <c r="V162" s="195" t="str">
        <f>IF(V163&lt;&gt;""," -O","")</f>
        <v/>
      </c>
      <c r="X162" s="195" t="str">
        <f>IF(X163&lt;&gt;""," -O","")</f>
        <v/>
      </c>
      <c r="Z162" s="195" t="str">
        <f>IF(Z163&lt;&gt;""," -O","")</f>
        <v/>
      </c>
      <c r="AB162" s="195" t="str">
        <f>IF(AB163&lt;&gt;""," -O","")</f>
        <v/>
      </c>
      <c r="AD162" s="195" t="str">
        <f>IF(AD163&lt;&gt;""," -O","")</f>
        <v/>
      </c>
      <c r="AF162" s="195" t="str">
        <f>IF(AF163&lt;&gt;""," -O","")</f>
        <v/>
      </c>
      <c r="AH162" s="195" t="str">
        <f>IF(AH163&lt;&gt;""," -O","")</f>
        <v/>
      </c>
      <c r="AJ162" s="195" t="str">
        <f>IF(AJ163&lt;&gt;""," -O","")</f>
        <v/>
      </c>
      <c r="AL162" s="195" t="str">
        <f>IF(AL163&lt;&gt;""," -O","")</f>
        <v/>
      </c>
      <c r="AN162" s="195" t="str">
        <f>IF(AN163&lt;&gt;""," -O","")</f>
        <v/>
      </c>
      <c r="AP162" s="195" t="str">
        <f>IF(AP163&lt;&gt;""," -O","")</f>
        <v/>
      </c>
      <c r="AR162" s="195" t="str">
        <f>IF(AR163&lt;&gt;""," -O","")</f>
        <v/>
      </c>
      <c r="AT162" s="195" t="str">
        <f>IF(AT163&lt;&gt;""," -O","")</f>
        <v/>
      </c>
      <c r="AV162" s="195" t="str">
        <f>IF(AV163&lt;&gt;""," -O","")</f>
        <v/>
      </c>
      <c r="AX162" s="195" t="str">
        <f>IF(AX163&lt;&gt;""," -O","")</f>
        <v/>
      </c>
      <c r="AZ162" s="195" t="str">
        <f>IF(AZ163&lt;&gt;""," -O","")</f>
        <v/>
      </c>
      <c r="BB162" s="195" t="str">
        <f>IF(BB163&lt;&gt;""," -O","")</f>
        <v/>
      </c>
      <c r="BD162" s="195" t="str">
        <f>IF(BD163&lt;&gt;""," -O","")</f>
        <v/>
      </c>
      <c r="BF162" s="195" t="str">
        <f>IF(BF163&lt;&gt;""," -O","")</f>
        <v/>
      </c>
      <c r="BH162" s="195" t="str">
        <f>IF(BH163&lt;&gt;""," -O","")</f>
        <v/>
      </c>
      <c r="BJ162" s="195" t="str">
        <f>IF(BJ163&lt;&gt;""," -O","")</f>
        <v/>
      </c>
    </row>
    <row r="163" spans="13:62">
      <c r="M163" s="195">
        <v>1.78</v>
      </c>
      <c r="N163" s="195" t="str">
        <f>IFERROR(VLOOKUP(M163,'CRUCE OPORTUNIDADES'!$C$10:$D$106,2,FALSE),"")</f>
        <v/>
      </c>
      <c r="O163" s="195">
        <v>2.7800000000000198</v>
      </c>
      <c r="P163" s="195" t="str">
        <f>IFERROR(VLOOKUP(O163,'CRUCE OPORTUNIDADES'!$C$10:$D$106,2,FALSE),"")</f>
        <v/>
      </c>
      <c r="Q163" s="195">
        <v>3.7800000000000402</v>
      </c>
      <c r="R163" s="195" t="str">
        <f>IFERROR(VLOOKUP(Q163,'CRUCE OPORTUNIDADES'!$C$10:$D$106,2,FALSE),"")</f>
        <v/>
      </c>
      <c r="S163" s="195">
        <v>4.7800000000000598</v>
      </c>
      <c r="T163" s="195" t="str">
        <f>IFERROR(VLOOKUP(S163,'CRUCE OPORTUNIDADES'!$C$10:$D$106,2,FALSE),"")</f>
        <v/>
      </c>
      <c r="U163" s="195">
        <v>5.7800000000000802</v>
      </c>
      <c r="V163" s="195" t="str">
        <f>IFERROR(VLOOKUP(U163,'CRUCE OPORTUNIDADES'!$C$10:$D$106,2,FALSE),"")</f>
        <v/>
      </c>
      <c r="W163" s="195">
        <v>6.7800000000000997</v>
      </c>
      <c r="X163" s="195" t="str">
        <f>IFERROR(VLOOKUP(W163,'CRUCE OPORTUNIDADES'!$C$10:$D$106,2,FALSE),"")</f>
        <v/>
      </c>
      <c r="Y163" s="195">
        <v>7.7800000000001202</v>
      </c>
      <c r="Z163" s="195" t="str">
        <f>IFERROR(VLOOKUP(Y163,'CRUCE OPORTUNIDADES'!$C$10:$D$106,2,FALSE),"")</f>
        <v/>
      </c>
      <c r="AA163" s="195">
        <v>8.7800000000001397</v>
      </c>
      <c r="AB163" s="195" t="str">
        <f>IFERROR(VLOOKUP(AA163,'CRUCE OPORTUNIDADES'!$C$10:$D$106,2,FALSE),"")</f>
        <v/>
      </c>
      <c r="AC163" s="195">
        <v>9.7800000000001592</v>
      </c>
      <c r="AD163" s="195" t="str">
        <f>IFERROR(VLOOKUP(AC163,'CRUCE OPORTUNIDADES'!$C$10:$D$106,2,FALSE),"")</f>
        <v/>
      </c>
      <c r="AE163" s="195">
        <v>10.7800000000002</v>
      </c>
      <c r="AF163" s="195" t="str">
        <f>IFERROR(VLOOKUP(AE163,'CRUCE OPORTUNIDADES'!$C$10:$D$106,2,FALSE),"")</f>
        <v/>
      </c>
      <c r="AG163" s="195">
        <v>11.7800000000002</v>
      </c>
      <c r="AH163" s="195" t="str">
        <f>IFERROR(VLOOKUP(AG163,'CRUCE OPORTUNIDADES'!$C$10:$D$106,2,FALSE),"")</f>
        <v/>
      </c>
      <c r="AI163" s="195">
        <v>12.7800000000002</v>
      </c>
      <c r="AJ163" s="195" t="str">
        <f>IFERROR(VLOOKUP(AI163,'CRUCE OPORTUNIDADES'!$C$10:$D$106,2,FALSE),"")</f>
        <v/>
      </c>
      <c r="AK163" s="195">
        <v>13.7800000000002</v>
      </c>
      <c r="AL163" s="195" t="str">
        <f>IFERROR(VLOOKUP(AK163,'CRUCE OPORTUNIDADES'!$C$10:$D$106,2,FALSE),"")</f>
        <v/>
      </c>
      <c r="AM163" s="195">
        <v>14.7800000000003</v>
      </c>
      <c r="AN163" s="195" t="str">
        <f>IFERROR(VLOOKUP(AM163,'CRUCE OPORTUNIDADES'!$C$10:$D$106,2,FALSE),"")</f>
        <v/>
      </c>
      <c r="AO163" s="195">
        <v>15.7800000000003</v>
      </c>
      <c r="AP163" s="195" t="str">
        <f>IFERROR(VLOOKUP(AO163,'CRUCE OPORTUNIDADES'!$C$10:$D$106,2,FALSE),"")</f>
        <v/>
      </c>
      <c r="AQ163" s="195">
        <v>16.7800000000003</v>
      </c>
      <c r="AR163" s="195" t="str">
        <f>IFERROR(VLOOKUP(AQ163,'CRUCE OPORTUNIDADES'!$C$10:$D$106,2,FALSE),"")</f>
        <v/>
      </c>
      <c r="AS163" s="195">
        <v>17.7800000000003</v>
      </c>
      <c r="AT163" s="195" t="str">
        <f>IFERROR(VLOOKUP(AS163,'CRUCE OPORTUNIDADES'!$C$10:$D$106,2,FALSE),"")</f>
        <v/>
      </c>
      <c r="AU163" s="195">
        <v>18.7800000000003</v>
      </c>
      <c r="AV163" s="195" t="str">
        <f>IFERROR(VLOOKUP(AU163,'CRUCE OPORTUNIDADES'!$C$10:$D$106,2,FALSE),"")</f>
        <v/>
      </c>
      <c r="AW163" s="195">
        <v>19.780000000000399</v>
      </c>
      <c r="AX163" s="195" t="str">
        <f>IFERROR(VLOOKUP(AW163,'CRUCE OPORTUNIDADES'!$C$10:$D$106,2,FALSE),"")</f>
        <v/>
      </c>
      <c r="AY163" s="195">
        <v>20.780000000000399</v>
      </c>
      <c r="AZ163" s="195" t="str">
        <f>IFERROR(VLOOKUP(AY163,'CRUCE OPORTUNIDADES'!$C$10:$D$106,2,FALSE),"")</f>
        <v/>
      </c>
      <c r="BA163" s="195">
        <v>21.780000000000399</v>
      </c>
      <c r="BB163" s="195" t="str">
        <f>IFERROR(VLOOKUP(BA163,'CRUCE OPORTUNIDADES'!$C$10:$D$106,2,FALSE),"")</f>
        <v/>
      </c>
      <c r="BC163" s="195">
        <v>22.780000000000399</v>
      </c>
      <c r="BD163" s="195" t="str">
        <f>IFERROR(VLOOKUP(BC163,'CRUCE OPORTUNIDADES'!$C$10:$D$106,2,FALSE),"")</f>
        <v/>
      </c>
      <c r="BE163" s="195">
        <v>23.780000000000399</v>
      </c>
      <c r="BF163" s="195" t="str">
        <f>IFERROR(VLOOKUP(BE163,'CRUCE OPORTUNIDADES'!$C$10:$D$106,2,FALSE),"")</f>
        <v/>
      </c>
      <c r="BG163" s="195">
        <v>24.780000000000499</v>
      </c>
      <c r="BH163" s="195" t="str">
        <f>IFERROR(VLOOKUP(BG163,'CRUCE OPORTUNIDADES'!$C$10:$D$106,2,FALSE),"")</f>
        <v/>
      </c>
      <c r="BI163" s="195">
        <v>25.780000000000499</v>
      </c>
      <c r="BJ163" s="195" t="str">
        <f>IFERROR(VLOOKUP(BI163,'CRUCE OPORTUNIDADES'!$C$10:$D$106,2,FALSE),"")</f>
        <v/>
      </c>
    </row>
    <row r="164" spans="13:62">
      <c r="N164" s="195" t="str">
        <f>IF(N165&lt;&gt;""," -O","")</f>
        <v/>
      </c>
      <c r="P164" s="195" t="str">
        <f>IF(P165&lt;&gt;""," -O","")</f>
        <v/>
      </c>
      <c r="R164" s="195" t="str">
        <f>IF(R165&lt;&gt;""," -O","")</f>
        <v/>
      </c>
      <c r="T164" s="195" t="str">
        <f>IF(T165&lt;&gt;""," -O","")</f>
        <v/>
      </c>
      <c r="V164" s="195" t="str">
        <f>IF(V165&lt;&gt;""," -O","")</f>
        <v/>
      </c>
      <c r="X164" s="195" t="str">
        <f>IF(X165&lt;&gt;""," -O","")</f>
        <v/>
      </c>
      <c r="Z164" s="195" t="str">
        <f>IF(Z165&lt;&gt;""," -O","")</f>
        <v/>
      </c>
      <c r="AB164" s="195" t="str">
        <f>IF(AB165&lt;&gt;""," -O","")</f>
        <v/>
      </c>
      <c r="AD164" s="195" t="str">
        <f>IF(AD165&lt;&gt;""," -O","")</f>
        <v/>
      </c>
      <c r="AF164" s="195" t="str">
        <f>IF(AF165&lt;&gt;""," -O","")</f>
        <v/>
      </c>
      <c r="AH164" s="195" t="str">
        <f>IF(AH165&lt;&gt;""," -O","")</f>
        <v/>
      </c>
      <c r="AJ164" s="195" t="str">
        <f>IF(AJ165&lt;&gt;""," -O","")</f>
        <v/>
      </c>
      <c r="AL164" s="195" t="str">
        <f>IF(AL165&lt;&gt;""," -O","")</f>
        <v/>
      </c>
      <c r="AN164" s="195" t="str">
        <f>IF(AN165&lt;&gt;""," -O","")</f>
        <v/>
      </c>
      <c r="AP164" s="195" t="str">
        <f>IF(AP165&lt;&gt;""," -O","")</f>
        <v/>
      </c>
      <c r="AR164" s="195" t="str">
        <f>IF(AR165&lt;&gt;""," -O","")</f>
        <v/>
      </c>
      <c r="AT164" s="195" t="str">
        <f>IF(AT165&lt;&gt;""," -O","")</f>
        <v/>
      </c>
      <c r="AV164" s="195" t="str">
        <f>IF(AV165&lt;&gt;""," -O","")</f>
        <v/>
      </c>
      <c r="AX164" s="195" t="str">
        <f>IF(AX165&lt;&gt;""," -O","")</f>
        <v/>
      </c>
      <c r="AZ164" s="195" t="str">
        <f>IF(AZ165&lt;&gt;""," -O","")</f>
        <v/>
      </c>
      <c r="BB164" s="195" t="str">
        <f>IF(BB165&lt;&gt;""," -O","")</f>
        <v/>
      </c>
      <c r="BD164" s="195" t="str">
        <f>IF(BD165&lt;&gt;""," -O","")</f>
        <v/>
      </c>
      <c r="BF164" s="195" t="str">
        <f>IF(BF165&lt;&gt;""," -O","")</f>
        <v/>
      </c>
      <c r="BH164" s="195" t="str">
        <f>IF(BH165&lt;&gt;""," -O","")</f>
        <v/>
      </c>
      <c r="BJ164" s="195" t="str">
        <f>IF(BJ165&lt;&gt;""," -O","")</f>
        <v/>
      </c>
    </row>
    <row r="165" spans="13:62">
      <c r="M165" s="195">
        <v>1.79</v>
      </c>
      <c r="N165" s="195" t="str">
        <f>IFERROR(VLOOKUP(M165,'CRUCE OPORTUNIDADES'!$C$10:$D$106,2,FALSE),"")</f>
        <v/>
      </c>
      <c r="O165" s="195">
        <v>2.79000000000002</v>
      </c>
      <c r="P165" s="195" t="str">
        <f>IFERROR(VLOOKUP(O165,'CRUCE OPORTUNIDADES'!$C$10:$D$106,2,FALSE),"")</f>
        <v/>
      </c>
      <c r="Q165" s="195">
        <v>3.79000000000004</v>
      </c>
      <c r="R165" s="195" t="str">
        <f>IFERROR(VLOOKUP(Q165,'CRUCE OPORTUNIDADES'!$C$10:$D$106,2,FALSE),"")</f>
        <v/>
      </c>
      <c r="S165" s="195">
        <v>4.7900000000000604</v>
      </c>
      <c r="T165" s="195" t="str">
        <f>IFERROR(VLOOKUP(S165,'CRUCE OPORTUNIDADES'!$C$10:$D$106,2,FALSE),"")</f>
        <v/>
      </c>
      <c r="U165" s="195">
        <v>5.79000000000008</v>
      </c>
      <c r="V165" s="195" t="str">
        <f>IFERROR(VLOOKUP(U165,'CRUCE OPORTUNIDADES'!$C$10:$D$106,2,FALSE),"")</f>
        <v/>
      </c>
      <c r="W165" s="195">
        <v>6.7900000000001004</v>
      </c>
      <c r="X165" s="195" t="str">
        <f>IFERROR(VLOOKUP(W165,'CRUCE OPORTUNIDADES'!$C$10:$D$106,2,FALSE),"")</f>
        <v/>
      </c>
      <c r="Y165" s="195">
        <v>7.7900000000001199</v>
      </c>
      <c r="Z165" s="195" t="str">
        <f>IFERROR(VLOOKUP(Y165,'CRUCE OPORTUNIDADES'!$C$10:$D$106,2,FALSE),"")</f>
        <v/>
      </c>
      <c r="AA165" s="195">
        <v>8.7900000000001395</v>
      </c>
      <c r="AB165" s="195" t="str">
        <f>IFERROR(VLOOKUP(AA165,'CRUCE OPORTUNIDADES'!$C$10:$D$106,2,FALSE),"")</f>
        <v/>
      </c>
      <c r="AC165" s="195">
        <v>9.7900000000001608</v>
      </c>
      <c r="AD165" s="195" t="str">
        <f>IFERROR(VLOOKUP(AC165,'CRUCE OPORTUNIDADES'!$C$10:$D$106,2,FALSE),"")</f>
        <v/>
      </c>
      <c r="AE165" s="195">
        <v>10.7900000000002</v>
      </c>
      <c r="AF165" s="195" t="str">
        <f>IFERROR(VLOOKUP(AE165,'CRUCE OPORTUNIDADES'!$C$10:$D$106,2,FALSE),"")</f>
        <v/>
      </c>
      <c r="AG165" s="195">
        <v>11.7900000000002</v>
      </c>
      <c r="AH165" s="195" t="str">
        <f>IFERROR(VLOOKUP(AG165,'CRUCE OPORTUNIDADES'!$C$10:$D$106,2,FALSE),"")</f>
        <v/>
      </c>
      <c r="AI165" s="195">
        <v>12.7900000000002</v>
      </c>
      <c r="AJ165" s="195" t="str">
        <f>IFERROR(VLOOKUP(AI165,'CRUCE OPORTUNIDADES'!$C$10:$D$106,2,FALSE),"")</f>
        <v/>
      </c>
      <c r="AK165" s="195">
        <v>13.7900000000002</v>
      </c>
      <c r="AL165" s="195" t="str">
        <f>IFERROR(VLOOKUP(AK165,'CRUCE OPORTUNIDADES'!$C$10:$D$106,2,FALSE),"")</f>
        <v/>
      </c>
      <c r="AM165" s="195">
        <v>14.790000000000299</v>
      </c>
      <c r="AN165" s="195" t="str">
        <f>IFERROR(VLOOKUP(AM165,'CRUCE OPORTUNIDADES'!$C$10:$D$106,2,FALSE),"")</f>
        <v/>
      </c>
      <c r="AO165" s="195">
        <v>15.790000000000299</v>
      </c>
      <c r="AP165" s="195" t="str">
        <f>IFERROR(VLOOKUP(AO165,'CRUCE OPORTUNIDADES'!$C$10:$D$106,2,FALSE),"")</f>
        <v/>
      </c>
      <c r="AQ165" s="195">
        <v>16.790000000000301</v>
      </c>
      <c r="AR165" s="195" t="str">
        <f>IFERROR(VLOOKUP(AQ165,'CRUCE OPORTUNIDADES'!$C$10:$D$106,2,FALSE),"")</f>
        <v/>
      </c>
      <c r="AS165" s="195">
        <v>17.790000000000301</v>
      </c>
      <c r="AT165" s="195" t="str">
        <f>IFERROR(VLOOKUP(AS165,'CRUCE OPORTUNIDADES'!$C$10:$D$106,2,FALSE),"")</f>
        <v/>
      </c>
      <c r="AU165" s="195">
        <v>18.790000000000301</v>
      </c>
      <c r="AV165" s="195" t="str">
        <f>IFERROR(VLOOKUP(AU165,'CRUCE OPORTUNIDADES'!$C$10:$D$106,2,FALSE),"")</f>
        <v/>
      </c>
      <c r="AW165" s="195">
        <v>19.790000000000401</v>
      </c>
      <c r="AX165" s="195" t="str">
        <f>IFERROR(VLOOKUP(AW165,'CRUCE OPORTUNIDADES'!$C$10:$D$106,2,FALSE),"")</f>
        <v/>
      </c>
      <c r="AY165" s="195">
        <v>20.790000000000401</v>
      </c>
      <c r="AZ165" s="195" t="str">
        <f>IFERROR(VLOOKUP(AY165,'CRUCE OPORTUNIDADES'!$C$10:$D$106,2,FALSE),"")</f>
        <v/>
      </c>
      <c r="BA165" s="195">
        <v>21.790000000000401</v>
      </c>
      <c r="BB165" s="195" t="str">
        <f>IFERROR(VLOOKUP(BA165,'CRUCE OPORTUNIDADES'!$C$10:$D$106,2,FALSE),"")</f>
        <v/>
      </c>
      <c r="BC165" s="195">
        <v>22.790000000000401</v>
      </c>
      <c r="BD165" s="195" t="str">
        <f>IFERROR(VLOOKUP(BC165,'CRUCE OPORTUNIDADES'!$C$10:$D$106,2,FALSE),"")</f>
        <v/>
      </c>
      <c r="BE165" s="195">
        <v>23.790000000000401</v>
      </c>
      <c r="BF165" s="195" t="str">
        <f>IFERROR(VLOOKUP(BE165,'CRUCE OPORTUNIDADES'!$C$10:$D$106,2,FALSE),"")</f>
        <v/>
      </c>
      <c r="BG165" s="195">
        <v>24.7900000000005</v>
      </c>
      <c r="BH165" s="195" t="str">
        <f>IFERROR(VLOOKUP(BG165,'CRUCE OPORTUNIDADES'!$C$10:$D$106,2,FALSE),"")</f>
        <v/>
      </c>
      <c r="BI165" s="195">
        <v>25.7900000000005</v>
      </c>
      <c r="BJ165" s="195" t="str">
        <f>IFERROR(VLOOKUP(BI165,'CRUCE OPORTUNIDADES'!$C$10:$D$106,2,FALSE),"")</f>
        <v/>
      </c>
    </row>
    <row r="166" spans="13:62">
      <c r="N166" s="195" t="str">
        <f>IF(N167&lt;&gt;""," -O","")</f>
        <v/>
      </c>
      <c r="P166" s="195" t="str">
        <f>IF(P167&lt;&gt;""," -O","")</f>
        <v/>
      </c>
      <c r="R166" s="195" t="str">
        <f>IF(R167&lt;&gt;""," -O","")</f>
        <v/>
      </c>
      <c r="T166" s="195" t="str">
        <f>IF(T167&lt;&gt;""," -O","")</f>
        <v/>
      </c>
      <c r="V166" s="195" t="str">
        <f>IF(V167&lt;&gt;""," -O","")</f>
        <v/>
      </c>
      <c r="X166" s="195" t="str">
        <f>IF(X167&lt;&gt;""," -O","")</f>
        <v/>
      </c>
      <c r="Z166" s="195" t="str">
        <f>IF(Z167&lt;&gt;""," -O","")</f>
        <v/>
      </c>
      <c r="AB166" s="195" t="str">
        <f>IF(AB167&lt;&gt;""," -O","")</f>
        <v/>
      </c>
      <c r="AD166" s="195" t="str">
        <f>IF(AD167&lt;&gt;""," -O","")</f>
        <v/>
      </c>
      <c r="AF166" s="195" t="str">
        <f>IF(AF167&lt;&gt;""," -O","")</f>
        <v/>
      </c>
      <c r="AH166" s="195" t="str">
        <f>IF(AH167&lt;&gt;""," -O","")</f>
        <v/>
      </c>
      <c r="AJ166" s="195" t="str">
        <f>IF(AJ167&lt;&gt;""," -O","")</f>
        <v/>
      </c>
      <c r="AL166" s="195" t="str">
        <f>IF(AL167&lt;&gt;""," -O","")</f>
        <v/>
      </c>
      <c r="AN166" s="195" t="str">
        <f>IF(AN167&lt;&gt;""," -O","")</f>
        <v/>
      </c>
      <c r="AP166" s="195" t="str">
        <f>IF(AP167&lt;&gt;""," -O","")</f>
        <v/>
      </c>
      <c r="AR166" s="195" t="str">
        <f>IF(AR167&lt;&gt;""," -O","")</f>
        <v/>
      </c>
      <c r="AT166" s="195" t="str">
        <f>IF(AT167&lt;&gt;""," -O","")</f>
        <v/>
      </c>
      <c r="AV166" s="195" t="str">
        <f>IF(AV167&lt;&gt;""," -O","")</f>
        <v/>
      </c>
      <c r="AX166" s="195" t="str">
        <f>IF(AX167&lt;&gt;""," -O","")</f>
        <v/>
      </c>
      <c r="AZ166" s="195" t="str">
        <f>IF(AZ167&lt;&gt;""," -O","")</f>
        <v/>
      </c>
      <c r="BB166" s="195" t="str">
        <f>IF(BB167&lt;&gt;""," -O","")</f>
        <v/>
      </c>
      <c r="BD166" s="195" t="str">
        <f>IF(BD167&lt;&gt;""," -O","")</f>
        <v/>
      </c>
      <c r="BF166" s="195" t="str">
        <f>IF(BF167&lt;&gt;""," -O","")</f>
        <v/>
      </c>
      <c r="BH166" s="195" t="str">
        <f>IF(BH167&lt;&gt;""," -O","")</f>
        <v/>
      </c>
      <c r="BJ166" s="195" t="str">
        <f>IF(BJ167&lt;&gt;""," -O","")</f>
        <v/>
      </c>
    </row>
    <row r="167" spans="13:62">
      <c r="M167" s="195">
        <v>1.8</v>
      </c>
      <c r="N167" s="195" t="str">
        <f>IFERROR(VLOOKUP(M167,'CRUCE OPORTUNIDADES'!$C$10:$D$106,2,FALSE),"")</f>
        <v/>
      </c>
      <c r="O167" s="195">
        <v>2.8000000000000198</v>
      </c>
      <c r="P167" s="195" t="str">
        <f>IFERROR(VLOOKUP(O167,'CRUCE OPORTUNIDADES'!$C$10:$D$106,2,FALSE),"")</f>
        <v/>
      </c>
      <c r="Q167" s="195">
        <v>3.8000000000000398</v>
      </c>
      <c r="R167" s="195" t="str">
        <f>IFERROR(VLOOKUP(Q167,'CRUCE OPORTUNIDADES'!$C$10:$D$106,2,FALSE),"")</f>
        <v/>
      </c>
      <c r="S167" s="195">
        <v>4.8000000000000602</v>
      </c>
      <c r="T167" s="195" t="str">
        <f>IFERROR(VLOOKUP(S167,'CRUCE OPORTUNIDADES'!$C$10:$D$106,2,FALSE),"")</f>
        <v/>
      </c>
      <c r="U167" s="195">
        <v>5.8000000000000798</v>
      </c>
      <c r="V167" s="195" t="str">
        <f>IFERROR(VLOOKUP(U167,'CRUCE OPORTUNIDADES'!$C$10:$D$106,2,FALSE),"")</f>
        <v/>
      </c>
      <c r="W167" s="195">
        <v>6.8000000000001002</v>
      </c>
      <c r="X167" s="195" t="str">
        <f>IFERROR(VLOOKUP(W167,'CRUCE OPORTUNIDADES'!$C$10:$D$106,2,FALSE),"")</f>
        <v/>
      </c>
      <c r="Y167" s="195">
        <v>7.8000000000001197</v>
      </c>
      <c r="Z167" s="195" t="str">
        <f>IFERROR(VLOOKUP(Y167,'CRUCE OPORTUNIDADES'!$C$10:$D$106,2,FALSE),"")</f>
        <v/>
      </c>
      <c r="AA167" s="195">
        <v>8.8000000000001393</v>
      </c>
      <c r="AB167" s="195" t="str">
        <f>IFERROR(VLOOKUP(AA167,'CRUCE OPORTUNIDADES'!$C$10:$D$106,2,FALSE),"")</f>
        <v/>
      </c>
      <c r="AC167" s="195">
        <v>9.8000000000001606</v>
      </c>
      <c r="AD167" s="195" t="str">
        <f>IFERROR(VLOOKUP(AC167,'CRUCE OPORTUNIDADES'!$C$10:$D$106,2,FALSE),"")</f>
        <v/>
      </c>
      <c r="AE167" s="195">
        <v>10.8000000000002</v>
      </c>
      <c r="AF167" s="195" t="str">
        <f>IFERROR(VLOOKUP(AE167,'CRUCE OPORTUNIDADES'!$C$10:$D$106,2,FALSE),"")</f>
        <v/>
      </c>
      <c r="AG167" s="195">
        <v>11.8000000000002</v>
      </c>
      <c r="AH167" s="195" t="str">
        <f>IFERROR(VLOOKUP(AG167,'CRUCE OPORTUNIDADES'!$C$10:$D$106,2,FALSE),"")</f>
        <v/>
      </c>
      <c r="AI167" s="195">
        <v>12.8000000000002</v>
      </c>
      <c r="AJ167" s="195" t="str">
        <f>IFERROR(VLOOKUP(AI167,'CRUCE OPORTUNIDADES'!$C$10:$D$106,2,FALSE),"")</f>
        <v/>
      </c>
      <c r="AK167" s="195">
        <v>13.8000000000002</v>
      </c>
      <c r="AL167" s="195" t="str">
        <f>IFERROR(VLOOKUP(AK167,'CRUCE OPORTUNIDADES'!$C$10:$D$106,2,FALSE),"")</f>
        <v/>
      </c>
      <c r="AM167" s="195">
        <v>14.800000000000299</v>
      </c>
      <c r="AN167" s="195" t="str">
        <f>IFERROR(VLOOKUP(AM167,'CRUCE OPORTUNIDADES'!$C$10:$D$106,2,FALSE),"")</f>
        <v/>
      </c>
      <c r="AO167" s="195">
        <v>15.800000000000299</v>
      </c>
      <c r="AP167" s="195" t="str">
        <f>IFERROR(VLOOKUP(AO167,'CRUCE OPORTUNIDADES'!$C$10:$D$106,2,FALSE),"")</f>
        <v/>
      </c>
      <c r="AQ167" s="195">
        <v>16.800000000000299</v>
      </c>
      <c r="AR167" s="195" t="str">
        <f>IFERROR(VLOOKUP(AQ167,'CRUCE OPORTUNIDADES'!$C$10:$D$106,2,FALSE),"")</f>
        <v/>
      </c>
      <c r="AS167" s="195">
        <v>17.800000000000299</v>
      </c>
      <c r="AT167" s="195" t="str">
        <f>IFERROR(VLOOKUP(AS167,'CRUCE OPORTUNIDADES'!$C$10:$D$106,2,FALSE),"")</f>
        <v/>
      </c>
      <c r="AU167" s="195">
        <v>18.800000000000299</v>
      </c>
      <c r="AV167" s="195" t="str">
        <f>IFERROR(VLOOKUP(AU167,'CRUCE OPORTUNIDADES'!$C$10:$D$106,2,FALSE),"")</f>
        <v/>
      </c>
      <c r="AW167" s="195">
        <v>19.800000000000399</v>
      </c>
      <c r="AX167" s="195" t="str">
        <f>IFERROR(VLOOKUP(AW167,'CRUCE OPORTUNIDADES'!$C$10:$D$106,2,FALSE),"")</f>
        <v/>
      </c>
      <c r="AY167" s="195">
        <v>20.800000000000399</v>
      </c>
      <c r="AZ167" s="195" t="str">
        <f>IFERROR(VLOOKUP(AY167,'CRUCE OPORTUNIDADES'!$C$10:$D$106,2,FALSE),"")</f>
        <v/>
      </c>
      <c r="BA167" s="195">
        <v>21.800000000000399</v>
      </c>
      <c r="BB167" s="195" t="str">
        <f>IFERROR(VLOOKUP(BA167,'CRUCE OPORTUNIDADES'!$C$10:$D$106,2,FALSE),"")</f>
        <v/>
      </c>
      <c r="BC167" s="195">
        <v>22.800000000000399</v>
      </c>
      <c r="BD167" s="195" t="str">
        <f>IFERROR(VLOOKUP(BC167,'CRUCE OPORTUNIDADES'!$C$10:$D$106,2,FALSE),"")</f>
        <v/>
      </c>
      <c r="BE167" s="195">
        <v>23.800000000000399</v>
      </c>
      <c r="BF167" s="195" t="str">
        <f>IFERROR(VLOOKUP(BE167,'CRUCE OPORTUNIDADES'!$C$10:$D$106,2,FALSE),"")</f>
        <v/>
      </c>
      <c r="BG167" s="195">
        <v>24.800000000000502</v>
      </c>
      <c r="BH167" s="195" t="str">
        <f>IFERROR(VLOOKUP(BG167,'CRUCE OPORTUNIDADES'!$C$10:$D$106,2,FALSE),"")</f>
        <v/>
      </c>
      <c r="BI167" s="195">
        <v>25.800000000000502</v>
      </c>
      <c r="BJ167" s="195" t="str">
        <f>IFERROR(VLOOKUP(BI167,'CRUCE OPORTUNIDADES'!$C$10:$D$106,2,FALSE),"")</f>
        <v/>
      </c>
    </row>
    <row r="168" spans="13:62">
      <c r="N168" s="195" t="str">
        <f>IF(N169&lt;&gt;""," -O","")</f>
        <v/>
      </c>
      <c r="P168" s="195" t="str">
        <f>IF(P169&lt;&gt;""," -O","")</f>
        <v/>
      </c>
      <c r="R168" s="195" t="str">
        <f>IF(R169&lt;&gt;""," -O","")</f>
        <v/>
      </c>
      <c r="T168" s="195" t="str">
        <f>IF(T169&lt;&gt;""," -O","")</f>
        <v/>
      </c>
      <c r="V168" s="195" t="str">
        <f>IF(V169&lt;&gt;""," -O","")</f>
        <v/>
      </c>
      <c r="X168" s="195" t="str">
        <f>IF(X169&lt;&gt;""," -O","")</f>
        <v/>
      </c>
      <c r="Z168" s="195" t="str">
        <f>IF(Z169&lt;&gt;""," -O","")</f>
        <v/>
      </c>
      <c r="AB168" s="195" t="str">
        <f>IF(AB169&lt;&gt;""," -O","")</f>
        <v/>
      </c>
      <c r="AD168" s="195" t="str">
        <f>IF(AD169&lt;&gt;""," -O","")</f>
        <v/>
      </c>
      <c r="AF168" s="195" t="str">
        <f>IF(AF169&lt;&gt;""," -O","")</f>
        <v/>
      </c>
      <c r="AH168" s="195" t="str">
        <f>IF(AH169&lt;&gt;""," -O","")</f>
        <v/>
      </c>
      <c r="AJ168" s="195" t="str">
        <f>IF(AJ169&lt;&gt;""," -O","")</f>
        <v/>
      </c>
      <c r="AL168" s="195" t="str">
        <f>IF(AL169&lt;&gt;""," -O","")</f>
        <v/>
      </c>
      <c r="AN168" s="195" t="str">
        <f>IF(AN169&lt;&gt;""," -O","")</f>
        <v/>
      </c>
      <c r="AP168" s="195" t="str">
        <f>IF(AP169&lt;&gt;""," -O","")</f>
        <v/>
      </c>
      <c r="AR168" s="195" t="str">
        <f>IF(AR169&lt;&gt;""," -O","")</f>
        <v/>
      </c>
      <c r="AT168" s="195" t="str">
        <f>IF(AT169&lt;&gt;""," -O","")</f>
        <v/>
      </c>
      <c r="AV168" s="195" t="str">
        <f>IF(AV169&lt;&gt;""," -O","")</f>
        <v/>
      </c>
      <c r="AX168" s="195" t="str">
        <f>IF(AX169&lt;&gt;""," -O","")</f>
        <v/>
      </c>
      <c r="AZ168" s="195" t="str">
        <f>IF(AZ169&lt;&gt;""," -O","")</f>
        <v/>
      </c>
      <c r="BB168" s="195" t="str">
        <f>IF(BB169&lt;&gt;""," -O","")</f>
        <v/>
      </c>
      <c r="BD168" s="195" t="str">
        <f>IF(BD169&lt;&gt;""," -O","")</f>
        <v/>
      </c>
      <c r="BF168" s="195" t="str">
        <f>IF(BF169&lt;&gt;""," -O","")</f>
        <v/>
      </c>
      <c r="BH168" s="195" t="str">
        <f>IF(BH169&lt;&gt;""," -O","")</f>
        <v/>
      </c>
      <c r="BJ168" s="195" t="str">
        <f>IF(BJ169&lt;&gt;""," -O","")</f>
        <v/>
      </c>
    </row>
    <row r="169" spans="13:62">
      <c r="M169" s="195">
        <v>1.81</v>
      </c>
      <c r="N169" s="195" t="str">
        <f>IFERROR(VLOOKUP(M169,'CRUCE OPORTUNIDADES'!$C$10:$D$106,2,FALSE),"")</f>
        <v/>
      </c>
      <c r="O169" s="195">
        <v>2.81000000000002</v>
      </c>
      <c r="P169" s="195" t="str">
        <f>IFERROR(VLOOKUP(O169,'CRUCE OPORTUNIDADES'!$C$10:$D$106,2,FALSE),"")</f>
        <v/>
      </c>
      <c r="Q169" s="195">
        <v>3.81000000000004</v>
      </c>
      <c r="R169" s="195" t="str">
        <f>IFERROR(VLOOKUP(Q169,'CRUCE OPORTUNIDADES'!$C$10:$D$106,2,FALSE),"")</f>
        <v/>
      </c>
      <c r="S169" s="195">
        <v>4.81000000000006</v>
      </c>
      <c r="T169" s="195" t="str">
        <f>IFERROR(VLOOKUP(S169,'CRUCE OPORTUNIDADES'!$C$10:$D$106,2,FALSE),"")</f>
        <v/>
      </c>
      <c r="U169" s="195">
        <v>5.8100000000000804</v>
      </c>
      <c r="V169" s="195" t="str">
        <f>IFERROR(VLOOKUP(U169,'CRUCE OPORTUNIDADES'!$C$10:$D$106,2,FALSE),"")</f>
        <v/>
      </c>
      <c r="W169" s="195">
        <v>6.8100000000001</v>
      </c>
      <c r="X169" s="195" t="str">
        <f>IFERROR(VLOOKUP(W169,'CRUCE OPORTUNIDADES'!$C$10:$D$106,2,FALSE),"")</f>
        <v/>
      </c>
      <c r="Y169" s="195">
        <v>7.8100000000001204</v>
      </c>
      <c r="Z169" s="195" t="str">
        <f>IFERROR(VLOOKUP(Y169,'CRUCE OPORTUNIDADES'!$C$10:$D$106,2,FALSE),"")</f>
        <v/>
      </c>
      <c r="AA169" s="195">
        <v>8.8100000000001408</v>
      </c>
      <c r="AB169" s="195" t="str">
        <f>IFERROR(VLOOKUP(AA169,'CRUCE OPORTUNIDADES'!$C$10:$D$106,2,FALSE),"")</f>
        <v/>
      </c>
      <c r="AC169" s="195">
        <v>9.8100000000001604</v>
      </c>
      <c r="AD169" s="195" t="str">
        <f>IFERROR(VLOOKUP(AC169,'CRUCE OPORTUNIDADES'!$C$10:$D$106,2,FALSE),"")</f>
        <v/>
      </c>
      <c r="AE169" s="195">
        <v>10.810000000000199</v>
      </c>
      <c r="AF169" s="195" t="str">
        <f>IFERROR(VLOOKUP(AE169,'CRUCE OPORTUNIDADES'!$C$10:$D$106,2,FALSE),"")</f>
        <v/>
      </c>
      <c r="AG169" s="195">
        <v>11.810000000000199</v>
      </c>
      <c r="AH169" s="195" t="str">
        <f>IFERROR(VLOOKUP(AG169,'CRUCE OPORTUNIDADES'!$C$10:$D$106,2,FALSE),"")</f>
        <v/>
      </c>
      <c r="AI169" s="195">
        <v>12.810000000000199</v>
      </c>
      <c r="AJ169" s="195" t="str">
        <f>IFERROR(VLOOKUP(AI169,'CRUCE OPORTUNIDADES'!$C$10:$D$106,2,FALSE),"")</f>
        <v/>
      </c>
      <c r="AK169" s="195">
        <v>13.810000000000199</v>
      </c>
      <c r="AL169" s="195" t="str">
        <f>IFERROR(VLOOKUP(AK169,'CRUCE OPORTUNIDADES'!$C$10:$D$106,2,FALSE),"")</f>
        <v/>
      </c>
      <c r="AM169" s="195">
        <v>14.810000000000301</v>
      </c>
      <c r="AN169" s="195" t="str">
        <f>IFERROR(VLOOKUP(AM169,'CRUCE OPORTUNIDADES'!$C$10:$D$106,2,FALSE),"")</f>
        <v/>
      </c>
      <c r="AO169" s="195">
        <v>15.810000000000301</v>
      </c>
      <c r="AP169" s="195" t="str">
        <f>IFERROR(VLOOKUP(AO169,'CRUCE OPORTUNIDADES'!$C$10:$D$106,2,FALSE),"")</f>
        <v/>
      </c>
      <c r="AQ169" s="195">
        <v>16.810000000000301</v>
      </c>
      <c r="AR169" s="195" t="str">
        <f>IFERROR(VLOOKUP(AQ169,'CRUCE OPORTUNIDADES'!$C$10:$D$106,2,FALSE),"")</f>
        <v/>
      </c>
      <c r="AS169" s="195">
        <v>17.810000000000301</v>
      </c>
      <c r="AT169" s="195" t="str">
        <f>IFERROR(VLOOKUP(AS169,'CRUCE OPORTUNIDADES'!$C$10:$D$106,2,FALSE),"")</f>
        <v/>
      </c>
      <c r="AU169" s="195">
        <v>18.810000000000301</v>
      </c>
      <c r="AV169" s="195" t="str">
        <f>IFERROR(VLOOKUP(AU169,'CRUCE OPORTUNIDADES'!$C$10:$D$106,2,FALSE),"")</f>
        <v/>
      </c>
      <c r="AW169" s="195">
        <v>19.8100000000004</v>
      </c>
      <c r="AX169" s="195" t="str">
        <f>IFERROR(VLOOKUP(AW169,'CRUCE OPORTUNIDADES'!$C$10:$D$106,2,FALSE),"")</f>
        <v/>
      </c>
      <c r="AY169" s="195">
        <v>20.8100000000004</v>
      </c>
      <c r="AZ169" s="195" t="str">
        <f>IFERROR(VLOOKUP(AY169,'CRUCE OPORTUNIDADES'!$C$10:$D$106,2,FALSE),"")</f>
        <v/>
      </c>
      <c r="BA169" s="195">
        <v>21.8100000000004</v>
      </c>
      <c r="BB169" s="195" t="str">
        <f>IFERROR(VLOOKUP(BA169,'CRUCE OPORTUNIDADES'!$C$10:$D$106,2,FALSE),"")</f>
        <v/>
      </c>
      <c r="BC169" s="195">
        <v>22.8100000000004</v>
      </c>
      <c r="BD169" s="195" t="str">
        <f>IFERROR(VLOOKUP(BC169,'CRUCE OPORTUNIDADES'!$C$10:$D$106,2,FALSE),"")</f>
        <v/>
      </c>
      <c r="BE169" s="195">
        <v>23.8100000000004</v>
      </c>
      <c r="BF169" s="195" t="str">
        <f>IFERROR(VLOOKUP(BE169,'CRUCE OPORTUNIDADES'!$C$10:$D$106,2,FALSE),"")</f>
        <v/>
      </c>
      <c r="BG169" s="195">
        <v>24.8100000000005</v>
      </c>
      <c r="BH169" s="195" t="str">
        <f>IFERROR(VLOOKUP(BG169,'CRUCE OPORTUNIDADES'!$C$10:$D$106,2,FALSE),"")</f>
        <v/>
      </c>
      <c r="BI169" s="195">
        <v>25.8100000000005</v>
      </c>
      <c r="BJ169" s="195" t="str">
        <f>IFERROR(VLOOKUP(BI169,'CRUCE OPORTUNIDADES'!$C$10:$D$106,2,FALSE),"")</f>
        <v/>
      </c>
    </row>
    <row r="170" spans="13:62">
      <c r="N170" s="195" t="str">
        <f>IF(N171&lt;&gt;""," -O","")</f>
        <v/>
      </c>
      <c r="P170" s="195" t="str">
        <f>IF(P171&lt;&gt;""," -O","")</f>
        <v/>
      </c>
      <c r="R170" s="195" t="str">
        <f>IF(R171&lt;&gt;""," -O","")</f>
        <v/>
      </c>
      <c r="T170" s="195" t="str">
        <f>IF(T171&lt;&gt;""," -O","")</f>
        <v/>
      </c>
      <c r="V170" s="195" t="str">
        <f>IF(V171&lt;&gt;""," -O","")</f>
        <v/>
      </c>
      <c r="X170" s="195" t="str">
        <f>IF(X171&lt;&gt;""," -O","")</f>
        <v/>
      </c>
      <c r="Z170" s="195" t="str">
        <f>IF(Z171&lt;&gt;""," -O","")</f>
        <v/>
      </c>
      <c r="AB170" s="195" t="str">
        <f>IF(AB171&lt;&gt;""," -O","")</f>
        <v/>
      </c>
      <c r="AD170" s="195" t="str">
        <f>IF(AD171&lt;&gt;""," -O","")</f>
        <v/>
      </c>
      <c r="AF170" s="195" t="str">
        <f>IF(AF171&lt;&gt;""," -O","")</f>
        <v/>
      </c>
      <c r="AH170" s="195" t="str">
        <f>IF(AH171&lt;&gt;""," -O","")</f>
        <v/>
      </c>
      <c r="AJ170" s="195" t="str">
        <f>IF(AJ171&lt;&gt;""," -O","")</f>
        <v/>
      </c>
      <c r="AL170" s="195" t="str">
        <f>IF(AL171&lt;&gt;""," -O","")</f>
        <v/>
      </c>
      <c r="AN170" s="195" t="str">
        <f>IF(AN171&lt;&gt;""," -O","")</f>
        <v/>
      </c>
      <c r="AP170" s="195" t="str">
        <f>IF(AP171&lt;&gt;""," -O","")</f>
        <v/>
      </c>
      <c r="AR170" s="195" t="str">
        <f>IF(AR171&lt;&gt;""," -O","")</f>
        <v/>
      </c>
      <c r="AT170" s="195" t="str">
        <f>IF(AT171&lt;&gt;""," -O","")</f>
        <v/>
      </c>
      <c r="AV170" s="195" t="str">
        <f>IF(AV171&lt;&gt;""," -O","")</f>
        <v/>
      </c>
      <c r="AX170" s="195" t="str">
        <f>IF(AX171&lt;&gt;""," -O","")</f>
        <v/>
      </c>
      <c r="AZ170" s="195" t="str">
        <f>IF(AZ171&lt;&gt;""," -O","")</f>
        <v/>
      </c>
      <c r="BB170" s="195" t="str">
        <f>IF(BB171&lt;&gt;""," -O","")</f>
        <v/>
      </c>
      <c r="BD170" s="195" t="str">
        <f>IF(BD171&lt;&gt;""," -O","")</f>
        <v/>
      </c>
      <c r="BF170" s="195" t="str">
        <f>IF(BF171&lt;&gt;""," -O","")</f>
        <v/>
      </c>
      <c r="BH170" s="195" t="str">
        <f>IF(BH171&lt;&gt;""," -O","")</f>
        <v/>
      </c>
      <c r="BJ170" s="195" t="str">
        <f>IF(BJ171&lt;&gt;""," -O","")</f>
        <v/>
      </c>
    </row>
    <row r="171" spans="13:62">
      <c r="M171" s="195">
        <v>1.82</v>
      </c>
      <c r="N171" s="195" t="str">
        <f>IFERROR(VLOOKUP(M171,'CRUCE OPORTUNIDADES'!$C$10:$D$106,2,FALSE),"")</f>
        <v/>
      </c>
      <c r="O171" s="195">
        <v>2.8200000000000198</v>
      </c>
      <c r="P171" s="195" t="str">
        <f>IFERROR(VLOOKUP(O171,'CRUCE OPORTUNIDADES'!$C$10:$D$106,2,FALSE),"")</f>
        <v/>
      </c>
      <c r="Q171" s="195">
        <v>3.8200000000000398</v>
      </c>
      <c r="R171" s="195" t="str">
        <f>IFERROR(VLOOKUP(Q171,'CRUCE OPORTUNIDADES'!$C$10:$D$106,2,FALSE),"")</f>
        <v/>
      </c>
      <c r="S171" s="195">
        <v>4.8200000000000598</v>
      </c>
      <c r="T171" s="195" t="str">
        <f>IFERROR(VLOOKUP(S171,'CRUCE OPORTUNIDADES'!$C$10:$D$106,2,FALSE),"")</f>
        <v/>
      </c>
      <c r="U171" s="195">
        <v>5.8200000000000802</v>
      </c>
      <c r="V171" s="195" t="str">
        <f>IFERROR(VLOOKUP(U171,'CRUCE OPORTUNIDADES'!$C$10:$D$106,2,FALSE),"")</f>
        <v/>
      </c>
      <c r="W171" s="195">
        <v>6.8200000000000998</v>
      </c>
      <c r="X171" s="195" t="str">
        <f>IFERROR(VLOOKUP(W171,'CRUCE OPORTUNIDADES'!$C$10:$D$106,2,FALSE),"")</f>
        <v/>
      </c>
      <c r="Y171" s="195">
        <v>7.8200000000001202</v>
      </c>
      <c r="Z171" s="195" t="str">
        <f>IFERROR(VLOOKUP(Y171,'CRUCE OPORTUNIDADES'!$C$10:$D$106,2,FALSE),"")</f>
        <v/>
      </c>
      <c r="AA171" s="195">
        <v>8.8200000000001406</v>
      </c>
      <c r="AB171" s="195" t="str">
        <f>IFERROR(VLOOKUP(AA171,'CRUCE OPORTUNIDADES'!$C$10:$D$106,2,FALSE),"")</f>
        <v/>
      </c>
      <c r="AC171" s="195">
        <v>9.8200000000001602</v>
      </c>
      <c r="AD171" s="195" t="str">
        <f>IFERROR(VLOOKUP(AC171,'CRUCE OPORTUNIDADES'!$C$10:$D$106,2,FALSE),"")</f>
        <v/>
      </c>
      <c r="AE171" s="195">
        <v>10.820000000000199</v>
      </c>
      <c r="AF171" s="195" t="str">
        <f>IFERROR(VLOOKUP(AE171,'CRUCE OPORTUNIDADES'!$C$10:$D$106,2,FALSE),"")</f>
        <v/>
      </c>
      <c r="AG171" s="195">
        <v>11.820000000000199</v>
      </c>
      <c r="AH171" s="195" t="str">
        <f>IFERROR(VLOOKUP(AG171,'CRUCE OPORTUNIDADES'!$C$10:$D$106,2,FALSE),"")</f>
        <v/>
      </c>
      <c r="AI171" s="195">
        <v>12.820000000000199</v>
      </c>
      <c r="AJ171" s="195" t="str">
        <f>IFERROR(VLOOKUP(AI171,'CRUCE OPORTUNIDADES'!$C$10:$D$106,2,FALSE),"")</f>
        <v/>
      </c>
      <c r="AK171" s="195">
        <v>13.820000000000199</v>
      </c>
      <c r="AL171" s="195" t="str">
        <f>IFERROR(VLOOKUP(AK171,'CRUCE OPORTUNIDADES'!$C$10:$D$106,2,FALSE),"")</f>
        <v/>
      </c>
      <c r="AM171" s="195">
        <v>14.8200000000003</v>
      </c>
      <c r="AN171" s="195" t="str">
        <f>IFERROR(VLOOKUP(AM171,'CRUCE OPORTUNIDADES'!$C$10:$D$106,2,FALSE),"")</f>
        <v/>
      </c>
      <c r="AO171" s="195">
        <v>15.8200000000003</v>
      </c>
      <c r="AP171" s="195" t="str">
        <f>IFERROR(VLOOKUP(AO171,'CRUCE OPORTUNIDADES'!$C$10:$D$106,2,FALSE),"")</f>
        <v/>
      </c>
      <c r="AQ171" s="195">
        <v>16.820000000000299</v>
      </c>
      <c r="AR171" s="195" t="str">
        <f>IFERROR(VLOOKUP(AQ171,'CRUCE OPORTUNIDADES'!$C$10:$D$106,2,FALSE),"")</f>
        <v/>
      </c>
      <c r="AS171" s="195">
        <v>17.820000000000299</v>
      </c>
      <c r="AT171" s="195" t="str">
        <f>IFERROR(VLOOKUP(AS171,'CRUCE OPORTUNIDADES'!$C$10:$D$106,2,FALSE),"")</f>
        <v/>
      </c>
      <c r="AU171" s="195">
        <v>18.820000000000299</v>
      </c>
      <c r="AV171" s="195" t="str">
        <f>IFERROR(VLOOKUP(AU171,'CRUCE OPORTUNIDADES'!$C$10:$D$106,2,FALSE),"")</f>
        <v/>
      </c>
      <c r="AW171" s="195">
        <v>19.820000000000402</v>
      </c>
      <c r="AX171" s="195" t="str">
        <f>IFERROR(VLOOKUP(AW171,'CRUCE OPORTUNIDADES'!$C$10:$D$106,2,FALSE),"")</f>
        <v/>
      </c>
      <c r="AY171" s="195">
        <v>20.820000000000402</v>
      </c>
      <c r="AZ171" s="195" t="str">
        <f>IFERROR(VLOOKUP(AY171,'CRUCE OPORTUNIDADES'!$C$10:$D$106,2,FALSE),"")</f>
        <v/>
      </c>
      <c r="BA171" s="195">
        <v>21.820000000000402</v>
      </c>
      <c r="BB171" s="195" t="str">
        <f>IFERROR(VLOOKUP(BA171,'CRUCE OPORTUNIDADES'!$C$10:$D$106,2,FALSE),"")</f>
        <v/>
      </c>
      <c r="BC171" s="195">
        <v>22.820000000000402</v>
      </c>
      <c r="BD171" s="195" t="str">
        <f>IFERROR(VLOOKUP(BC171,'CRUCE OPORTUNIDADES'!$C$10:$D$106,2,FALSE),"")</f>
        <v/>
      </c>
      <c r="BE171" s="195">
        <v>23.820000000000402</v>
      </c>
      <c r="BF171" s="195" t="str">
        <f>IFERROR(VLOOKUP(BE171,'CRUCE OPORTUNIDADES'!$C$10:$D$106,2,FALSE),"")</f>
        <v/>
      </c>
      <c r="BG171" s="195">
        <v>24.820000000000501</v>
      </c>
      <c r="BH171" s="195" t="str">
        <f>IFERROR(VLOOKUP(BG171,'CRUCE OPORTUNIDADES'!$C$10:$D$106,2,FALSE),"")</f>
        <v/>
      </c>
      <c r="BI171" s="195">
        <v>25.820000000000501</v>
      </c>
      <c r="BJ171" s="195" t="str">
        <f>IFERROR(VLOOKUP(BI171,'CRUCE OPORTUNIDADES'!$C$10:$D$106,2,FALSE),"")</f>
        <v/>
      </c>
    </row>
    <row r="172" spans="13:62">
      <c r="N172" s="195" t="str">
        <f>IF(N173&lt;&gt;""," -O","")</f>
        <v/>
      </c>
      <c r="P172" s="195" t="str">
        <f>IF(P173&lt;&gt;""," -O","")</f>
        <v/>
      </c>
      <c r="R172" s="195" t="str">
        <f>IF(R173&lt;&gt;""," -O","")</f>
        <v/>
      </c>
      <c r="T172" s="195" t="str">
        <f>IF(T173&lt;&gt;""," -O","")</f>
        <v/>
      </c>
      <c r="V172" s="195" t="str">
        <f>IF(V173&lt;&gt;""," -O","")</f>
        <v/>
      </c>
      <c r="X172" s="195" t="str">
        <f>IF(X173&lt;&gt;""," -O","")</f>
        <v/>
      </c>
      <c r="Z172" s="195" t="str">
        <f>IF(Z173&lt;&gt;""," -O","")</f>
        <v/>
      </c>
      <c r="AB172" s="195" t="str">
        <f>IF(AB173&lt;&gt;""," -O","")</f>
        <v/>
      </c>
      <c r="AD172" s="195" t="str">
        <f>IF(AD173&lt;&gt;""," -O","")</f>
        <v/>
      </c>
      <c r="AF172" s="195" t="str">
        <f>IF(AF173&lt;&gt;""," -O","")</f>
        <v/>
      </c>
      <c r="AH172" s="195" t="str">
        <f>IF(AH173&lt;&gt;""," -O","")</f>
        <v/>
      </c>
      <c r="AJ172" s="195" t="str">
        <f>IF(AJ173&lt;&gt;""," -O","")</f>
        <v/>
      </c>
      <c r="AL172" s="195" t="str">
        <f>IF(AL173&lt;&gt;""," -O","")</f>
        <v/>
      </c>
      <c r="AN172" s="195" t="str">
        <f>IF(AN173&lt;&gt;""," -O","")</f>
        <v/>
      </c>
      <c r="AP172" s="195" t="str">
        <f>IF(AP173&lt;&gt;""," -O","")</f>
        <v/>
      </c>
      <c r="AR172" s="195" t="str">
        <f>IF(AR173&lt;&gt;""," -O","")</f>
        <v/>
      </c>
      <c r="AT172" s="195" t="str">
        <f>IF(AT173&lt;&gt;""," -O","")</f>
        <v/>
      </c>
      <c r="AV172" s="195" t="str">
        <f>IF(AV173&lt;&gt;""," -O","")</f>
        <v/>
      </c>
      <c r="AX172" s="195" t="str">
        <f>IF(AX173&lt;&gt;""," -O","")</f>
        <v/>
      </c>
      <c r="AZ172" s="195" t="str">
        <f>IF(AZ173&lt;&gt;""," -O","")</f>
        <v/>
      </c>
      <c r="BB172" s="195" t="str">
        <f>IF(BB173&lt;&gt;""," -O","")</f>
        <v/>
      </c>
      <c r="BD172" s="195" t="str">
        <f>IF(BD173&lt;&gt;""," -O","")</f>
        <v/>
      </c>
      <c r="BF172" s="195" t="str">
        <f>IF(BF173&lt;&gt;""," -O","")</f>
        <v/>
      </c>
      <c r="BH172" s="195" t="str">
        <f>IF(BH173&lt;&gt;""," -O","")</f>
        <v/>
      </c>
      <c r="BJ172" s="195" t="str">
        <f>IF(BJ173&lt;&gt;""," -O","")</f>
        <v/>
      </c>
    </row>
    <row r="173" spans="13:62">
      <c r="M173" s="195">
        <v>1.83</v>
      </c>
      <c r="N173" s="195" t="str">
        <f>IFERROR(VLOOKUP(M173,'CRUCE OPORTUNIDADES'!$C$10:$D$106,2,FALSE),"")</f>
        <v/>
      </c>
      <c r="O173" s="195">
        <v>2.8300000000000201</v>
      </c>
      <c r="P173" s="195" t="str">
        <f>IFERROR(VLOOKUP(O173,'CRUCE OPORTUNIDADES'!$C$10:$D$106,2,FALSE),"")</f>
        <v/>
      </c>
      <c r="Q173" s="195">
        <v>3.83000000000004</v>
      </c>
      <c r="R173" s="195" t="str">
        <f>IFERROR(VLOOKUP(Q173,'CRUCE OPORTUNIDADES'!$C$10:$D$106,2,FALSE),"")</f>
        <v/>
      </c>
      <c r="S173" s="195">
        <v>4.8300000000000596</v>
      </c>
      <c r="T173" s="195" t="str">
        <f>IFERROR(VLOOKUP(S173,'CRUCE OPORTUNIDADES'!$C$10:$D$106,2,FALSE),"")</f>
        <v/>
      </c>
      <c r="U173" s="195">
        <v>5.83000000000008</v>
      </c>
      <c r="V173" s="195" t="str">
        <f>IFERROR(VLOOKUP(U173,'CRUCE OPORTUNIDADES'!$C$10:$D$106,2,FALSE),"")</f>
        <v/>
      </c>
      <c r="W173" s="195">
        <v>6.8300000000001004</v>
      </c>
      <c r="X173" s="195" t="str">
        <f>IFERROR(VLOOKUP(W173,'CRUCE OPORTUNIDADES'!$C$10:$D$106,2,FALSE),"")</f>
        <v/>
      </c>
      <c r="Y173" s="195">
        <v>7.83000000000012</v>
      </c>
      <c r="Z173" s="195" t="str">
        <f>IFERROR(VLOOKUP(Y173,'CRUCE OPORTUNIDADES'!$C$10:$D$106,2,FALSE),"")</f>
        <v/>
      </c>
      <c r="AA173" s="195">
        <v>8.8300000000001404</v>
      </c>
      <c r="AB173" s="195" t="str">
        <f>IFERROR(VLOOKUP(AA173,'CRUCE OPORTUNIDADES'!$C$10:$D$106,2,FALSE),"")</f>
        <v/>
      </c>
      <c r="AC173" s="195">
        <v>9.8300000000001599</v>
      </c>
      <c r="AD173" s="195" t="str">
        <f>IFERROR(VLOOKUP(AC173,'CRUCE OPORTUNIDADES'!$C$10:$D$106,2,FALSE),"")</f>
        <v/>
      </c>
      <c r="AE173" s="195">
        <v>10.830000000000201</v>
      </c>
      <c r="AF173" s="195" t="str">
        <f>IFERROR(VLOOKUP(AE173,'CRUCE OPORTUNIDADES'!$C$10:$D$106,2,FALSE),"")</f>
        <v/>
      </c>
      <c r="AG173" s="195">
        <v>11.830000000000201</v>
      </c>
      <c r="AH173" s="195" t="str">
        <f>IFERROR(VLOOKUP(AG173,'CRUCE OPORTUNIDADES'!$C$10:$D$106,2,FALSE),"")</f>
        <v/>
      </c>
      <c r="AI173" s="195">
        <v>12.830000000000201</v>
      </c>
      <c r="AJ173" s="195" t="str">
        <f>IFERROR(VLOOKUP(AI173,'CRUCE OPORTUNIDADES'!$C$10:$D$106,2,FALSE),"")</f>
        <v/>
      </c>
      <c r="AK173" s="195">
        <v>13.830000000000201</v>
      </c>
      <c r="AL173" s="195" t="str">
        <f>IFERROR(VLOOKUP(AK173,'CRUCE OPORTUNIDADES'!$C$10:$D$106,2,FALSE),"")</f>
        <v/>
      </c>
      <c r="AM173" s="195">
        <v>14.8300000000003</v>
      </c>
      <c r="AN173" s="195" t="str">
        <f>IFERROR(VLOOKUP(AM173,'CRUCE OPORTUNIDADES'!$C$10:$D$106,2,FALSE),"")</f>
        <v/>
      </c>
      <c r="AO173" s="195">
        <v>15.8300000000003</v>
      </c>
      <c r="AP173" s="195" t="str">
        <f>IFERROR(VLOOKUP(AO173,'CRUCE OPORTUNIDADES'!$C$10:$D$106,2,FALSE),"")</f>
        <v/>
      </c>
      <c r="AQ173" s="195">
        <v>16.8300000000003</v>
      </c>
      <c r="AR173" s="195" t="str">
        <f>IFERROR(VLOOKUP(AQ173,'CRUCE OPORTUNIDADES'!$C$10:$D$106,2,FALSE),"")</f>
        <v/>
      </c>
      <c r="AS173" s="195">
        <v>17.8300000000003</v>
      </c>
      <c r="AT173" s="195" t="str">
        <f>IFERROR(VLOOKUP(AS173,'CRUCE OPORTUNIDADES'!$C$10:$D$106,2,FALSE),"")</f>
        <v/>
      </c>
      <c r="AU173" s="195">
        <v>18.8300000000003</v>
      </c>
      <c r="AV173" s="195" t="str">
        <f>IFERROR(VLOOKUP(AU173,'CRUCE OPORTUNIDADES'!$C$10:$D$106,2,FALSE),"")</f>
        <v/>
      </c>
      <c r="AW173" s="195">
        <v>19.8300000000004</v>
      </c>
      <c r="AX173" s="195" t="str">
        <f>IFERROR(VLOOKUP(AW173,'CRUCE OPORTUNIDADES'!$C$10:$D$106,2,FALSE),"")</f>
        <v/>
      </c>
      <c r="AY173" s="195">
        <v>20.8300000000004</v>
      </c>
      <c r="AZ173" s="195" t="str">
        <f>IFERROR(VLOOKUP(AY173,'CRUCE OPORTUNIDADES'!$C$10:$D$106,2,FALSE),"")</f>
        <v/>
      </c>
      <c r="BA173" s="195">
        <v>21.8300000000004</v>
      </c>
      <c r="BB173" s="195" t="str">
        <f>IFERROR(VLOOKUP(BA173,'CRUCE OPORTUNIDADES'!$C$10:$D$106,2,FALSE),"")</f>
        <v/>
      </c>
      <c r="BC173" s="195">
        <v>22.8300000000004</v>
      </c>
      <c r="BD173" s="195" t="str">
        <f>IFERROR(VLOOKUP(BC173,'CRUCE OPORTUNIDADES'!$C$10:$D$106,2,FALSE),"")</f>
        <v/>
      </c>
      <c r="BE173" s="195">
        <v>23.8300000000004</v>
      </c>
      <c r="BF173" s="195" t="str">
        <f>IFERROR(VLOOKUP(BE173,'CRUCE OPORTUNIDADES'!$C$10:$D$106,2,FALSE),"")</f>
        <v/>
      </c>
      <c r="BG173" s="195">
        <v>24.830000000000499</v>
      </c>
      <c r="BH173" s="195" t="str">
        <f>IFERROR(VLOOKUP(BG173,'CRUCE OPORTUNIDADES'!$C$10:$D$106,2,FALSE),"")</f>
        <v/>
      </c>
      <c r="BI173" s="195">
        <v>25.830000000000499</v>
      </c>
      <c r="BJ173" s="195" t="str">
        <f>IFERROR(VLOOKUP(BI173,'CRUCE OPORTUNIDADES'!$C$10:$D$106,2,FALSE),"")</f>
        <v/>
      </c>
    </row>
    <row r="174" spans="13:62">
      <c r="N174" s="195" t="str">
        <f>IF(N175&lt;&gt;""," -O","")</f>
        <v/>
      </c>
      <c r="P174" s="195" t="str">
        <f>IF(P175&lt;&gt;""," -O","")</f>
        <v/>
      </c>
      <c r="R174" s="195" t="str">
        <f>IF(R175&lt;&gt;""," -O","")</f>
        <v/>
      </c>
      <c r="T174" s="195" t="str">
        <f>IF(T175&lt;&gt;""," -O","")</f>
        <v/>
      </c>
      <c r="V174" s="195" t="str">
        <f>IF(V175&lt;&gt;""," -O","")</f>
        <v/>
      </c>
      <c r="X174" s="195" t="str">
        <f>IF(X175&lt;&gt;""," -O","")</f>
        <v/>
      </c>
      <c r="Z174" s="195" t="str">
        <f>IF(Z175&lt;&gt;""," -O","")</f>
        <v/>
      </c>
      <c r="AB174" s="195" t="str">
        <f>IF(AB175&lt;&gt;""," -O","")</f>
        <v/>
      </c>
      <c r="AD174" s="195" t="str">
        <f>IF(AD175&lt;&gt;""," -O","")</f>
        <v/>
      </c>
      <c r="AF174" s="195" t="str">
        <f>IF(AF175&lt;&gt;""," -O","")</f>
        <v/>
      </c>
      <c r="AH174" s="195" t="str">
        <f>IF(AH175&lt;&gt;""," -O","")</f>
        <v/>
      </c>
      <c r="AJ174" s="195" t="str">
        <f>IF(AJ175&lt;&gt;""," -O","")</f>
        <v/>
      </c>
      <c r="AL174" s="195" t="str">
        <f>IF(AL175&lt;&gt;""," -O","")</f>
        <v/>
      </c>
      <c r="AN174" s="195" t="str">
        <f>IF(AN175&lt;&gt;""," -O","")</f>
        <v/>
      </c>
      <c r="AP174" s="195" t="str">
        <f>IF(AP175&lt;&gt;""," -O","")</f>
        <v/>
      </c>
      <c r="AR174" s="195" t="str">
        <f>IF(AR175&lt;&gt;""," -O","")</f>
        <v/>
      </c>
      <c r="AT174" s="195" t="str">
        <f>IF(AT175&lt;&gt;""," -O","")</f>
        <v/>
      </c>
      <c r="AV174" s="195" t="str">
        <f>IF(AV175&lt;&gt;""," -O","")</f>
        <v/>
      </c>
      <c r="AX174" s="195" t="str">
        <f>IF(AX175&lt;&gt;""," -O","")</f>
        <v/>
      </c>
      <c r="AZ174" s="195" t="str">
        <f>IF(AZ175&lt;&gt;""," -O","")</f>
        <v/>
      </c>
      <c r="BB174" s="195" t="str">
        <f>IF(BB175&lt;&gt;""," -O","")</f>
        <v/>
      </c>
      <c r="BD174" s="195" t="str">
        <f>IF(BD175&lt;&gt;""," -O","")</f>
        <v/>
      </c>
      <c r="BF174" s="195" t="str">
        <f>IF(BF175&lt;&gt;""," -O","")</f>
        <v/>
      </c>
      <c r="BH174" s="195" t="str">
        <f>IF(BH175&lt;&gt;""," -O","")</f>
        <v/>
      </c>
      <c r="BJ174" s="195" t="str">
        <f>IF(BJ175&lt;&gt;""," -O","")</f>
        <v/>
      </c>
    </row>
    <row r="175" spans="13:62">
      <c r="M175" s="195">
        <v>1.84</v>
      </c>
      <c r="N175" s="195" t="str">
        <f>IFERROR(VLOOKUP(M175,'CRUCE OPORTUNIDADES'!$C$10:$D$106,2,FALSE),"")</f>
        <v/>
      </c>
      <c r="O175" s="195">
        <v>2.8400000000000198</v>
      </c>
      <c r="P175" s="195" t="str">
        <f>IFERROR(VLOOKUP(O175,'CRUCE OPORTUNIDADES'!$C$10:$D$106,2,FALSE),"")</f>
        <v/>
      </c>
      <c r="Q175" s="195">
        <v>3.8400000000000398</v>
      </c>
      <c r="R175" s="195" t="str">
        <f>IFERROR(VLOOKUP(Q175,'CRUCE OPORTUNIDADES'!$C$10:$D$106,2,FALSE),"")</f>
        <v/>
      </c>
      <c r="S175" s="195">
        <v>4.8400000000000603</v>
      </c>
      <c r="T175" s="195" t="str">
        <f>IFERROR(VLOOKUP(S175,'CRUCE OPORTUNIDADES'!$C$10:$D$106,2,FALSE),"")</f>
        <v/>
      </c>
      <c r="U175" s="195">
        <v>5.8400000000000798</v>
      </c>
      <c r="V175" s="195" t="str">
        <f>IFERROR(VLOOKUP(U175,'CRUCE OPORTUNIDADES'!$C$10:$D$106,2,FALSE),"")</f>
        <v/>
      </c>
      <c r="W175" s="195">
        <v>6.8400000000001002</v>
      </c>
      <c r="X175" s="195" t="str">
        <f>IFERROR(VLOOKUP(W175,'CRUCE OPORTUNIDADES'!$C$10:$D$106,2,FALSE),"")</f>
        <v/>
      </c>
      <c r="Y175" s="195">
        <v>7.8400000000001198</v>
      </c>
      <c r="Z175" s="195" t="str">
        <f>IFERROR(VLOOKUP(Y175,'CRUCE OPORTUNIDADES'!$C$10:$D$106,2,FALSE),"")</f>
        <v/>
      </c>
      <c r="AA175" s="195">
        <v>8.8400000000001402</v>
      </c>
      <c r="AB175" s="195" t="str">
        <f>IFERROR(VLOOKUP(AA175,'CRUCE OPORTUNIDADES'!$C$10:$D$106,2,FALSE),"")</f>
        <v/>
      </c>
      <c r="AC175" s="195">
        <v>9.8400000000001597</v>
      </c>
      <c r="AD175" s="195" t="str">
        <f>IFERROR(VLOOKUP(AC175,'CRUCE OPORTUNIDADES'!$C$10:$D$106,2,FALSE),"")</f>
        <v/>
      </c>
      <c r="AE175" s="195">
        <v>10.840000000000201</v>
      </c>
      <c r="AF175" s="195" t="str">
        <f>IFERROR(VLOOKUP(AE175,'CRUCE OPORTUNIDADES'!$C$10:$D$106,2,FALSE),"")</f>
        <v/>
      </c>
      <c r="AG175" s="195">
        <v>11.840000000000201</v>
      </c>
      <c r="AH175" s="195" t="str">
        <f>IFERROR(VLOOKUP(AG175,'CRUCE OPORTUNIDADES'!$C$10:$D$106,2,FALSE),"")</f>
        <v/>
      </c>
      <c r="AI175" s="195">
        <v>12.840000000000201</v>
      </c>
      <c r="AJ175" s="195" t="str">
        <f>IFERROR(VLOOKUP(AI175,'CRUCE OPORTUNIDADES'!$C$10:$D$106,2,FALSE),"")</f>
        <v/>
      </c>
      <c r="AK175" s="195">
        <v>13.840000000000201</v>
      </c>
      <c r="AL175" s="195" t="str">
        <f>IFERROR(VLOOKUP(AK175,'CRUCE OPORTUNIDADES'!$C$10:$D$106,2,FALSE),"")</f>
        <v/>
      </c>
      <c r="AM175" s="195">
        <v>14.8400000000003</v>
      </c>
      <c r="AN175" s="195" t="str">
        <f>IFERROR(VLOOKUP(AM175,'CRUCE OPORTUNIDADES'!$C$10:$D$106,2,FALSE),"")</f>
        <v/>
      </c>
      <c r="AO175" s="195">
        <v>15.8400000000003</v>
      </c>
      <c r="AP175" s="195" t="str">
        <f>IFERROR(VLOOKUP(AO175,'CRUCE OPORTUNIDADES'!$C$10:$D$106,2,FALSE),"")</f>
        <v/>
      </c>
      <c r="AQ175" s="195">
        <v>16.840000000000298</v>
      </c>
      <c r="AR175" s="195" t="str">
        <f>IFERROR(VLOOKUP(AQ175,'CRUCE OPORTUNIDADES'!$C$10:$D$106,2,FALSE),"")</f>
        <v/>
      </c>
      <c r="AS175" s="195">
        <v>17.840000000000298</v>
      </c>
      <c r="AT175" s="195" t="str">
        <f>IFERROR(VLOOKUP(AS175,'CRUCE OPORTUNIDADES'!$C$10:$D$106,2,FALSE),"")</f>
        <v/>
      </c>
      <c r="AU175" s="195">
        <v>18.840000000000298</v>
      </c>
      <c r="AV175" s="195" t="str">
        <f>IFERROR(VLOOKUP(AU175,'CRUCE OPORTUNIDADES'!$C$10:$D$106,2,FALSE),"")</f>
        <v/>
      </c>
      <c r="AW175" s="195">
        <v>19.840000000000401</v>
      </c>
      <c r="AX175" s="195" t="str">
        <f>IFERROR(VLOOKUP(AW175,'CRUCE OPORTUNIDADES'!$C$10:$D$106,2,FALSE),"")</f>
        <v/>
      </c>
      <c r="AY175" s="195">
        <v>20.840000000000401</v>
      </c>
      <c r="AZ175" s="195" t="str">
        <f>IFERROR(VLOOKUP(AY175,'CRUCE OPORTUNIDADES'!$C$10:$D$106,2,FALSE),"")</f>
        <v/>
      </c>
      <c r="BA175" s="195">
        <v>21.840000000000401</v>
      </c>
      <c r="BB175" s="195" t="str">
        <f>IFERROR(VLOOKUP(BA175,'CRUCE OPORTUNIDADES'!$C$10:$D$106,2,FALSE),"")</f>
        <v/>
      </c>
      <c r="BC175" s="195">
        <v>22.840000000000401</v>
      </c>
      <c r="BD175" s="195" t="str">
        <f>IFERROR(VLOOKUP(BC175,'CRUCE OPORTUNIDADES'!$C$10:$D$106,2,FALSE),"")</f>
        <v/>
      </c>
      <c r="BE175" s="195">
        <v>23.840000000000401</v>
      </c>
      <c r="BF175" s="195" t="str">
        <f>IFERROR(VLOOKUP(BE175,'CRUCE OPORTUNIDADES'!$C$10:$D$106,2,FALSE),"")</f>
        <v/>
      </c>
      <c r="BG175" s="195">
        <v>24.840000000000501</v>
      </c>
      <c r="BH175" s="195" t="str">
        <f>IFERROR(VLOOKUP(BG175,'CRUCE OPORTUNIDADES'!$C$10:$D$106,2,FALSE),"")</f>
        <v/>
      </c>
      <c r="BI175" s="195">
        <v>25.840000000000501</v>
      </c>
      <c r="BJ175" s="195" t="str">
        <f>IFERROR(VLOOKUP(BI175,'CRUCE OPORTUNIDADES'!$C$10:$D$106,2,FALSE),"")</f>
        <v/>
      </c>
    </row>
    <row r="176" spans="13:62">
      <c r="N176" s="195" t="str">
        <f>IF(N177&lt;&gt;""," -O","")</f>
        <v/>
      </c>
      <c r="P176" s="195" t="str">
        <f>IF(P177&lt;&gt;""," -O","")</f>
        <v/>
      </c>
      <c r="R176" s="195" t="str">
        <f>IF(R177&lt;&gt;""," -O","")</f>
        <v/>
      </c>
      <c r="T176" s="195" t="str">
        <f>IF(T177&lt;&gt;""," -O","")</f>
        <v/>
      </c>
      <c r="V176" s="195" t="str">
        <f>IF(V177&lt;&gt;""," -O","")</f>
        <v/>
      </c>
      <c r="X176" s="195" t="str">
        <f>IF(X177&lt;&gt;""," -O","")</f>
        <v/>
      </c>
      <c r="Z176" s="195" t="str">
        <f>IF(Z177&lt;&gt;""," -O","")</f>
        <v/>
      </c>
      <c r="AB176" s="195" t="str">
        <f>IF(AB177&lt;&gt;""," -O","")</f>
        <v/>
      </c>
      <c r="AD176" s="195" t="str">
        <f>IF(AD177&lt;&gt;""," -O","")</f>
        <v/>
      </c>
      <c r="AF176" s="195" t="str">
        <f>IF(AF177&lt;&gt;""," -O","")</f>
        <v/>
      </c>
      <c r="AH176" s="195" t="str">
        <f>IF(AH177&lt;&gt;""," -O","")</f>
        <v/>
      </c>
      <c r="AJ176" s="195" t="str">
        <f>IF(AJ177&lt;&gt;""," -O","")</f>
        <v/>
      </c>
      <c r="AL176" s="195" t="str">
        <f>IF(AL177&lt;&gt;""," -O","")</f>
        <v/>
      </c>
      <c r="AN176" s="195" t="str">
        <f>IF(AN177&lt;&gt;""," -O","")</f>
        <v/>
      </c>
      <c r="AP176" s="195" t="str">
        <f>IF(AP177&lt;&gt;""," -O","")</f>
        <v/>
      </c>
      <c r="AR176" s="195" t="str">
        <f>IF(AR177&lt;&gt;""," -O","")</f>
        <v/>
      </c>
      <c r="AT176" s="195" t="str">
        <f>IF(AT177&lt;&gt;""," -O","")</f>
        <v/>
      </c>
      <c r="AV176" s="195" t="str">
        <f>IF(AV177&lt;&gt;""," -O","")</f>
        <v/>
      </c>
      <c r="AX176" s="195" t="str">
        <f>IF(AX177&lt;&gt;""," -O","")</f>
        <v/>
      </c>
      <c r="AZ176" s="195" t="str">
        <f>IF(AZ177&lt;&gt;""," -O","")</f>
        <v/>
      </c>
      <c r="BB176" s="195" t="str">
        <f>IF(BB177&lt;&gt;""," -O","")</f>
        <v/>
      </c>
      <c r="BD176" s="195" t="str">
        <f>IF(BD177&lt;&gt;""," -O","")</f>
        <v/>
      </c>
      <c r="BF176" s="195" t="str">
        <f>IF(BF177&lt;&gt;""," -O","")</f>
        <v/>
      </c>
      <c r="BH176" s="195" t="str">
        <f>IF(BH177&lt;&gt;""," -O","")</f>
        <v/>
      </c>
      <c r="BJ176" s="195" t="str">
        <f>IF(BJ177&lt;&gt;""," -O","")</f>
        <v/>
      </c>
    </row>
    <row r="177" spans="13:62">
      <c r="M177" s="195">
        <v>1.85</v>
      </c>
      <c r="N177" s="195" t="str">
        <f>IFERROR(VLOOKUP(M177,'CRUCE OPORTUNIDADES'!$C$10:$D$106,2,FALSE),"")</f>
        <v/>
      </c>
      <c r="O177" s="195">
        <v>2.8500000000000201</v>
      </c>
      <c r="P177" s="195" t="str">
        <f>IFERROR(VLOOKUP(O177,'CRUCE OPORTUNIDADES'!$C$10:$D$106,2,FALSE),"")</f>
        <v/>
      </c>
      <c r="Q177" s="195">
        <v>3.8500000000000401</v>
      </c>
      <c r="R177" s="195" t="str">
        <f>IFERROR(VLOOKUP(Q177,'CRUCE OPORTUNIDADES'!$C$10:$D$106,2,FALSE),"")</f>
        <v/>
      </c>
      <c r="S177" s="195">
        <v>4.85000000000006</v>
      </c>
      <c r="T177" s="195" t="str">
        <f>IFERROR(VLOOKUP(S177,'CRUCE OPORTUNIDADES'!$C$10:$D$106,2,FALSE),"")</f>
        <v/>
      </c>
      <c r="U177" s="195">
        <v>5.8500000000000796</v>
      </c>
      <c r="V177" s="195" t="str">
        <f>IFERROR(VLOOKUP(U177,'CRUCE OPORTUNIDADES'!$C$10:$D$106,2,FALSE),"")</f>
        <v/>
      </c>
      <c r="W177" s="195">
        <v>6.8500000000001</v>
      </c>
      <c r="X177" s="195" t="str">
        <f>IFERROR(VLOOKUP(W177,'CRUCE OPORTUNIDADES'!$C$10:$D$106,2,FALSE),"")</f>
        <v/>
      </c>
      <c r="Y177" s="195">
        <v>7.8500000000001204</v>
      </c>
      <c r="Z177" s="195" t="str">
        <f>IFERROR(VLOOKUP(Y177,'CRUCE OPORTUNIDADES'!$C$10:$D$106,2,FALSE),"")</f>
        <v/>
      </c>
      <c r="AA177" s="195">
        <v>8.85000000000014</v>
      </c>
      <c r="AB177" s="195" t="str">
        <f>IFERROR(VLOOKUP(AA177,'CRUCE OPORTUNIDADES'!$C$10:$D$106,2,FALSE),"")</f>
        <v/>
      </c>
      <c r="AC177" s="195">
        <v>9.8500000000001595</v>
      </c>
      <c r="AD177" s="195" t="str">
        <f>IFERROR(VLOOKUP(AC177,'CRUCE OPORTUNIDADES'!$C$10:$D$106,2,FALSE),"")</f>
        <v/>
      </c>
      <c r="AE177" s="195">
        <v>10.8500000000002</v>
      </c>
      <c r="AF177" s="195" t="str">
        <f>IFERROR(VLOOKUP(AE177,'CRUCE OPORTUNIDADES'!$C$10:$D$106,2,FALSE),"")</f>
        <v/>
      </c>
      <c r="AG177" s="195">
        <v>11.8500000000002</v>
      </c>
      <c r="AH177" s="195" t="str">
        <f>IFERROR(VLOOKUP(AG177,'CRUCE OPORTUNIDADES'!$C$10:$D$106,2,FALSE),"")</f>
        <v/>
      </c>
      <c r="AI177" s="195">
        <v>12.8500000000002</v>
      </c>
      <c r="AJ177" s="195" t="str">
        <f>IFERROR(VLOOKUP(AI177,'CRUCE OPORTUNIDADES'!$C$10:$D$106,2,FALSE),"")</f>
        <v/>
      </c>
      <c r="AK177" s="195">
        <v>13.8500000000002</v>
      </c>
      <c r="AL177" s="195" t="str">
        <f>IFERROR(VLOOKUP(AK177,'CRUCE OPORTUNIDADES'!$C$10:$D$106,2,FALSE),"")</f>
        <v/>
      </c>
      <c r="AM177" s="195">
        <v>14.8500000000003</v>
      </c>
      <c r="AN177" s="195" t="str">
        <f>IFERROR(VLOOKUP(AM177,'CRUCE OPORTUNIDADES'!$C$10:$D$106,2,FALSE),"")</f>
        <v/>
      </c>
      <c r="AO177" s="195">
        <v>15.8500000000003</v>
      </c>
      <c r="AP177" s="195" t="str">
        <f>IFERROR(VLOOKUP(AO177,'CRUCE OPORTUNIDADES'!$C$10:$D$106,2,FALSE),"")</f>
        <v/>
      </c>
      <c r="AQ177" s="195">
        <v>16.8500000000003</v>
      </c>
      <c r="AR177" s="195" t="str">
        <f>IFERROR(VLOOKUP(AQ177,'CRUCE OPORTUNIDADES'!$C$10:$D$106,2,FALSE),"")</f>
        <v/>
      </c>
      <c r="AS177" s="195">
        <v>17.8500000000003</v>
      </c>
      <c r="AT177" s="195" t="str">
        <f>IFERROR(VLOOKUP(AS177,'CRUCE OPORTUNIDADES'!$C$10:$D$106,2,FALSE),"")</f>
        <v/>
      </c>
      <c r="AU177" s="195">
        <v>18.8500000000003</v>
      </c>
      <c r="AV177" s="195" t="str">
        <f>IFERROR(VLOOKUP(AU177,'CRUCE OPORTUNIDADES'!$C$10:$D$106,2,FALSE),"")</f>
        <v/>
      </c>
      <c r="AW177" s="195">
        <v>19.850000000000399</v>
      </c>
      <c r="AX177" s="195" t="str">
        <f>IFERROR(VLOOKUP(AW177,'CRUCE OPORTUNIDADES'!$C$10:$D$106,2,FALSE),"")</f>
        <v/>
      </c>
      <c r="AY177" s="195">
        <v>20.850000000000399</v>
      </c>
      <c r="AZ177" s="195" t="str">
        <f>IFERROR(VLOOKUP(AY177,'CRUCE OPORTUNIDADES'!$C$10:$D$106,2,FALSE),"")</f>
        <v/>
      </c>
      <c r="BA177" s="195">
        <v>21.850000000000399</v>
      </c>
      <c r="BB177" s="195" t="str">
        <f>IFERROR(VLOOKUP(BA177,'CRUCE OPORTUNIDADES'!$C$10:$D$106,2,FALSE),"")</f>
        <v/>
      </c>
      <c r="BC177" s="195">
        <v>22.850000000000399</v>
      </c>
      <c r="BD177" s="195" t="str">
        <f>IFERROR(VLOOKUP(BC177,'CRUCE OPORTUNIDADES'!$C$10:$D$106,2,FALSE),"")</f>
        <v/>
      </c>
      <c r="BE177" s="195">
        <v>23.850000000000399</v>
      </c>
      <c r="BF177" s="195" t="str">
        <f>IFERROR(VLOOKUP(BE177,'CRUCE OPORTUNIDADES'!$C$10:$D$106,2,FALSE),"")</f>
        <v/>
      </c>
      <c r="BG177" s="195">
        <v>24.850000000000499</v>
      </c>
      <c r="BH177" s="195" t="str">
        <f>IFERROR(VLOOKUP(BG177,'CRUCE OPORTUNIDADES'!$C$10:$D$106,2,FALSE),"")</f>
        <v/>
      </c>
      <c r="BI177" s="195">
        <v>25.850000000000499</v>
      </c>
      <c r="BJ177" s="195" t="str">
        <f>IFERROR(VLOOKUP(BI177,'CRUCE OPORTUNIDADES'!$C$10:$D$106,2,FALSE),"")</f>
        <v/>
      </c>
    </row>
    <row r="178" spans="13:62">
      <c r="N178" s="195" t="str">
        <f>IF(N179&lt;&gt;""," -O","")</f>
        <v/>
      </c>
      <c r="P178" s="195" t="str">
        <f>IF(P179&lt;&gt;""," -O","")</f>
        <v/>
      </c>
      <c r="R178" s="195" t="str">
        <f>IF(R179&lt;&gt;""," -O","")</f>
        <v/>
      </c>
      <c r="T178" s="195" t="str">
        <f>IF(T179&lt;&gt;""," -O","")</f>
        <v/>
      </c>
      <c r="V178" s="195" t="str">
        <f>IF(V179&lt;&gt;""," -O","")</f>
        <v/>
      </c>
      <c r="X178" s="195" t="str">
        <f>IF(X179&lt;&gt;""," -O","")</f>
        <v/>
      </c>
      <c r="Z178" s="195" t="str">
        <f>IF(Z179&lt;&gt;""," -O","")</f>
        <v/>
      </c>
      <c r="AB178" s="195" t="str">
        <f>IF(AB179&lt;&gt;""," -O","")</f>
        <v/>
      </c>
      <c r="AD178" s="195" t="str">
        <f>IF(AD179&lt;&gt;""," -O","")</f>
        <v/>
      </c>
      <c r="AF178" s="195" t="str">
        <f>IF(AF179&lt;&gt;""," -O","")</f>
        <v/>
      </c>
      <c r="AH178" s="195" t="str">
        <f>IF(AH179&lt;&gt;""," -O","")</f>
        <v/>
      </c>
      <c r="AJ178" s="195" t="str">
        <f>IF(AJ179&lt;&gt;""," -O","")</f>
        <v/>
      </c>
      <c r="AL178" s="195" t="str">
        <f>IF(AL179&lt;&gt;""," -O","")</f>
        <v/>
      </c>
      <c r="AN178" s="195" t="str">
        <f>IF(AN179&lt;&gt;""," -O","")</f>
        <v/>
      </c>
      <c r="AP178" s="195" t="str">
        <f>IF(AP179&lt;&gt;""," -O","")</f>
        <v/>
      </c>
      <c r="AR178" s="195" t="str">
        <f>IF(AR179&lt;&gt;""," -O","")</f>
        <v/>
      </c>
      <c r="AT178" s="195" t="str">
        <f>IF(AT179&lt;&gt;""," -O","")</f>
        <v/>
      </c>
      <c r="AV178" s="195" t="str">
        <f>IF(AV179&lt;&gt;""," -O","")</f>
        <v/>
      </c>
      <c r="AX178" s="195" t="str">
        <f>IF(AX179&lt;&gt;""," -O","")</f>
        <v/>
      </c>
      <c r="AZ178" s="195" t="str">
        <f>IF(AZ179&lt;&gt;""," -O","")</f>
        <v/>
      </c>
      <c r="BB178" s="195" t="str">
        <f>IF(BB179&lt;&gt;""," -O","")</f>
        <v/>
      </c>
      <c r="BD178" s="195" t="str">
        <f>IF(BD179&lt;&gt;""," -O","")</f>
        <v/>
      </c>
      <c r="BF178" s="195" t="str">
        <f>IF(BF179&lt;&gt;""," -O","")</f>
        <v/>
      </c>
      <c r="BH178" s="195" t="str">
        <f>IF(BH179&lt;&gt;""," -O","")</f>
        <v/>
      </c>
      <c r="BJ178" s="195" t="str">
        <f>IF(BJ179&lt;&gt;""," -O","")</f>
        <v/>
      </c>
    </row>
    <row r="179" spans="13:62">
      <c r="M179" s="195">
        <v>1.86</v>
      </c>
      <c r="N179" s="195" t="str">
        <f>IFERROR(VLOOKUP(M179,'CRUCE OPORTUNIDADES'!$C$10:$D$106,2,FALSE),"")</f>
        <v/>
      </c>
      <c r="O179" s="195">
        <v>2.8600000000000199</v>
      </c>
      <c r="P179" s="195" t="str">
        <f>IFERROR(VLOOKUP(O179,'CRUCE OPORTUNIDADES'!$C$10:$D$106,2,FALSE),"")</f>
        <v/>
      </c>
      <c r="Q179" s="195">
        <v>3.8600000000000398</v>
      </c>
      <c r="R179" s="195" t="str">
        <f>IFERROR(VLOOKUP(Q179,'CRUCE OPORTUNIDADES'!$C$10:$D$106,2,FALSE),"")</f>
        <v/>
      </c>
      <c r="S179" s="195">
        <v>4.8600000000000598</v>
      </c>
      <c r="T179" s="195" t="str">
        <f>IFERROR(VLOOKUP(S179,'CRUCE OPORTUNIDADES'!$C$10:$D$106,2,FALSE),"")</f>
        <v/>
      </c>
      <c r="U179" s="195">
        <v>5.8600000000000803</v>
      </c>
      <c r="V179" s="195" t="str">
        <f>IFERROR(VLOOKUP(U179,'CRUCE OPORTUNIDADES'!$C$10:$D$106,2,FALSE),"")</f>
        <v/>
      </c>
      <c r="W179" s="195">
        <v>6.8600000000000998</v>
      </c>
      <c r="X179" s="195" t="str">
        <f>IFERROR(VLOOKUP(W179,'CRUCE OPORTUNIDADES'!$C$10:$D$106,2,FALSE),"")</f>
        <v/>
      </c>
      <c r="Y179" s="195">
        <v>7.8600000000001202</v>
      </c>
      <c r="Z179" s="195" t="str">
        <f>IFERROR(VLOOKUP(Y179,'CRUCE OPORTUNIDADES'!$C$10:$D$106,2,FALSE),"")</f>
        <v/>
      </c>
      <c r="AA179" s="195">
        <v>8.8600000000001398</v>
      </c>
      <c r="AB179" s="195" t="str">
        <f>IFERROR(VLOOKUP(AA179,'CRUCE OPORTUNIDADES'!$C$10:$D$106,2,FALSE),"")</f>
        <v/>
      </c>
      <c r="AC179" s="195">
        <v>9.8600000000001593</v>
      </c>
      <c r="AD179" s="195" t="str">
        <f>IFERROR(VLOOKUP(AC179,'CRUCE OPORTUNIDADES'!$C$10:$D$106,2,FALSE),"")</f>
        <v/>
      </c>
      <c r="AE179" s="195">
        <v>10.8600000000002</v>
      </c>
      <c r="AF179" s="195" t="str">
        <f>IFERROR(VLOOKUP(AE179,'CRUCE OPORTUNIDADES'!$C$10:$D$106,2,FALSE),"")</f>
        <v/>
      </c>
      <c r="AG179" s="195">
        <v>11.8600000000002</v>
      </c>
      <c r="AH179" s="195" t="str">
        <f>IFERROR(VLOOKUP(AG179,'CRUCE OPORTUNIDADES'!$C$10:$D$106,2,FALSE),"")</f>
        <v/>
      </c>
      <c r="AI179" s="195">
        <v>12.8600000000002</v>
      </c>
      <c r="AJ179" s="195" t="str">
        <f>IFERROR(VLOOKUP(AI179,'CRUCE OPORTUNIDADES'!$C$10:$D$106,2,FALSE),"")</f>
        <v/>
      </c>
      <c r="AK179" s="195">
        <v>13.8600000000002</v>
      </c>
      <c r="AL179" s="195" t="str">
        <f>IFERROR(VLOOKUP(AK179,'CRUCE OPORTUNIDADES'!$C$10:$D$106,2,FALSE),"")</f>
        <v/>
      </c>
      <c r="AM179" s="195">
        <v>14.8600000000003</v>
      </c>
      <c r="AN179" s="195" t="str">
        <f>IFERROR(VLOOKUP(AM179,'CRUCE OPORTUNIDADES'!$C$10:$D$106,2,FALSE),"")</f>
        <v/>
      </c>
      <c r="AO179" s="195">
        <v>15.8600000000003</v>
      </c>
      <c r="AP179" s="195" t="str">
        <f>IFERROR(VLOOKUP(AO179,'CRUCE OPORTUNIDADES'!$C$10:$D$106,2,FALSE),"")</f>
        <v/>
      </c>
      <c r="AQ179" s="195">
        <v>16.860000000000301</v>
      </c>
      <c r="AR179" s="195" t="str">
        <f>IFERROR(VLOOKUP(AQ179,'CRUCE OPORTUNIDADES'!$C$10:$D$106,2,FALSE),"")</f>
        <v/>
      </c>
      <c r="AS179" s="195">
        <v>17.860000000000301</v>
      </c>
      <c r="AT179" s="195" t="str">
        <f>IFERROR(VLOOKUP(AS179,'CRUCE OPORTUNIDADES'!$C$10:$D$106,2,FALSE),"")</f>
        <v/>
      </c>
      <c r="AU179" s="195">
        <v>18.860000000000301</v>
      </c>
      <c r="AV179" s="195" t="str">
        <f>IFERROR(VLOOKUP(AU179,'CRUCE OPORTUNIDADES'!$C$10:$D$106,2,FALSE),"")</f>
        <v/>
      </c>
      <c r="AW179" s="195">
        <v>19.860000000000401</v>
      </c>
      <c r="AX179" s="195" t="str">
        <f>IFERROR(VLOOKUP(AW179,'CRUCE OPORTUNIDADES'!$C$10:$D$106,2,FALSE),"")</f>
        <v/>
      </c>
      <c r="AY179" s="195">
        <v>20.860000000000401</v>
      </c>
      <c r="AZ179" s="195" t="str">
        <f>IFERROR(VLOOKUP(AY179,'CRUCE OPORTUNIDADES'!$C$10:$D$106,2,FALSE),"")</f>
        <v/>
      </c>
      <c r="BA179" s="195">
        <v>21.860000000000401</v>
      </c>
      <c r="BB179" s="195" t="str">
        <f>IFERROR(VLOOKUP(BA179,'CRUCE OPORTUNIDADES'!$C$10:$D$106,2,FALSE),"")</f>
        <v/>
      </c>
      <c r="BC179" s="195">
        <v>22.860000000000401</v>
      </c>
      <c r="BD179" s="195" t="str">
        <f>IFERROR(VLOOKUP(BC179,'CRUCE OPORTUNIDADES'!$C$10:$D$106,2,FALSE),"")</f>
        <v/>
      </c>
      <c r="BE179" s="195">
        <v>23.860000000000401</v>
      </c>
      <c r="BF179" s="195" t="str">
        <f>IFERROR(VLOOKUP(BE179,'CRUCE OPORTUNIDADES'!$C$10:$D$106,2,FALSE),"")</f>
        <v/>
      </c>
      <c r="BG179" s="195">
        <v>24.8600000000005</v>
      </c>
      <c r="BH179" s="195" t="str">
        <f>IFERROR(VLOOKUP(BG179,'CRUCE OPORTUNIDADES'!$C$10:$D$106,2,FALSE),"")</f>
        <v/>
      </c>
      <c r="BI179" s="195">
        <v>25.8600000000005</v>
      </c>
      <c r="BJ179" s="195" t="str">
        <f>IFERROR(VLOOKUP(BI179,'CRUCE OPORTUNIDADES'!$C$10:$D$106,2,FALSE),"")</f>
        <v/>
      </c>
    </row>
    <row r="180" spans="13:62">
      <c r="N180" s="195" t="str">
        <f>IF(N181&lt;&gt;""," -O","")</f>
        <v/>
      </c>
      <c r="P180" s="195" t="str">
        <f>IF(P181&lt;&gt;""," -O","")</f>
        <v/>
      </c>
      <c r="R180" s="195" t="str">
        <f>IF(R181&lt;&gt;""," -O","")</f>
        <v/>
      </c>
      <c r="T180" s="195" t="str">
        <f>IF(T181&lt;&gt;""," -O","")</f>
        <v/>
      </c>
      <c r="V180" s="195" t="str">
        <f>IF(V181&lt;&gt;""," -O","")</f>
        <v/>
      </c>
      <c r="X180" s="195" t="str">
        <f>IF(X181&lt;&gt;""," -O","")</f>
        <v/>
      </c>
      <c r="Z180" s="195" t="str">
        <f>IF(Z181&lt;&gt;""," -O","")</f>
        <v/>
      </c>
      <c r="AB180" s="195" t="str">
        <f>IF(AB181&lt;&gt;""," -O","")</f>
        <v/>
      </c>
      <c r="AD180" s="195" t="str">
        <f>IF(AD181&lt;&gt;""," -O","")</f>
        <v/>
      </c>
      <c r="AF180" s="195" t="str">
        <f>IF(AF181&lt;&gt;""," -O","")</f>
        <v/>
      </c>
      <c r="AH180" s="195" t="str">
        <f>IF(AH181&lt;&gt;""," -O","")</f>
        <v/>
      </c>
      <c r="AJ180" s="195" t="str">
        <f>IF(AJ181&lt;&gt;""," -O","")</f>
        <v/>
      </c>
      <c r="AL180" s="195" t="str">
        <f>IF(AL181&lt;&gt;""," -O","")</f>
        <v/>
      </c>
      <c r="AN180" s="195" t="str">
        <f>IF(AN181&lt;&gt;""," -O","")</f>
        <v/>
      </c>
      <c r="AP180" s="195" t="str">
        <f>IF(AP181&lt;&gt;""," -O","")</f>
        <v/>
      </c>
      <c r="AR180" s="195" t="str">
        <f>IF(AR181&lt;&gt;""," -O","")</f>
        <v/>
      </c>
      <c r="AT180" s="195" t="str">
        <f>IF(AT181&lt;&gt;""," -O","")</f>
        <v/>
      </c>
      <c r="AV180" s="195" t="str">
        <f>IF(AV181&lt;&gt;""," -O","")</f>
        <v/>
      </c>
      <c r="AX180" s="195" t="str">
        <f>IF(AX181&lt;&gt;""," -O","")</f>
        <v/>
      </c>
      <c r="AZ180" s="195" t="str">
        <f>IF(AZ181&lt;&gt;""," -O","")</f>
        <v/>
      </c>
      <c r="BB180" s="195" t="str">
        <f>IF(BB181&lt;&gt;""," -O","")</f>
        <v/>
      </c>
      <c r="BD180" s="195" t="str">
        <f>IF(BD181&lt;&gt;""," -O","")</f>
        <v/>
      </c>
      <c r="BF180" s="195" t="str">
        <f>IF(BF181&lt;&gt;""," -O","")</f>
        <v/>
      </c>
      <c r="BH180" s="195" t="str">
        <f>IF(BH181&lt;&gt;""," -O","")</f>
        <v/>
      </c>
      <c r="BJ180" s="195" t="str">
        <f>IF(BJ181&lt;&gt;""," -O","")</f>
        <v/>
      </c>
    </row>
    <row r="181" spans="13:62">
      <c r="M181" s="195">
        <v>1.87</v>
      </c>
      <c r="N181" s="195" t="str">
        <f>IFERROR(VLOOKUP(M181,'CRUCE OPORTUNIDADES'!$C$10:$D$106,2,FALSE),"")</f>
        <v/>
      </c>
      <c r="O181" s="195">
        <v>2.8700000000000201</v>
      </c>
      <c r="P181" s="195" t="str">
        <f>IFERROR(VLOOKUP(O181,'CRUCE OPORTUNIDADES'!$C$10:$D$106,2,FALSE),"")</f>
        <v/>
      </c>
      <c r="Q181" s="195">
        <v>3.8700000000000401</v>
      </c>
      <c r="R181" s="195" t="str">
        <f>IFERROR(VLOOKUP(Q181,'CRUCE OPORTUNIDADES'!$C$10:$D$106,2,FALSE),"")</f>
        <v/>
      </c>
      <c r="S181" s="195">
        <v>4.8700000000000596</v>
      </c>
      <c r="T181" s="195" t="str">
        <f>IFERROR(VLOOKUP(S181,'CRUCE OPORTUNIDADES'!$C$10:$D$106,2,FALSE),"")</f>
        <v/>
      </c>
      <c r="U181" s="195">
        <v>5.87000000000008</v>
      </c>
      <c r="V181" s="195" t="str">
        <f>IFERROR(VLOOKUP(U181,'CRUCE OPORTUNIDADES'!$C$10:$D$106,2,FALSE),"")</f>
        <v/>
      </c>
      <c r="W181" s="195">
        <v>6.8700000000000996</v>
      </c>
      <c r="X181" s="195" t="str">
        <f>IFERROR(VLOOKUP(W181,'CRUCE OPORTUNIDADES'!$C$10:$D$106,2,FALSE),"")</f>
        <v/>
      </c>
      <c r="Y181" s="195">
        <v>7.87000000000012</v>
      </c>
      <c r="Z181" s="195" t="str">
        <f>IFERROR(VLOOKUP(Y181,'CRUCE OPORTUNIDADES'!$C$10:$D$106,2,FALSE),"")</f>
        <v/>
      </c>
      <c r="AA181" s="195">
        <v>8.8700000000001396</v>
      </c>
      <c r="AB181" s="195" t="str">
        <f>IFERROR(VLOOKUP(AA181,'CRUCE OPORTUNIDADES'!$C$10:$D$106,2,FALSE),"")</f>
        <v/>
      </c>
      <c r="AC181" s="195">
        <v>9.8700000000001609</v>
      </c>
      <c r="AD181" s="195" t="str">
        <f>IFERROR(VLOOKUP(AC181,'CRUCE OPORTUNIDADES'!$C$10:$D$106,2,FALSE),"")</f>
        <v/>
      </c>
      <c r="AE181" s="195">
        <v>10.8700000000002</v>
      </c>
      <c r="AF181" s="195" t="str">
        <f>IFERROR(VLOOKUP(AE181,'CRUCE OPORTUNIDADES'!$C$10:$D$106,2,FALSE),"")</f>
        <v/>
      </c>
      <c r="AG181" s="195">
        <v>11.8700000000002</v>
      </c>
      <c r="AH181" s="195" t="str">
        <f>IFERROR(VLOOKUP(AG181,'CRUCE OPORTUNIDADES'!$C$10:$D$106,2,FALSE),"")</f>
        <v/>
      </c>
      <c r="AI181" s="195">
        <v>12.8700000000002</v>
      </c>
      <c r="AJ181" s="195" t="str">
        <f>IFERROR(VLOOKUP(AI181,'CRUCE OPORTUNIDADES'!$C$10:$D$106,2,FALSE),"")</f>
        <v/>
      </c>
      <c r="AK181" s="195">
        <v>13.8700000000002</v>
      </c>
      <c r="AL181" s="195" t="str">
        <f>IFERROR(VLOOKUP(AK181,'CRUCE OPORTUNIDADES'!$C$10:$D$106,2,FALSE),"")</f>
        <v/>
      </c>
      <c r="AM181" s="195">
        <v>14.870000000000299</v>
      </c>
      <c r="AN181" s="195" t="str">
        <f>IFERROR(VLOOKUP(AM181,'CRUCE OPORTUNIDADES'!$C$10:$D$106,2,FALSE),"")</f>
        <v/>
      </c>
      <c r="AO181" s="195">
        <v>15.870000000000299</v>
      </c>
      <c r="AP181" s="195" t="str">
        <f>IFERROR(VLOOKUP(AO181,'CRUCE OPORTUNIDADES'!$C$10:$D$106,2,FALSE),"")</f>
        <v/>
      </c>
      <c r="AQ181" s="195">
        <v>16.870000000000299</v>
      </c>
      <c r="AR181" s="195" t="str">
        <f>IFERROR(VLOOKUP(AQ181,'CRUCE OPORTUNIDADES'!$C$10:$D$106,2,FALSE),"")</f>
        <v/>
      </c>
      <c r="AS181" s="195">
        <v>17.870000000000299</v>
      </c>
      <c r="AT181" s="195" t="str">
        <f>IFERROR(VLOOKUP(AS181,'CRUCE OPORTUNIDADES'!$C$10:$D$106,2,FALSE),"")</f>
        <v/>
      </c>
      <c r="AU181" s="195">
        <v>18.870000000000299</v>
      </c>
      <c r="AV181" s="195" t="str">
        <f>IFERROR(VLOOKUP(AU181,'CRUCE OPORTUNIDADES'!$C$10:$D$106,2,FALSE),"")</f>
        <v/>
      </c>
      <c r="AW181" s="195">
        <v>19.870000000000399</v>
      </c>
      <c r="AX181" s="195" t="str">
        <f>IFERROR(VLOOKUP(AW181,'CRUCE OPORTUNIDADES'!$C$10:$D$106,2,FALSE),"")</f>
        <v/>
      </c>
      <c r="AY181" s="195">
        <v>20.870000000000399</v>
      </c>
      <c r="AZ181" s="195" t="str">
        <f>IFERROR(VLOOKUP(AY181,'CRUCE OPORTUNIDADES'!$C$10:$D$106,2,FALSE),"")</f>
        <v/>
      </c>
      <c r="BA181" s="195">
        <v>21.870000000000399</v>
      </c>
      <c r="BB181" s="195" t="str">
        <f>IFERROR(VLOOKUP(BA181,'CRUCE OPORTUNIDADES'!$C$10:$D$106,2,FALSE),"")</f>
        <v/>
      </c>
      <c r="BC181" s="195">
        <v>22.870000000000399</v>
      </c>
      <c r="BD181" s="195" t="str">
        <f>IFERROR(VLOOKUP(BC181,'CRUCE OPORTUNIDADES'!$C$10:$D$106,2,FALSE),"")</f>
        <v/>
      </c>
      <c r="BE181" s="195">
        <v>23.870000000000399</v>
      </c>
      <c r="BF181" s="195" t="str">
        <f>IFERROR(VLOOKUP(BE181,'CRUCE OPORTUNIDADES'!$C$10:$D$106,2,FALSE),"")</f>
        <v/>
      </c>
      <c r="BG181" s="195">
        <v>24.870000000000498</v>
      </c>
      <c r="BH181" s="195" t="str">
        <f>IFERROR(VLOOKUP(BG181,'CRUCE OPORTUNIDADES'!$C$10:$D$106,2,FALSE),"")</f>
        <v/>
      </c>
      <c r="BI181" s="195">
        <v>25.870000000000498</v>
      </c>
      <c r="BJ181" s="195" t="str">
        <f>IFERROR(VLOOKUP(BI181,'CRUCE OPORTUNIDADES'!$C$10:$D$106,2,FALSE),"")</f>
        <v/>
      </c>
    </row>
    <row r="182" spans="13:62">
      <c r="N182" s="195" t="str">
        <f>IF(N183&lt;&gt;""," -O","")</f>
        <v/>
      </c>
      <c r="P182" s="195" t="str">
        <f>IF(P183&lt;&gt;""," -O","")</f>
        <v/>
      </c>
      <c r="R182" s="195" t="str">
        <f>IF(R183&lt;&gt;""," -O","")</f>
        <v/>
      </c>
      <c r="T182" s="195" t="str">
        <f>IF(T183&lt;&gt;""," -O","")</f>
        <v/>
      </c>
      <c r="V182" s="195" t="str">
        <f>IF(V183&lt;&gt;""," -O","")</f>
        <v/>
      </c>
      <c r="X182" s="195" t="str">
        <f>IF(X183&lt;&gt;""," -O","")</f>
        <v/>
      </c>
      <c r="Z182" s="195" t="str">
        <f>IF(Z183&lt;&gt;""," -O","")</f>
        <v/>
      </c>
      <c r="AB182" s="195" t="str">
        <f>IF(AB183&lt;&gt;""," -O","")</f>
        <v/>
      </c>
      <c r="AD182" s="195" t="str">
        <f>IF(AD183&lt;&gt;""," -O","")</f>
        <v/>
      </c>
      <c r="AF182" s="195" t="str">
        <f>IF(AF183&lt;&gt;""," -O","")</f>
        <v/>
      </c>
      <c r="AH182" s="195" t="str">
        <f>IF(AH183&lt;&gt;""," -O","")</f>
        <v/>
      </c>
      <c r="AJ182" s="195" t="str">
        <f>IF(AJ183&lt;&gt;""," -O","")</f>
        <v/>
      </c>
      <c r="AL182" s="195" t="str">
        <f>IF(AL183&lt;&gt;""," -O","")</f>
        <v/>
      </c>
      <c r="AN182" s="195" t="str">
        <f>IF(AN183&lt;&gt;""," -O","")</f>
        <v/>
      </c>
      <c r="AP182" s="195" t="str">
        <f>IF(AP183&lt;&gt;""," -O","")</f>
        <v/>
      </c>
      <c r="AR182" s="195" t="str">
        <f>IF(AR183&lt;&gt;""," -O","")</f>
        <v/>
      </c>
      <c r="AT182" s="195" t="str">
        <f>IF(AT183&lt;&gt;""," -O","")</f>
        <v/>
      </c>
      <c r="AV182" s="195" t="str">
        <f>IF(AV183&lt;&gt;""," -O","")</f>
        <v/>
      </c>
      <c r="AX182" s="195" t="str">
        <f>IF(AX183&lt;&gt;""," -O","")</f>
        <v/>
      </c>
      <c r="AZ182" s="195" t="str">
        <f>IF(AZ183&lt;&gt;""," -O","")</f>
        <v/>
      </c>
      <c r="BB182" s="195" t="str">
        <f>IF(BB183&lt;&gt;""," -O","")</f>
        <v/>
      </c>
      <c r="BD182" s="195" t="str">
        <f>IF(BD183&lt;&gt;""," -O","")</f>
        <v/>
      </c>
      <c r="BF182" s="195" t="str">
        <f>IF(BF183&lt;&gt;""," -O","")</f>
        <v/>
      </c>
      <c r="BH182" s="195" t="str">
        <f>IF(BH183&lt;&gt;""," -O","")</f>
        <v/>
      </c>
      <c r="BJ182" s="195" t="str">
        <f>IF(BJ183&lt;&gt;""," -O","")</f>
        <v/>
      </c>
    </row>
    <row r="183" spans="13:62">
      <c r="M183" s="195">
        <v>1.88</v>
      </c>
      <c r="N183" s="195" t="str">
        <f>IFERROR(VLOOKUP(M183,'CRUCE OPORTUNIDADES'!$C$10:$D$106,2,FALSE),"")</f>
        <v/>
      </c>
      <c r="O183" s="195">
        <v>2.8800000000000199</v>
      </c>
      <c r="P183" s="195" t="str">
        <f>IFERROR(VLOOKUP(O183,'CRUCE OPORTUNIDADES'!$C$10:$D$106,2,FALSE),"")</f>
        <v/>
      </c>
      <c r="Q183" s="195">
        <v>3.8800000000000399</v>
      </c>
      <c r="R183" s="195" t="str">
        <f>IFERROR(VLOOKUP(Q183,'CRUCE OPORTUNIDADES'!$C$10:$D$106,2,FALSE),"")</f>
        <v/>
      </c>
      <c r="S183" s="195">
        <v>4.8800000000000603</v>
      </c>
      <c r="T183" s="195" t="str">
        <f>IFERROR(VLOOKUP(S183,'CRUCE OPORTUNIDADES'!$C$10:$D$106,2,FALSE),"")</f>
        <v/>
      </c>
      <c r="U183" s="195">
        <v>5.8800000000000798</v>
      </c>
      <c r="V183" s="195" t="str">
        <f>IFERROR(VLOOKUP(U183,'CRUCE OPORTUNIDADES'!$C$10:$D$106,2,FALSE),"")</f>
        <v/>
      </c>
      <c r="W183" s="195">
        <v>6.8800000000001003</v>
      </c>
      <c r="X183" s="195" t="str">
        <f>IFERROR(VLOOKUP(W183,'CRUCE OPORTUNIDADES'!$C$10:$D$106,2,FALSE),"")</f>
        <v/>
      </c>
      <c r="Y183" s="195">
        <v>7.8800000000001198</v>
      </c>
      <c r="Z183" s="195" t="str">
        <f>IFERROR(VLOOKUP(Y183,'CRUCE OPORTUNIDADES'!$C$10:$D$106,2,FALSE),"")</f>
        <v/>
      </c>
      <c r="AA183" s="195">
        <v>8.8800000000001393</v>
      </c>
      <c r="AB183" s="195" t="str">
        <f>IFERROR(VLOOKUP(AA183,'CRUCE OPORTUNIDADES'!$C$10:$D$106,2,FALSE),"")</f>
        <v/>
      </c>
      <c r="AC183" s="195">
        <v>9.8800000000001607</v>
      </c>
      <c r="AD183" s="195" t="str">
        <f>IFERROR(VLOOKUP(AC183,'CRUCE OPORTUNIDADES'!$C$10:$D$106,2,FALSE),"")</f>
        <v/>
      </c>
      <c r="AE183" s="195">
        <v>10.8800000000002</v>
      </c>
      <c r="AF183" s="195" t="str">
        <f>IFERROR(VLOOKUP(AE183,'CRUCE OPORTUNIDADES'!$C$10:$D$106,2,FALSE),"")</f>
        <v/>
      </c>
      <c r="AG183" s="195">
        <v>11.8800000000002</v>
      </c>
      <c r="AH183" s="195" t="str">
        <f>IFERROR(VLOOKUP(AG183,'CRUCE OPORTUNIDADES'!$C$10:$D$106,2,FALSE),"")</f>
        <v/>
      </c>
      <c r="AI183" s="195">
        <v>12.8800000000002</v>
      </c>
      <c r="AJ183" s="195" t="str">
        <f>IFERROR(VLOOKUP(AI183,'CRUCE OPORTUNIDADES'!$C$10:$D$106,2,FALSE),"")</f>
        <v/>
      </c>
      <c r="AK183" s="195">
        <v>13.8800000000002</v>
      </c>
      <c r="AL183" s="195" t="str">
        <f>IFERROR(VLOOKUP(AK183,'CRUCE OPORTUNIDADES'!$C$10:$D$106,2,FALSE),"")</f>
        <v/>
      </c>
      <c r="AM183" s="195">
        <v>14.880000000000299</v>
      </c>
      <c r="AN183" s="195" t="str">
        <f>IFERROR(VLOOKUP(AM183,'CRUCE OPORTUNIDADES'!$C$10:$D$106,2,FALSE),"")</f>
        <v/>
      </c>
      <c r="AO183" s="195">
        <v>15.880000000000299</v>
      </c>
      <c r="AP183" s="195" t="str">
        <f>IFERROR(VLOOKUP(AO183,'CRUCE OPORTUNIDADES'!$C$10:$D$106,2,FALSE),"")</f>
        <v/>
      </c>
      <c r="AQ183" s="195">
        <v>16.880000000000301</v>
      </c>
      <c r="AR183" s="195" t="str">
        <f>IFERROR(VLOOKUP(AQ183,'CRUCE OPORTUNIDADES'!$C$10:$D$106,2,FALSE),"")</f>
        <v/>
      </c>
      <c r="AS183" s="195">
        <v>17.880000000000301</v>
      </c>
      <c r="AT183" s="195" t="str">
        <f>IFERROR(VLOOKUP(AS183,'CRUCE OPORTUNIDADES'!$C$10:$D$106,2,FALSE),"")</f>
        <v/>
      </c>
      <c r="AU183" s="195">
        <v>18.880000000000301</v>
      </c>
      <c r="AV183" s="195" t="str">
        <f>IFERROR(VLOOKUP(AU183,'CRUCE OPORTUNIDADES'!$C$10:$D$106,2,FALSE),"")</f>
        <v/>
      </c>
      <c r="AW183" s="195">
        <v>19.8800000000004</v>
      </c>
      <c r="AX183" s="195" t="str">
        <f>IFERROR(VLOOKUP(AW183,'CRUCE OPORTUNIDADES'!$C$10:$D$106,2,FALSE),"")</f>
        <v/>
      </c>
      <c r="AY183" s="195">
        <v>20.8800000000004</v>
      </c>
      <c r="AZ183" s="195" t="str">
        <f>IFERROR(VLOOKUP(AY183,'CRUCE OPORTUNIDADES'!$C$10:$D$106,2,FALSE),"")</f>
        <v/>
      </c>
      <c r="BA183" s="195">
        <v>21.8800000000004</v>
      </c>
      <c r="BB183" s="195" t="str">
        <f>IFERROR(VLOOKUP(BA183,'CRUCE OPORTUNIDADES'!$C$10:$D$106,2,FALSE),"")</f>
        <v/>
      </c>
      <c r="BC183" s="195">
        <v>22.8800000000004</v>
      </c>
      <c r="BD183" s="195" t="str">
        <f>IFERROR(VLOOKUP(BC183,'CRUCE OPORTUNIDADES'!$C$10:$D$106,2,FALSE),"")</f>
        <v/>
      </c>
      <c r="BE183" s="195">
        <v>23.8800000000004</v>
      </c>
      <c r="BF183" s="195" t="str">
        <f>IFERROR(VLOOKUP(BE183,'CRUCE OPORTUNIDADES'!$C$10:$D$106,2,FALSE),"")</f>
        <v/>
      </c>
      <c r="BG183" s="195">
        <v>24.8800000000005</v>
      </c>
      <c r="BH183" s="195" t="str">
        <f>IFERROR(VLOOKUP(BG183,'CRUCE OPORTUNIDADES'!$C$10:$D$106,2,FALSE),"")</f>
        <v/>
      </c>
      <c r="BI183" s="195">
        <v>25.8800000000005</v>
      </c>
      <c r="BJ183" s="195" t="str">
        <f>IFERROR(VLOOKUP(BI183,'CRUCE OPORTUNIDADES'!$C$10:$D$106,2,FALSE),"")</f>
        <v/>
      </c>
    </row>
    <row r="184" spans="13:62">
      <c r="N184" s="195" t="str">
        <f>IF(N185&lt;&gt;""," -O","")</f>
        <v/>
      </c>
      <c r="P184" s="195" t="str">
        <f>IF(P185&lt;&gt;""," -O","")</f>
        <v/>
      </c>
      <c r="R184" s="195" t="str">
        <f>IF(R185&lt;&gt;""," -O","")</f>
        <v/>
      </c>
      <c r="T184" s="195" t="str">
        <f>IF(T185&lt;&gt;""," -O","")</f>
        <v/>
      </c>
      <c r="V184" s="195" t="str">
        <f>IF(V185&lt;&gt;""," -O","")</f>
        <v/>
      </c>
      <c r="X184" s="195" t="str">
        <f>IF(X185&lt;&gt;""," -O","")</f>
        <v/>
      </c>
      <c r="Z184" s="195" t="str">
        <f>IF(Z185&lt;&gt;""," -O","")</f>
        <v/>
      </c>
      <c r="AB184" s="195" t="str">
        <f>IF(AB185&lt;&gt;""," -O","")</f>
        <v/>
      </c>
      <c r="AD184" s="195" t="str">
        <f>IF(AD185&lt;&gt;""," -O","")</f>
        <v/>
      </c>
      <c r="AF184" s="195" t="str">
        <f>IF(AF185&lt;&gt;""," -O","")</f>
        <v/>
      </c>
      <c r="AH184" s="195" t="str">
        <f>IF(AH185&lt;&gt;""," -O","")</f>
        <v/>
      </c>
      <c r="AJ184" s="195" t="str">
        <f>IF(AJ185&lt;&gt;""," -O","")</f>
        <v/>
      </c>
      <c r="AL184" s="195" t="str">
        <f>IF(AL185&lt;&gt;""," -O","")</f>
        <v/>
      </c>
      <c r="AN184" s="195" t="str">
        <f>IF(AN185&lt;&gt;""," -O","")</f>
        <v/>
      </c>
      <c r="AP184" s="195" t="str">
        <f>IF(AP185&lt;&gt;""," -O","")</f>
        <v/>
      </c>
      <c r="AR184" s="195" t="str">
        <f>IF(AR185&lt;&gt;""," -O","")</f>
        <v/>
      </c>
      <c r="AT184" s="195" t="str">
        <f>IF(AT185&lt;&gt;""," -O","")</f>
        <v/>
      </c>
      <c r="AV184" s="195" t="str">
        <f>IF(AV185&lt;&gt;""," -O","")</f>
        <v/>
      </c>
      <c r="AX184" s="195" t="str">
        <f>IF(AX185&lt;&gt;""," -O","")</f>
        <v/>
      </c>
      <c r="AZ184" s="195" t="str">
        <f>IF(AZ185&lt;&gt;""," -O","")</f>
        <v/>
      </c>
      <c r="BB184" s="195" t="str">
        <f>IF(BB185&lt;&gt;""," -O","")</f>
        <v/>
      </c>
      <c r="BD184" s="195" t="str">
        <f>IF(BD185&lt;&gt;""," -O","")</f>
        <v/>
      </c>
      <c r="BF184" s="195" t="str">
        <f>IF(BF185&lt;&gt;""," -O","")</f>
        <v/>
      </c>
      <c r="BH184" s="195" t="str">
        <f>IF(BH185&lt;&gt;""," -O","")</f>
        <v/>
      </c>
      <c r="BJ184" s="195" t="str">
        <f>IF(BJ185&lt;&gt;""," -O","")</f>
        <v/>
      </c>
    </row>
    <row r="185" spans="13:62">
      <c r="M185" s="195">
        <v>1.89</v>
      </c>
      <c r="N185" s="195" t="str">
        <f>IFERROR(VLOOKUP(M185,'CRUCE OPORTUNIDADES'!$C$10:$D$106,2,FALSE),"")</f>
        <v/>
      </c>
      <c r="O185" s="195">
        <v>2.8900000000000201</v>
      </c>
      <c r="P185" s="195" t="str">
        <f>IFERROR(VLOOKUP(O185,'CRUCE OPORTUNIDADES'!$C$10:$D$106,2,FALSE),"")</f>
        <v/>
      </c>
      <c r="Q185" s="195">
        <v>3.8900000000000401</v>
      </c>
      <c r="R185" s="195" t="str">
        <f>IFERROR(VLOOKUP(Q185,'CRUCE OPORTUNIDADES'!$C$10:$D$106,2,FALSE),"")</f>
        <v/>
      </c>
      <c r="S185" s="195">
        <v>4.8900000000000601</v>
      </c>
      <c r="T185" s="195" t="str">
        <f>IFERROR(VLOOKUP(S185,'CRUCE OPORTUNIDADES'!$C$10:$D$106,2,FALSE),"")</f>
        <v/>
      </c>
      <c r="U185" s="195">
        <v>5.8900000000000796</v>
      </c>
      <c r="V185" s="195" t="str">
        <f>IFERROR(VLOOKUP(U185,'CRUCE OPORTUNIDADES'!$C$10:$D$106,2,FALSE),"")</f>
        <v/>
      </c>
      <c r="W185" s="195">
        <v>6.8900000000001</v>
      </c>
      <c r="X185" s="195" t="str">
        <f>IFERROR(VLOOKUP(W185,'CRUCE OPORTUNIDADES'!$C$10:$D$106,2,FALSE),"")</f>
        <v/>
      </c>
      <c r="Y185" s="195">
        <v>7.8900000000001196</v>
      </c>
      <c r="Z185" s="195" t="str">
        <f>IFERROR(VLOOKUP(Y185,'CRUCE OPORTUNIDADES'!$C$10:$D$106,2,FALSE),"")</f>
        <v/>
      </c>
      <c r="AA185" s="195">
        <v>8.8900000000001391</v>
      </c>
      <c r="AB185" s="195" t="str">
        <f>IFERROR(VLOOKUP(AA185,'CRUCE OPORTUNIDADES'!$C$10:$D$106,2,FALSE),"")</f>
        <v/>
      </c>
      <c r="AC185" s="195">
        <v>9.8900000000001604</v>
      </c>
      <c r="AD185" s="195" t="str">
        <f>IFERROR(VLOOKUP(AC185,'CRUCE OPORTUNIDADES'!$C$10:$D$106,2,FALSE),"")</f>
        <v/>
      </c>
      <c r="AE185" s="195">
        <v>10.8900000000002</v>
      </c>
      <c r="AF185" s="195" t="str">
        <f>IFERROR(VLOOKUP(AE185,'CRUCE OPORTUNIDADES'!$C$10:$D$106,2,FALSE),"")</f>
        <v/>
      </c>
      <c r="AG185" s="195">
        <v>11.8900000000002</v>
      </c>
      <c r="AH185" s="195" t="str">
        <f>IFERROR(VLOOKUP(AG185,'CRUCE OPORTUNIDADES'!$C$10:$D$106,2,FALSE),"")</f>
        <v/>
      </c>
      <c r="AI185" s="195">
        <v>12.8900000000002</v>
      </c>
      <c r="AJ185" s="195" t="str">
        <f>IFERROR(VLOOKUP(AI185,'CRUCE OPORTUNIDADES'!$C$10:$D$106,2,FALSE),"")</f>
        <v/>
      </c>
      <c r="AK185" s="195">
        <v>13.8900000000002</v>
      </c>
      <c r="AL185" s="195" t="str">
        <f>IFERROR(VLOOKUP(AK185,'CRUCE OPORTUNIDADES'!$C$10:$D$106,2,FALSE),"")</f>
        <v/>
      </c>
      <c r="AM185" s="195">
        <v>14.890000000000301</v>
      </c>
      <c r="AN185" s="195" t="str">
        <f>IFERROR(VLOOKUP(AM185,'CRUCE OPORTUNIDADES'!$C$10:$D$106,2,FALSE),"")</f>
        <v/>
      </c>
      <c r="AO185" s="195">
        <v>15.890000000000301</v>
      </c>
      <c r="AP185" s="195" t="str">
        <f>IFERROR(VLOOKUP(AO185,'CRUCE OPORTUNIDADES'!$C$10:$D$106,2,FALSE),"")</f>
        <v/>
      </c>
      <c r="AQ185" s="195">
        <v>16.890000000000299</v>
      </c>
      <c r="AR185" s="195" t="str">
        <f>IFERROR(VLOOKUP(AQ185,'CRUCE OPORTUNIDADES'!$C$10:$D$106,2,FALSE),"")</f>
        <v/>
      </c>
      <c r="AS185" s="195">
        <v>17.890000000000299</v>
      </c>
      <c r="AT185" s="195" t="str">
        <f>IFERROR(VLOOKUP(AS185,'CRUCE OPORTUNIDADES'!$C$10:$D$106,2,FALSE),"")</f>
        <v/>
      </c>
      <c r="AU185" s="195">
        <v>18.890000000000299</v>
      </c>
      <c r="AV185" s="195" t="str">
        <f>IFERROR(VLOOKUP(AU185,'CRUCE OPORTUNIDADES'!$C$10:$D$106,2,FALSE),"")</f>
        <v/>
      </c>
      <c r="AW185" s="195">
        <v>19.890000000000398</v>
      </c>
      <c r="AX185" s="195" t="str">
        <f>IFERROR(VLOOKUP(AW185,'CRUCE OPORTUNIDADES'!$C$10:$D$106,2,FALSE),"")</f>
        <v/>
      </c>
      <c r="AY185" s="195">
        <v>20.890000000000398</v>
      </c>
      <c r="AZ185" s="195" t="str">
        <f>IFERROR(VLOOKUP(AY185,'CRUCE OPORTUNIDADES'!$C$10:$D$106,2,FALSE),"")</f>
        <v/>
      </c>
      <c r="BA185" s="195">
        <v>21.890000000000398</v>
      </c>
      <c r="BB185" s="195" t="str">
        <f>IFERROR(VLOOKUP(BA185,'CRUCE OPORTUNIDADES'!$C$10:$D$106,2,FALSE),"")</f>
        <v/>
      </c>
      <c r="BC185" s="195">
        <v>22.890000000000398</v>
      </c>
      <c r="BD185" s="195" t="str">
        <f>IFERROR(VLOOKUP(BC185,'CRUCE OPORTUNIDADES'!$C$10:$D$106,2,FALSE),"")</f>
        <v/>
      </c>
      <c r="BE185" s="195">
        <v>23.890000000000398</v>
      </c>
      <c r="BF185" s="195" t="str">
        <f>IFERROR(VLOOKUP(BE185,'CRUCE OPORTUNIDADES'!$C$10:$D$106,2,FALSE),"")</f>
        <v/>
      </c>
      <c r="BG185" s="195">
        <v>24.890000000000502</v>
      </c>
      <c r="BH185" s="195" t="str">
        <f>IFERROR(VLOOKUP(BG185,'CRUCE OPORTUNIDADES'!$C$10:$D$106,2,FALSE),"")</f>
        <v/>
      </c>
      <c r="BI185" s="195">
        <v>25.890000000000502</v>
      </c>
      <c r="BJ185" s="195" t="str">
        <f>IFERROR(VLOOKUP(BI185,'CRUCE OPORTUNIDADES'!$C$10:$D$106,2,FALSE),"")</f>
        <v/>
      </c>
    </row>
    <row r="186" spans="13:62">
      <c r="N186" s="195" t="str">
        <f>IF(N187&lt;&gt;""," -O","")</f>
        <v/>
      </c>
      <c r="P186" s="195" t="str">
        <f>IF(P187&lt;&gt;""," -O","")</f>
        <v/>
      </c>
      <c r="R186" s="195" t="str">
        <f>IF(R187&lt;&gt;""," -O","")</f>
        <v/>
      </c>
      <c r="T186" s="195" t="str">
        <f>IF(T187&lt;&gt;""," -O","")</f>
        <v/>
      </c>
      <c r="V186" s="195" t="str">
        <f>IF(V187&lt;&gt;""," -O","")</f>
        <v/>
      </c>
      <c r="X186" s="195" t="str">
        <f>IF(X187&lt;&gt;""," -O","")</f>
        <v/>
      </c>
      <c r="Z186" s="195" t="str">
        <f>IF(Z187&lt;&gt;""," -O","")</f>
        <v/>
      </c>
      <c r="AB186" s="195" t="str">
        <f>IF(AB187&lt;&gt;""," -O","")</f>
        <v/>
      </c>
      <c r="AD186" s="195" t="str">
        <f>IF(AD187&lt;&gt;""," -O","")</f>
        <v/>
      </c>
      <c r="AF186" s="195" t="str">
        <f>IF(AF187&lt;&gt;""," -O","")</f>
        <v/>
      </c>
      <c r="AH186" s="195" t="str">
        <f>IF(AH187&lt;&gt;""," -O","")</f>
        <v/>
      </c>
      <c r="AJ186" s="195" t="str">
        <f>IF(AJ187&lt;&gt;""," -O","")</f>
        <v/>
      </c>
      <c r="AL186" s="195" t="str">
        <f>IF(AL187&lt;&gt;""," -O","")</f>
        <v/>
      </c>
      <c r="AN186" s="195" t="str">
        <f>IF(AN187&lt;&gt;""," -O","")</f>
        <v/>
      </c>
      <c r="AP186" s="195" t="str">
        <f>IF(AP187&lt;&gt;""," -O","")</f>
        <v/>
      </c>
      <c r="AR186" s="195" t="str">
        <f>IF(AR187&lt;&gt;""," -O","")</f>
        <v/>
      </c>
      <c r="AT186" s="195" t="str">
        <f>IF(AT187&lt;&gt;""," -O","")</f>
        <v/>
      </c>
      <c r="AV186" s="195" t="str">
        <f>IF(AV187&lt;&gt;""," -O","")</f>
        <v/>
      </c>
      <c r="AX186" s="195" t="str">
        <f>IF(AX187&lt;&gt;""," -O","")</f>
        <v/>
      </c>
      <c r="AZ186" s="195" t="str">
        <f>IF(AZ187&lt;&gt;""," -O","")</f>
        <v/>
      </c>
      <c r="BB186" s="195" t="str">
        <f>IF(BB187&lt;&gt;""," -O","")</f>
        <v/>
      </c>
      <c r="BD186" s="195" t="str">
        <f>IF(BD187&lt;&gt;""," -O","")</f>
        <v/>
      </c>
      <c r="BF186" s="195" t="str">
        <f>IF(BF187&lt;&gt;""," -O","")</f>
        <v/>
      </c>
      <c r="BH186" s="195" t="str">
        <f>IF(BH187&lt;&gt;""," -O","")</f>
        <v/>
      </c>
      <c r="BJ186" s="195" t="str">
        <f>IF(BJ187&lt;&gt;""," -O","")</f>
        <v/>
      </c>
    </row>
    <row r="187" spans="13:62">
      <c r="M187" s="195">
        <v>1.9</v>
      </c>
      <c r="N187" s="195" t="str">
        <f>IFERROR(VLOOKUP(M187,'CRUCE OPORTUNIDADES'!$C$10:$D$106,2,FALSE),"")</f>
        <v/>
      </c>
      <c r="O187" s="195">
        <v>2.9000000000000199</v>
      </c>
      <c r="P187" s="195" t="str">
        <f>IFERROR(VLOOKUP(O187,'CRUCE OPORTUNIDADES'!$C$10:$D$106,2,FALSE),"")</f>
        <v/>
      </c>
      <c r="Q187" s="195">
        <v>3.9000000000000399</v>
      </c>
      <c r="R187" s="195" t="str">
        <f>IFERROR(VLOOKUP(Q187,'CRUCE OPORTUNIDADES'!$C$10:$D$106,2,FALSE),"")</f>
        <v/>
      </c>
      <c r="S187" s="195">
        <v>4.9000000000000599</v>
      </c>
      <c r="T187" s="195" t="str">
        <f>IFERROR(VLOOKUP(S187,'CRUCE OPORTUNIDADES'!$C$10:$D$106,2,FALSE),"")</f>
        <v/>
      </c>
      <c r="U187" s="195">
        <v>5.9000000000000803</v>
      </c>
      <c r="V187" s="195" t="str">
        <f>IFERROR(VLOOKUP(U187,'CRUCE OPORTUNIDADES'!$C$10:$D$106,2,FALSE),"")</f>
        <v/>
      </c>
      <c r="W187" s="195">
        <v>6.9000000000000998</v>
      </c>
      <c r="X187" s="195" t="str">
        <f>IFERROR(VLOOKUP(W187,'CRUCE OPORTUNIDADES'!$C$10:$D$106,2,FALSE),"")</f>
        <v/>
      </c>
      <c r="Y187" s="195">
        <v>7.9000000000001203</v>
      </c>
      <c r="Z187" s="195" t="str">
        <f>IFERROR(VLOOKUP(Y187,'CRUCE OPORTUNIDADES'!$C$10:$D$106,2,FALSE),"")</f>
        <v/>
      </c>
      <c r="AA187" s="195">
        <v>8.9000000000001407</v>
      </c>
      <c r="AB187" s="195" t="str">
        <f>IFERROR(VLOOKUP(AA187,'CRUCE OPORTUNIDADES'!$C$10:$D$106,2,FALSE),"")</f>
        <v/>
      </c>
      <c r="AC187" s="195">
        <v>9.9000000000001602</v>
      </c>
      <c r="AD187" s="195" t="str">
        <f>IFERROR(VLOOKUP(AC187,'CRUCE OPORTUNIDADES'!$C$10:$D$106,2,FALSE),"")</f>
        <v/>
      </c>
      <c r="AE187" s="195">
        <v>10.900000000000199</v>
      </c>
      <c r="AF187" s="195" t="str">
        <f>IFERROR(VLOOKUP(AE187,'CRUCE OPORTUNIDADES'!$C$10:$D$106,2,FALSE),"")</f>
        <v/>
      </c>
      <c r="AG187" s="195">
        <v>11.900000000000199</v>
      </c>
      <c r="AH187" s="195" t="str">
        <f>IFERROR(VLOOKUP(AG187,'CRUCE OPORTUNIDADES'!$C$10:$D$106,2,FALSE),"")</f>
        <v/>
      </c>
      <c r="AI187" s="195">
        <v>12.900000000000199</v>
      </c>
      <c r="AJ187" s="195" t="str">
        <f>IFERROR(VLOOKUP(AI187,'CRUCE OPORTUNIDADES'!$C$10:$D$106,2,FALSE),"")</f>
        <v/>
      </c>
      <c r="AK187" s="195">
        <v>13.900000000000199</v>
      </c>
      <c r="AL187" s="195" t="str">
        <f>IFERROR(VLOOKUP(AK187,'CRUCE OPORTUNIDADES'!$C$10:$D$106,2,FALSE),"")</f>
        <v/>
      </c>
      <c r="AM187" s="195">
        <v>14.900000000000301</v>
      </c>
      <c r="AN187" s="195" t="str">
        <f>IFERROR(VLOOKUP(AM187,'CRUCE OPORTUNIDADES'!$C$10:$D$106,2,FALSE),"")</f>
        <v/>
      </c>
      <c r="AO187" s="195">
        <v>15.900000000000301</v>
      </c>
      <c r="AP187" s="195" t="str">
        <f>IFERROR(VLOOKUP(AO187,'CRUCE OPORTUNIDADES'!$C$10:$D$106,2,FALSE),"")</f>
        <v/>
      </c>
      <c r="AQ187" s="195">
        <v>16.900000000000301</v>
      </c>
      <c r="AR187" s="195" t="str">
        <f>IFERROR(VLOOKUP(AQ187,'CRUCE OPORTUNIDADES'!$C$10:$D$106,2,FALSE),"")</f>
        <v/>
      </c>
      <c r="AS187" s="195">
        <v>17.900000000000301</v>
      </c>
      <c r="AT187" s="195" t="str">
        <f>IFERROR(VLOOKUP(AS187,'CRUCE OPORTUNIDADES'!$C$10:$D$106,2,FALSE),"")</f>
        <v/>
      </c>
      <c r="AU187" s="195">
        <v>18.900000000000301</v>
      </c>
      <c r="AV187" s="195" t="str">
        <f>IFERROR(VLOOKUP(AU187,'CRUCE OPORTUNIDADES'!$C$10:$D$106,2,FALSE),"")</f>
        <v/>
      </c>
      <c r="AW187" s="195">
        <v>19.9000000000004</v>
      </c>
      <c r="AX187" s="195" t="str">
        <f>IFERROR(VLOOKUP(AW187,'CRUCE OPORTUNIDADES'!$C$10:$D$106,2,FALSE),"")</f>
        <v/>
      </c>
      <c r="AY187" s="195">
        <v>20.9000000000004</v>
      </c>
      <c r="AZ187" s="195" t="str">
        <f>IFERROR(VLOOKUP(AY187,'CRUCE OPORTUNIDADES'!$C$10:$D$106,2,FALSE),"")</f>
        <v/>
      </c>
      <c r="BA187" s="195">
        <v>21.9000000000004</v>
      </c>
      <c r="BB187" s="195" t="str">
        <f>IFERROR(VLOOKUP(BA187,'CRUCE OPORTUNIDADES'!$C$10:$D$106,2,FALSE),"")</f>
        <v/>
      </c>
      <c r="BC187" s="195">
        <v>22.9000000000004</v>
      </c>
      <c r="BD187" s="195" t="str">
        <f>IFERROR(VLOOKUP(BC187,'CRUCE OPORTUNIDADES'!$C$10:$D$106,2,FALSE),"")</f>
        <v/>
      </c>
      <c r="BE187" s="195">
        <v>23.9000000000004</v>
      </c>
      <c r="BF187" s="195" t="str">
        <f>IFERROR(VLOOKUP(BE187,'CRUCE OPORTUNIDADES'!$C$10:$D$106,2,FALSE),"")</f>
        <v/>
      </c>
      <c r="BG187" s="195">
        <v>24.9000000000005</v>
      </c>
      <c r="BH187" s="195" t="str">
        <f>IFERROR(VLOOKUP(BG187,'CRUCE OPORTUNIDADES'!$C$10:$D$106,2,FALSE),"")</f>
        <v/>
      </c>
      <c r="BI187" s="195">
        <v>25.9000000000005</v>
      </c>
      <c r="BJ187" s="195" t="str">
        <f>IFERROR(VLOOKUP(BI187,'CRUCE OPORTUNIDADES'!$C$10:$D$106,2,FALSE),"")</f>
        <v/>
      </c>
    </row>
    <row r="188" spans="13:62">
      <c r="N188" s="195" t="str">
        <f>IF(N189&lt;&gt;""," -O","")</f>
        <v/>
      </c>
      <c r="P188" s="195" t="str">
        <f>IF(P189&lt;&gt;""," -O","")</f>
        <v/>
      </c>
      <c r="R188" s="195" t="str">
        <f>IF(R189&lt;&gt;""," -O","")</f>
        <v/>
      </c>
      <c r="T188" s="195" t="str">
        <f>IF(T189&lt;&gt;""," -O","")</f>
        <v/>
      </c>
      <c r="V188" s="195" t="str">
        <f>IF(V189&lt;&gt;""," -O","")</f>
        <v/>
      </c>
      <c r="X188" s="195" t="str">
        <f>IF(X189&lt;&gt;""," -O","")</f>
        <v/>
      </c>
      <c r="Z188" s="195" t="str">
        <f>IF(Z189&lt;&gt;""," -O","")</f>
        <v/>
      </c>
      <c r="AB188" s="195" t="str">
        <f>IF(AB189&lt;&gt;""," -O","")</f>
        <v/>
      </c>
      <c r="AD188" s="195" t="str">
        <f>IF(AD189&lt;&gt;""," -O","")</f>
        <v/>
      </c>
      <c r="AF188" s="195" t="str">
        <f>IF(AF189&lt;&gt;""," -O","")</f>
        <v/>
      </c>
      <c r="AH188" s="195" t="str">
        <f>IF(AH189&lt;&gt;""," -O","")</f>
        <v/>
      </c>
      <c r="AJ188" s="195" t="str">
        <f>IF(AJ189&lt;&gt;""," -O","")</f>
        <v/>
      </c>
      <c r="AL188" s="195" t="str">
        <f>IF(AL189&lt;&gt;""," -O","")</f>
        <v/>
      </c>
      <c r="AN188" s="195" t="str">
        <f>IF(AN189&lt;&gt;""," -O","")</f>
        <v/>
      </c>
      <c r="AP188" s="195" t="str">
        <f>IF(AP189&lt;&gt;""," -O","")</f>
        <v/>
      </c>
      <c r="AR188" s="195" t="str">
        <f>IF(AR189&lt;&gt;""," -O","")</f>
        <v/>
      </c>
      <c r="AT188" s="195" t="str">
        <f>IF(AT189&lt;&gt;""," -O","")</f>
        <v/>
      </c>
      <c r="AV188" s="195" t="str">
        <f>IF(AV189&lt;&gt;""," -O","")</f>
        <v/>
      </c>
      <c r="AX188" s="195" t="str">
        <f>IF(AX189&lt;&gt;""," -O","")</f>
        <v/>
      </c>
      <c r="AZ188" s="195" t="str">
        <f>IF(AZ189&lt;&gt;""," -O","")</f>
        <v/>
      </c>
      <c r="BB188" s="195" t="str">
        <f>IF(BB189&lt;&gt;""," -O","")</f>
        <v/>
      </c>
      <c r="BD188" s="195" t="str">
        <f>IF(BD189&lt;&gt;""," -O","")</f>
        <v/>
      </c>
      <c r="BF188" s="195" t="str">
        <f>IF(BF189&lt;&gt;""," -O","")</f>
        <v/>
      </c>
      <c r="BH188" s="195" t="str">
        <f>IF(BH189&lt;&gt;""," -O","")</f>
        <v/>
      </c>
      <c r="BJ188" s="195" t="str">
        <f>IF(BJ189&lt;&gt;""," -O","")</f>
        <v/>
      </c>
    </row>
    <row r="189" spans="13:62">
      <c r="M189" s="195">
        <v>1.91</v>
      </c>
      <c r="N189" s="195" t="str">
        <f>IFERROR(VLOOKUP(M189,'CRUCE OPORTUNIDADES'!$C$10:$D$106,2,FALSE),"")</f>
        <v/>
      </c>
      <c r="O189" s="195">
        <v>2.9100000000000201</v>
      </c>
      <c r="P189" s="195" t="str">
        <f>IFERROR(VLOOKUP(O189,'CRUCE OPORTUNIDADES'!$C$10:$D$106,2,FALSE),"")</f>
        <v/>
      </c>
      <c r="Q189" s="195">
        <v>3.9100000000000401</v>
      </c>
      <c r="R189" s="195" t="str">
        <f>IFERROR(VLOOKUP(Q189,'CRUCE OPORTUNIDADES'!$C$10:$D$106,2,FALSE),"")</f>
        <v/>
      </c>
      <c r="S189" s="195">
        <v>4.9100000000000597</v>
      </c>
      <c r="T189" s="195" t="str">
        <f>IFERROR(VLOOKUP(S189,'CRUCE OPORTUNIDADES'!$C$10:$D$106,2,FALSE),"")</f>
        <v/>
      </c>
      <c r="U189" s="195">
        <v>5.9100000000000801</v>
      </c>
      <c r="V189" s="195" t="str">
        <f>IFERROR(VLOOKUP(U189,'CRUCE OPORTUNIDADES'!$C$10:$D$106,2,FALSE),"")</f>
        <v/>
      </c>
      <c r="W189" s="195">
        <v>6.9100000000000996</v>
      </c>
      <c r="X189" s="195" t="str">
        <f>IFERROR(VLOOKUP(W189,'CRUCE OPORTUNIDADES'!$C$10:$D$106,2,FALSE),"")</f>
        <v/>
      </c>
      <c r="Y189" s="195">
        <v>7.91000000000012</v>
      </c>
      <c r="Z189" s="195" t="str">
        <f>IFERROR(VLOOKUP(Y189,'CRUCE OPORTUNIDADES'!$C$10:$D$106,2,FALSE),"")</f>
        <v/>
      </c>
      <c r="AA189" s="195">
        <v>8.9100000000001405</v>
      </c>
      <c r="AB189" s="195" t="str">
        <f>IFERROR(VLOOKUP(AA189,'CRUCE OPORTUNIDADES'!$C$10:$D$106,2,FALSE),"")</f>
        <v/>
      </c>
      <c r="AC189" s="195">
        <v>9.91000000000016</v>
      </c>
      <c r="AD189" s="195" t="str">
        <f>IFERROR(VLOOKUP(AC189,'CRUCE OPORTUNIDADES'!$C$10:$D$106,2,FALSE),"")</f>
        <v/>
      </c>
      <c r="AE189" s="195">
        <v>10.910000000000201</v>
      </c>
      <c r="AF189" s="195" t="str">
        <f>IFERROR(VLOOKUP(AE189,'CRUCE OPORTUNIDADES'!$C$10:$D$106,2,FALSE),"")</f>
        <v/>
      </c>
      <c r="AG189" s="195">
        <v>11.910000000000201</v>
      </c>
      <c r="AH189" s="195" t="str">
        <f>IFERROR(VLOOKUP(AG189,'CRUCE OPORTUNIDADES'!$C$10:$D$106,2,FALSE),"")</f>
        <v/>
      </c>
      <c r="AI189" s="195">
        <v>12.910000000000201</v>
      </c>
      <c r="AJ189" s="195" t="str">
        <f>IFERROR(VLOOKUP(AI189,'CRUCE OPORTUNIDADES'!$C$10:$D$106,2,FALSE),"")</f>
        <v/>
      </c>
      <c r="AK189" s="195">
        <v>13.910000000000201</v>
      </c>
      <c r="AL189" s="195" t="str">
        <f>IFERROR(VLOOKUP(AK189,'CRUCE OPORTUNIDADES'!$C$10:$D$106,2,FALSE),"")</f>
        <v/>
      </c>
      <c r="AM189" s="195">
        <v>14.9100000000003</v>
      </c>
      <c r="AN189" s="195" t="str">
        <f>IFERROR(VLOOKUP(AM189,'CRUCE OPORTUNIDADES'!$C$10:$D$106,2,FALSE),"")</f>
        <v/>
      </c>
      <c r="AO189" s="195">
        <v>15.9100000000003</v>
      </c>
      <c r="AP189" s="195" t="str">
        <f>IFERROR(VLOOKUP(AO189,'CRUCE OPORTUNIDADES'!$C$10:$D$106,2,FALSE),"")</f>
        <v/>
      </c>
      <c r="AQ189" s="195">
        <v>16.910000000000299</v>
      </c>
      <c r="AR189" s="195" t="str">
        <f>IFERROR(VLOOKUP(AQ189,'CRUCE OPORTUNIDADES'!$C$10:$D$106,2,FALSE),"")</f>
        <v/>
      </c>
      <c r="AS189" s="195">
        <v>17.910000000000299</v>
      </c>
      <c r="AT189" s="195" t="str">
        <f>IFERROR(VLOOKUP(AS189,'CRUCE OPORTUNIDADES'!$C$10:$D$106,2,FALSE),"")</f>
        <v/>
      </c>
      <c r="AU189" s="195">
        <v>18.910000000000299</v>
      </c>
      <c r="AV189" s="195" t="str">
        <f>IFERROR(VLOOKUP(AU189,'CRUCE OPORTUNIDADES'!$C$10:$D$106,2,FALSE),"")</f>
        <v/>
      </c>
      <c r="AW189" s="195">
        <v>19.910000000000402</v>
      </c>
      <c r="AX189" s="195" t="str">
        <f>IFERROR(VLOOKUP(AW189,'CRUCE OPORTUNIDADES'!$C$10:$D$106,2,FALSE),"")</f>
        <v/>
      </c>
      <c r="AY189" s="195">
        <v>20.910000000000402</v>
      </c>
      <c r="AZ189" s="195" t="str">
        <f>IFERROR(VLOOKUP(AY189,'CRUCE OPORTUNIDADES'!$C$10:$D$106,2,FALSE),"")</f>
        <v/>
      </c>
      <c r="BA189" s="195">
        <v>21.910000000000402</v>
      </c>
      <c r="BB189" s="195" t="str">
        <f>IFERROR(VLOOKUP(BA189,'CRUCE OPORTUNIDADES'!$C$10:$D$106,2,FALSE),"")</f>
        <v/>
      </c>
      <c r="BC189" s="195">
        <v>22.910000000000402</v>
      </c>
      <c r="BD189" s="195" t="str">
        <f>IFERROR(VLOOKUP(BC189,'CRUCE OPORTUNIDADES'!$C$10:$D$106,2,FALSE),"")</f>
        <v/>
      </c>
      <c r="BE189" s="195">
        <v>23.910000000000402</v>
      </c>
      <c r="BF189" s="195" t="str">
        <f>IFERROR(VLOOKUP(BE189,'CRUCE OPORTUNIDADES'!$C$10:$D$106,2,FALSE),"")</f>
        <v/>
      </c>
      <c r="BG189" s="195">
        <v>24.910000000000501</v>
      </c>
      <c r="BH189" s="195" t="str">
        <f>IFERROR(VLOOKUP(BG189,'CRUCE OPORTUNIDADES'!$C$10:$D$106,2,FALSE),"")</f>
        <v/>
      </c>
      <c r="BI189" s="195">
        <v>25.910000000000501</v>
      </c>
      <c r="BJ189" s="195" t="str">
        <f>IFERROR(VLOOKUP(BI189,'CRUCE OPORTUNIDADES'!$C$10:$D$106,2,FALSE),"")</f>
        <v/>
      </c>
    </row>
    <row r="190" spans="13:62">
      <c r="N190" s="195" t="str">
        <f>IF(N191&lt;&gt;""," -O","")</f>
        <v/>
      </c>
      <c r="P190" s="195" t="str">
        <f>IF(P191&lt;&gt;""," -O","")</f>
        <v/>
      </c>
      <c r="R190" s="195" t="str">
        <f>IF(R191&lt;&gt;""," -O","")</f>
        <v/>
      </c>
      <c r="T190" s="195" t="str">
        <f>IF(T191&lt;&gt;""," -O","")</f>
        <v/>
      </c>
      <c r="V190" s="195" t="str">
        <f>IF(V191&lt;&gt;""," -O","")</f>
        <v/>
      </c>
      <c r="X190" s="195" t="str">
        <f>IF(X191&lt;&gt;""," -O","")</f>
        <v/>
      </c>
      <c r="Z190" s="195" t="str">
        <f>IF(Z191&lt;&gt;""," -O","")</f>
        <v/>
      </c>
      <c r="AB190" s="195" t="str">
        <f>IF(AB191&lt;&gt;""," -O","")</f>
        <v/>
      </c>
      <c r="AD190" s="195" t="str">
        <f>IF(AD191&lt;&gt;""," -O","")</f>
        <v/>
      </c>
      <c r="AF190" s="195" t="str">
        <f>IF(AF191&lt;&gt;""," -O","")</f>
        <v/>
      </c>
      <c r="AH190" s="195" t="str">
        <f>IF(AH191&lt;&gt;""," -O","")</f>
        <v/>
      </c>
      <c r="AJ190" s="195" t="str">
        <f>IF(AJ191&lt;&gt;""," -O","")</f>
        <v/>
      </c>
      <c r="AL190" s="195" t="str">
        <f>IF(AL191&lt;&gt;""," -O","")</f>
        <v/>
      </c>
      <c r="AN190" s="195" t="str">
        <f>IF(AN191&lt;&gt;""," -O","")</f>
        <v/>
      </c>
      <c r="AP190" s="195" t="str">
        <f>IF(AP191&lt;&gt;""," -O","")</f>
        <v/>
      </c>
      <c r="AR190" s="195" t="str">
        <f>IF(AR191&lt;&gt;""," -O","")</f>
        <v/>
      </c>
      <c r="AT190" s="195" t="str">
        <f>IF(AT191&lt;&gt;""," -O","")</f>
        <v/>
      </c>
      <c r="AV190" s="195" t="str">
        <f>IF(AV191&lt;&gt;""," -O","")</f>
        <v/>
      </c>
      <c r="AX190" s="195" t="str">
        <f>IF(AX191&lt;&gt;""," -O","")</f>
        <v/>
      </c>
      <c r="AZ190" s="195" t="str">
        <f>IF(AZ191&lt;&gt;""," -O","")</f>
        <v/>
      </c>
      <c r="BB190" s="195" t="str">
        <f>IF(BB191&lt;&gt;""," -O","")</f>
        <v/>
      </c>
      <c r="BD190" s="195" t="str">
        <f>IF(BD191&lt;&gt;""," -O","")</f>
        <v/>
      </c>
      <c r="BF190" s="195" t="str">
        <f>IF(BF191&lt;&gt;""," -O","")</f>
        <v/>
      </c>
      <c r="BH190" s="195" t="str">
        <f>IF(BH191&lt;&gt;""," -O","")</f>
        <v/>
      </c>
      <c r="BJ190" s="195" t="str">
        <f>IF(BJ191&lt;&gt;""," -O","")</f>
        <v/>
      </c>
    </row>
    <row r="191" spans="13:62">
      <c r="M191" s="195">
        <v>1.92</v>
      </c>
      <c r="N191" s="195" t="str">
        <f>IFERROR(VLOOKUP(M191,'CRUCE OPORTUNIDADES'!$C$10:$D$106,2,FALSE),"")</f>
        <v/>
      </c>
      <c r="O191" s="195">
        <v>2.9200000000000199</v>
      </c>
      <c r="P191" s="195" t="str">
        <f>IFERROR(VLOOKUP(O191,'CRUCE OPORTUNIDADES'!$C$10:$D$106,2,FALSE),"")</f>
        <v/>
      </c>
      <c r="Q191" s="195">
        <v>3.9200000000000399</v>
      </c>
      <c r="R191" s="195" t="str">
        <f>IFERROR(VLOOKUP(Q191,'CRUCE OPORTUNIDADES'!$C$10:$D$106,2,FALSE),"")</f>
        <v/>
      </c>
      <c r="S191" s="195">
        <v>4.9200000000000603</v>
      </c>
      <c r="T191" s="195" t="str">
        <f>IFERROR(VLOOKUP(S191,'CRUCE OPORTUNIDADES'!$C$10:$D$106,2,FALSE),"")</f>
        <v/>
      </c>
      <c r="U191" s="195">
        <v>5.9200000000000799</v>
      </c>
      <c r="V191" s="195" t="str">
        <f>IFERROR(VLOOKUP(U191,'CRUCE OPORTUNIDADES'!$C$10:$D$106,2,FALSE),"")</f>
        <v/>
      </c>
      <c r="W191" s="195">
        <v>6.9200000000001003</v>
      </c>
      <c r="X191" s="195" t="str">
        <f>IFERROR(VLOOKUP(W191,'CRUCE OPORTUNIDADES'!$C$10:$D$106,2,FALSE),"")</f>
        <v/>
      </c>
      <c r="Y191" s="195">
        <v>7.9200000000001198</v>
      </c>
      <c r="Z191" s="195" t="str">
        <f>IFERROR(VLOOKUP(Y191,'CRUCE OPORTUNIDADES'!$C$10:$D$106,2,FALSE),"")</f>
        <v/>
      </c>
      <c r="AA191" s="195">
        <v>8.9200000000001403</v>
      </c>
      <c r="AB191" s="195" t="str">
        <f>IFERROR(VLOOKUP(AA191,'CRUCE OPORTUNIDADES'!$C$10:$D$106,2,FALSE),"")</f>
        <v/>
      </c>
      <c r="AC191" s="195">
        <v>9.9200000000001598</v>
      </c>
      <c r="AD191" s="195" t="str">
        <f>IFERROR(VLOOKUP(AC191,'CRUCE OPORTUNIDADES'!$C$10:$D$106,2,FALSE),"")</f>
        <v/>
      </c>
      <c r="AE191" s="195">
        <v>10.920000000000201</v>
      </c>
      <c r="AF191" s="195" t="str">
        <f>IFERROR(VLOOKUP(AE191,'CRUCE OPORTUNIDADES'!$C$10:$D$106,2,FALSE),"")</f>
        <v/>
      </c>
      <c r="AG191" s="195">
        <v>11.920000000000201</v>
      </c>
      <c r="AH191" s="195" t="str">
        <f>IFERROR(VLOOKUP(AG191,'CRUCE OPORTUNIDADES'!$C$10:$D$106,2,FALSE),"")</f>
        <v/>
      </c>
      <c r="AI191" s="195">
        <v>12.920000000000201</v>
      </c>
      <c r="AJ191" s="195" t="str">
        <f>IFERROR(VLOOKUP(AI191,'CRUCE OPORTUNIDADES'!$C$10:$D$106,2,FALSE),"")</f>
        <v/>
      </c>
      <c r="AK191" s="195">
        <v>13.920000000000201</v>
      </c>
      <c r="AL191" s="195" t="str">
        <f>IFERROR(VLOOKUP(AK191,'CRUCE OPORTUNIDADES'!$C$10:$D$106,2,FALSE),"")</f>
        <v/>
      </c>
      <c r="AM191" s="195">
        <v>14.9200000000003</v>
      </c>
      <c r="AN191" s="195" t="str">
        <f>IFERROR(VLOOKUP(AM191,'CRUCE OPORTUNIDADES'!$C$10:$D$106,2,FALSE),"")</f>
        <v/>
      </c>
      <c r="AO191" s="195">
        <v>15.9200000000003</v>
      </c>
      <c r="AP191" s="195" t="str">
        <f>IFERROR(VLOOKUP(AO191,'CRUCE OPORTUNIDADES'!$C$10:$D$106,2,FALSE),"")</f>
        <v/>
      </c>
      <c r="AQ191" s="195">
        <v>16.9200000000003</v>
      </c>
      <c r="AR191" s="195" t="str">
        <f>IFERROR(VLOOKUP(AQ191,'CRUCE OPORTUNIDADES'!$C$10:$D$106,2,FALSE),"")</f>
        <v/>
      </c>
      <c r="AS191" s="195">
        <v>17.9200000000003</v>
      </c>
      <c r="AT191" s="195" t="str">
        <f>IFERROR(VLOOKUP(AS191,'CRUCE OPORTUNIDADES'!$C$10:$D$106,2,FALSE),"")</f>
        <v/>
      </c>
      <c r="AU191" s="195">
        <v>18.9200000000003</v>
      </c>
      <c r="AV191" s="195" t="str">
        <f>IFERROR(VLOOKUP(AU191,'CRUCE OPORTUNIDADES'!$C$10:$D$106,2,FALSE),"")</f>
        <v/>
      </c>
      <c r="AW191" s="195">
        <v>19.9200000000004</v>
      </c>
      <c r="AX191" s="195" t="str">
        <f>IFERROR(VLOOKUP(AW191,'CRUCE OPORTUNIDADES'!$C$10:$D$106,2,FALSE),"")</f>
        <v/>
      </c>
      <c r="AY191" s="195">
        <v>20.9200000000004</v>
      </c>
      <c r="AZ191" s="195" t="str">
        <f>IFERROR(VLOOKUP(AY191,'CRUCE OPORTUNIDADES'!$C$10:$D$106,2,FALSE),"")</f>
        <v/>
      </c>
      <c r="BA191" s="195">
        <v>21.9200000000004</v>
      </c>
      <c r="BB191" s="195" t="str">
        <f>IFERROR(VLOOKUP(BA191,'CRUCE OPORTUNIDADES'!$C$10:$D$106,2,FALSE),"")</f>
        <v/>
      </c>
      <c r="BC191" s="195">
        <v>22.9200000000004</v>
      </c>
      <c r="BD191" s="195" t="str">
        <f>IFERROR(VLOOKUP(BC191,'CRUCE OPORTUNIDADES'!$C$10:$D$106,2,FALSE),"")</f>
        <v/>
      </c>
      <c r="BE191" s="195">
        <v>23.9200000000004</v>
      </c>
      <c r="BF191" s="195" t="str">
        <f>IFERROR(VLOOKUP(BE191,'CRUCE OPORTUNIDADES'!$C$10:$D$106,2,FALSE),"")</f>
        <v/>
      </c>
      <c r="BG191" s="195">
        <v>24.920000000000499</v>
      </c>
      <c r="BH191" s="195" t="str">
        <f>IFERROR(VLOOKUP(BG191,'CRUCE OPORTUNIDADES'!$C$10:$D$106,2,FALSE),"")</f>
        <v/>
      </c>
      <c r="BI191" s="195">
        <v>25.920000000000499</v>
      </c>
      <c r="BJ191" s="195" t="str">
        <f>IFERROR(VLOOKUP(BI191,'CRUCE OPORTUNIDADES'!$C$10:$D$106,2,FALSE),"")</f>
        <v/>
      </c>
    </row>
    <row r="192" spans="13:62">
      <c r="N192" s="195" t="str">
        <f>IF(N193&lt;&gt;""," -O","")</f>
        <v/>
      </c>
      <c r="P192" s="195" t="str">
        <f>IF(P193&lt;&gt;""," -O","")</f>
        <v/>
      </c>
      <c r="R192" s="195" t="str">
        <f>IF(R193&lt;&gt;""," -O","")</f>
        <v/>
      </c>
      <c r="T192" s="195" t="str">
        <f>IF(T193&lt;&gt;""," -O","")</f>
        <v/>
      </c>
      <c r="V192" s="195" t="str">
        <f>IF(V193&lt;&gt;""," -O","")</f>
        <v/>
      </c>
      <c r="X192" s="195" t="str">
        <f>IF(X193&lt;&gt;""," -O","")</f>
        <v/>
      </c>
      <c r="Z192" s="195" t="str">
        <f>IF(Z193&lt;&gt;""," -O","")</f>
        <v/>
      </c>
      <c r="AB192" s="195" t="str">
        <f>IF(AB193&lt;&gt;""," -O","")</f>
        <v/>
      </c>
      <c r="AD192" s="195" t="str">
        <f>IF(AD193&lt;&gt;""," -O","")</f>
        <v/>
      </c>
      <c r="AF192" s="195" t="str">
        <f>IF(AF193&lt;&gt;""," -O","")</f>
        <v/>
      </c>
      <c r="AH192" s="195" t="str">
        <f>IF(AH193&lt;&gt;""," -O","")</f>
        <v/>
      </c>
      <c r="AJ192" s="195" t="str">
        <f>IF(AJ193&lt;&gt;""," -O","")</f>
        <v/>
      </c>
      <c r="AL192" s="195" t="str">
        <f>IF(AL193&lt;&gt;""," -O","")</f>
        <v/>
      </c>
      <c r="AN192" s="195" t="str">
        <f>IF(AN193&lt;&gt;""," -O","")</f>
        <v/>
      </c>
      <c r="AP192" s="195" t="str">
        <f>IF(AP193&lt;&gt;""," -O","")</f>
        <v/>
      </c>
      <c r="AR192" s="195" t="str">
        <f>IF(AR193&lt;&gt;""," -O","")</f>
        <v/>
      </c>
      <c r="AT192" s="195" t="str">
        <f>IF(AT193&lt;&gt;""," -O","")</f>
        <v/>
      </c>
      <c r="AV192" s="195" t="str">
        <f>IF(AV193&lt;&gt;""," -O","")</f>
        <v/>
      </c>
      <c r="AX192" s="195" t="str">
        <f>IF(AX193&lt;&gt;""," -O","")</f>
        <v/>
      </c>
      <c r="AZ192" s="195" t="str">
        <f>IF(AZ193&lt;&gt;""," -O","")</f>
        <v/>
      </c>
      <c r="BB192" s="195" t="str">
        <f>IF(BB193&lt;&gt;""," -O","")</f>
        <v/>
      </c>
      <c r="BD192" s="195" t="str">
        <f>IF(BD193&lt;&gt;""," -O","")</f>
        <v/>
      </c>
      <c r="BF192" s="195" t="str">
        <f>IF(BF193&lt;&gt;""," -O","")</f>
        <v/>
      </c>
      <c r="BH192" s="195" t="str">
        <f>IF(BH193&lt;&gt;""," -O","")</f>
        <v/>
      </c>
      <c r="BJ192" s="195" t="str">
        <f>IF(BJ193&lt;&gt;""," -O","")</f>
        <v/>
      </c>
    </row>
    <row r="193" spans="13:62">
      <c r="M193" s="195">
        <v>1.93</v>
      </c>
      <c r="N193" s="195" t="str">
        <f>IFERROR(VLOOKUP(M193,'CRUCE OPORTUNIDADES'!$C$10:$D$106,2,FALSE),"")</f>
        <v/>
      </c>
      <c r="O193" s="195">
        <v>2.9300000000000201</v>
      </c>
      <c r="P193" s="195" t="str">
        <f>IFERROR(VLOOKUP(O193,'CRUCE OPORTUNIDADES'!$C$10:$D$106,2,FALSE),"")</f>
        <v/>
      </c>
      <c r="Q193" s="195">
        <v>3.9300000000000401</v>
      </c>
      <c r="R193" s="195" t="str">
        <f>IFERROR(VLOOKUP(Q193,'CRUCE OPORTUNIDADES'!$C$10:$D$106,2,FALSE),"")</f>
        <v/>
      </c>
      <c r="S193" s="195">
        <v>4.9300000000000601</v>
      </c>
      <c r="T193" s="195" t="str">
        <f>IFERROR(VLOOKUP(S193,'CRUCE OPORTUNIDADES'!$C$10:$D$106,2,FALSE),"")</f>
        <v/>
      </c>
      <c r="U193" s="195">
        <v>5.9300000000000797</v>
      </c>
      <c r="V193" s="195" t="str">
        <f>IFERROR(VLOOKUP(U193,'CRUCE OPORTUNIDADES'!$C$10:$D$106,2,FALSE),"")</f>
        <v/>
      </c>
      <c r="W193" s="195">
        <v>6.9300000000001001</v>
      </c>
      <c r="X193" s="195" t="str">
        <f>IFERROR(VLOOKUP(W193,'CRUCE OPORTUNIDADES'!$C$10:$D$106,2,FALSE),"")</f>
        <v/>
      </c>
      <c r="Y193" s="195">
        <v>7.9300000000001196</v>
      </c>
      <c r="Z193" s="195" t="str">
        <f>IFERROR(VLOOKUP(Y193,'CRUCE OPORTUNIDADES'!$C$10:$D$106,2,FALSE),"")</f>
        <v/>
      </c>
      <c r="AA193" s="195">
        <v>8.93000000000014</v>
      </c>
      <c r="AB193" s="195" t="str">
        <f>IFERROR(VLOOKUP(AA193,'CRUCE OPORTUNIDADES'!$C$10:$D$106,2,FALSE),"")</f>
        <v/>
      </c>
      <c r="AC193" s="195">
        <v>9.9300000000001596</v>
      </c>
      <c r="AD193" s="195" t="str">
        <f>IFERROR(VLOOKUP(AC193,'CRUCE OPORTUNIDADES'!$C$10:$D$106,2,FALSE),"")</f>
        <v/>
      </c>
      <c r="AE193" s="195">
        <v>10.9300000000002</v>
      </c>
      <c r="AF193" s="195" t="str">
        <f>IFERROR(VLOOKUP(AE193,'CRUCE OPORTUNIDADES'!$C$10:$D$106,2,FALSE),"")</f>
        <v/>
      </c>
      <c r="AG193" s="195">
        <v>11.9300000000002</v>
      </c>
      <c r="AH193" s="195" t="str">
        <f>IFERROR(VLOOKUP(AG193,'CRUCE OPORTUNIDADES'!$C$10:$D$106,2,FALSE),"")</f>
        <v/>
      </c>
      <c r="AI193" s="195">
        <v>12.9300000000002</v>
      </c>
      <c r="AJ193" s="195" t="str">
        <f>IFERROR(VLOOKUP(AI193,'CRUCE OPORTUNIDADES'!$C$10:$D$106,2,FALSE),"")</f>
        <v/>
      </c>
      <c r="AK193" s="195">
        <v>13.9300000000002</v>
      </c>
      <c r="AL193" s="195" t="str">
        <f>IFERROR(VLOOKUP(AK193,'CRUCE OPORTUNIDADES'!$C$10:$D$106,2,FALSE),"")</f>
        <v/>
      </c>
      <c r="AM193" s="195">
        <v>14.9300000000003</v>
      </c>
      <c r="AN193" s="195" t="str">
        <f>IFERROR(VLOOKUP(AM193,'CRUCE OPORTUNIDADES'!$C$10:$D$106,2,FALSE),"")</f>
        <v/>
      </c>
      <c r="AO193" s="195">
        <v>15.9300000000003</v>
      </c>
      <c r="AP193" s="195" t="str">
        <f>IFERROR(VLOOKUP(AO193,'CRUCE OPORTUNIDADES'!$C$10:$D$106,2,FALSE),"")</f>
        <v/>
      </c>
      <c r="AQ193" s="195">
        <v>16.930000000000302</v>
      </c>
      <c r="AR193" s="195" t="str">
        <f>IFERROR(VLOOKUP(AQ193,'CRUCE OPORTUNIDADES'!$C$10:$D$106,2,FALSE),"")</f>
        <v/>
      </c>
      <c r="AS193" s="195">
        <v>17.930000000000302</v>
      </c>
      <c r="AT193" s="195" t="str">
        <f>IFERROR(VLOOKUP(AS193,'CRUCE OPORTUNIDADES'!$C$10:$D$106,2,FALSE),"")</f>
        <v/>
      </c>
      <c r="AU193" s="195">
        <v>18.930000000000302</v>
      </c>
      <c r="AV193" s="195" t="str">
        <f>IFERROR(VLOOKUP(AU193,'CRUCE OPORTUNIDADES'!$C$10:$D$106,2,FALSE),"")</f>
        <v/>
      </c>
      <c r="AW193" s="195">
        <v>19.930000000000401</v>
      </c>
      <c r="AX193" s="195" t="str">
        <f>IFERROR(VLOOKUP(AW193,'CRUCE OPORTUNIDADES'!$C$10:$D$106,2,FALSE),"")</f>
        <v/>
      </c>
      <c r="AY193" s="195">
        <v>20.930000000000401</v>
      </c>
      <c r="AZ193" s="195" t="str">
        <f>IFERROR(VLOOKUP(AY193,'CRUCE OPORTUNIDADES'!$C$10:$D$106,2,FALSE),"")</f>
        <v/>
      </c>
      <c r="BA193" s="195">
        <v>21.930000000000401</v>
      </c>
      <c r="BB193" s="195" t="str">
        <f>IFERROR(VLOOKUP(BA193,'CRUCE OPORTUNIDADES'!$C$10:$D$106,2,FALSE),"")</f>
        <v/>
      </c>
      <c r="BC193" s="195">
        <v>22.930000000000401</v>
      </c>
      <c r="BD193" s="195" t="str">
        <f>IFERROR(VLOOKUP(BC193,'CRUCE OPORTUNIDADES'!$C$10:$D$106,2,FALSE),"")</f>
        <v/>
      </c>
      <c r="BE193" s="195">
        <v>23.930000000000401</v>
      </c>
      <c r="BF193" s="195" t="str">
        <f>IFERROR(VLOOKUP(BE193,'CRUCE OPORTUNIDADES'!$C$10:$D$106,2,FALSE),"")</f>
        <v/>
      </c>
      <c r="BG193" s="195">
        <v>24.930000000000501</v>
      </c>
      <c r="BH193" s="195" t="str">
        <f>IFERROR(VLOOKUP(BG193,'CRUCE OPORTUNIDADES'!$C$10:$D$106,2,FALSE),"")</f>
        <v/>
      </c>
      <c r="BI193" s="195">
        <v>25.930000000000501</v>
      </c>
      <c r="BJ193" s="195" t="str">
        <f>IFERROR(VLOOKUP(BI193,'CRUCE OPORTUNIDADES'!$C$10:$D$106,2,FALSE),"")</f>
        <v/>
      </c>
    </row>
    <row r="194" spans="13:62">
      <c r="N194" s="195" t="str">
        <f>IF(N195&lt;&gt;""," -O","")</f>
        <v/>
      </c>
      <c r="P194" s="195" t="str">
        <f>IF(P195&lt;&gt;""," -O","")</f>
        <v/>
      </c>
      <c r="R194" s="195" t="str">
        <f>IF(R195&lt;&gt;""," -O","")</f>
        <v/>
      </c>
      <c r="T194" s="195" t="str">
        <f>IF(T195&lt;&gt;""," -O","")</f>
        <v/>
      </c>
      <c r="V194" s="195" t="str">
        <f>IF(V195&lt;&gt;""," -O","")</f>
        <v/>
      </c>
      <c r="X194" s="195" t="str">
        <f>IF(X195&lt;&gt;""," -O","")</f>
        <v/>
      </c>
      <c r="Z194" s="195" t="str">
        <f>IF(Z195&lt;&gt;""," -O","")</f>
        <v/>
      </c>
      <c r="AB194" s="195" t="str">
        <f>IF(AB195&lt;&gt;""," -O","")</f>
        <v/>
      </c>
      <c r="AD194" s="195" t="str">
        <f>IF(AD195&lt;&gt;""," -O","")</f>
        <v/>
      </c>
      <c r="AF194" s="195" t="str">
        <f>IF(AF195&lt;&gt;""," -O","")</f>
        <v/>
      </c>
      <c r="AH194" s="195" t="str">
        <f>IF(AH195&lt;&gt;""," -O","")</f>
        <v/>
      </c>
      <c r="AJ194" s="195" t="str">
        <f>IF(AJ195&lt;&gt;""," -O","")</f>
        <v/>
      </c>
      <c r="AL194" s="195" t="str">
        <f>IF(AL195&lt;&gt;""," -O","")</f>
        <v/>
      </c>
      <c r="AN194" s="195" t="str">
        <f>IF(AN195&lt;&gt;""," -O","")</f>
        <v/>
      </c>
      <c r="AP194" s="195" t="str">
        <f>IF(AP195&lt;&gt;""," -O","")</f>
        <v/>
      </c>
      <c r="AR194" s="195" t="str">
        <f>IF(AR195&lt;&gt;""," -O","")</f>
        <v/>
      </c>
      <c r="AT194" s="195" t="str">
        <f>IF(AT195&lt;&gt;""," -O","")</f>
        <v/>
      </c>
      <c r="AV194" s="195" t="str">
        <f>IF(AV195&lt;&gt;""," -O","")</f>
        <v/>
      </c>
      <c r="AX194" s="195" t="str">
        <f>IF(AX195&lt;&gt;""," -O","")</f>
        <v/>
      </c>
      <c r="AZ194" s="195" t="str">
        <f>IF(AZ195&lt;&gt;""," -O","")</f>
        <v/>
      </c>
      <c r="BB194" s="195" t="str">
        <f>IF(BB195&lt;&gt;""," -O","")</f>
        <v/>
      </c>
      <c r="BD194" s="195" t="str">
        <f>IF(BD195&lt;&gt;""," -O","")</f>
        <v/>
      </c>
      <c r="BF194" s="195" t="str">
        <f>IF(BF195&lt;&gt;""," -O","")</f>
        <v/>
      </c>
      <c r="BH194" s="195" t="str">
        <f>IF(BH195&lt;&gt;""," -O","")</f>
        <v/>
      </c>
      <c r="BJ194" s="195" t="str">
        <f>IF(BJ195&lt;&gt;""," -O","")</f>
        <v/>
      </c>
    </row>
    <row r="195" spans="13:62">
      <c r="M195" s="195">
        <v>1.94</v>
      </c>
      <c r="N195" s="195" t="str">
        <f>IFERROR(VLOOKUP(M195,'CRUCE OPORTUNIDADES'!$C$10:$D$106,2,FALSE),"")</f>
        <v/>
      </c>
      <c r="O195" s="195">
        <v>2.9400000000000199</v>
      </c>
      <c r="P195" s="195" t="str">
        <f>IFERROR(VLOOKUP(O195,'CRUCE OPORTUNIDADES'!$C$10:$D$106,2,FALSE),"")</f>
        <v/>
      </c>
      <c r="Q195" s="195">
        <v>3.9400000000000399</v>
      </c>
      <c r="R195" s="195" t="str">
        <f>IFERROR(VLOOKUP(Q195,'CRUCE OPORTUNIDADES'!$C$10:$D$106,2,FALSE),"")</f>
        <v/>
      </c>
      <c r="S195" s="195">
        <v>4.9400000000000599</v>
      </c>
      <c r="T195" s="195" t="str">
        <f>IFERROR(VLOOKUP(S195,'CRUCE OPORTUNIDADES'!$C$10:$D$106,2,FALSE),"")</f>
        <v/>
      </c>
      <c r="U195" s="195">
        <v>5.9400000000000803</v>
      </c>
      <c r="V195" s="195" t="str">
        <f>IFERROR(VLOOKUP(U195,'CRUCE OPORTUNIDADES'!$C$10:$D$106,2,FALSE),"")</f>
        <v/>
      </c>
      <c r="W195" s="195">
        <v>6.9400000000000999</v>
      </c>
      <c r="X195" s="195" t="str">
        <f>IFERROR(VLOOKUP(W195,'CRUCE OPORTUNIDADES'!$C$10:$D$106,2,FALSE),"")</f>
        <v/>
      </c>
      <c r="Y195" s="195">
        <v>7.9400000000001203</v>
      </c>
      <c r="Z195" s="195" t="str">
        <f>IFERROR(VLOOKUP(Y195,'CRUCE OPORTUNIDADES'!$C$10:$D$106,2,FALSE),"")</f>
        <v/>
      </c>
      <c r="AA195" s="195">
        <v>8.9400000000001398</v>
      </c>
      <c r="AB195" s="195" t="str">
        <f>IFERROR(VLOOKUP(AA195,'CRUCE OPORTUNIDADES'!$C$10:$D$106,2,FALSE),"")</f>
        <v/>
      </c>
      <c r="AC195" s="195">
        <v>9.9400000000001594</v>
      </c>
      <c r="AD195" s="195" t="str">
        <f>IFERROR(VLOOKUP(AC195,'CRUCE OPORTUNIDADES'!$C$10:$D$106,2,FALSE),"")</f>
        <v/>
      </c>
      <c r="AE195" s="195">
        <v>10.9400000000002</v>
      </c>
      <c r="AF195" s="195" t="str">
        <f>IFERROR(VLOOKUP(AE195,'CRUCE OPORTUNIDADES'!$C$10:$D$106,2,FALSE),"")</f>
        <v/>
      </c>
      <c r="AG195" s="195">
        <v>11.9400000000002</v>
      </c>
      <c r="AH195" s="195" t="str">
        <f>IFERROR(VLOOKUP(AG195,'CRUCE OPORTUNIDADES'!$C$10:$D$106,2,FALSE),"")</f>
        <v/>
      </c>
      <c r="AI195" s="195">
        <v>12.9400000000002</v>
      </c>
      <c r="AJ195" s="195" t="str">
        <f>IFERROR(VLOOKUP(AI195,'CRUCE OPORTUNIDADES'!$C$10:$D$106,2,FALSE),"")</f>
        <v/>
      </c>
      <c r="AK195" s="195">
        <v>13.9400000000002</v>
      </c>
      <c r="AL195" s="195" t="str">
        <f>IFERROR(VLOOKUP(AK195,'CRUCE OPORTUNIDADES'!$C$10:$D$106,2,FALSE),"")</f>
        <v/>
      </c>
      <c r="AM195" s="195">
        <v>14.9400000000003</v>
      </c>
      <c r="AN195" s="195" t="str">
        <f>IFERROR(VLOOKUP(AM195,'CRUCE OPORTUNIDADES'!$C$10:$D$106,2,FALSE),"")</f>
        <v/>
      </c>
      <c r="AO195" s="195">
        <v>15.9400000000003</v>
      </c>
      <c r="AP195" s="195" t="str">
        <f>IFERROR(VLOOKUP(AO195,'CRUCE OPORTUNIDADES'!$C$10:$D$106,2,FALSE),"")</f>
        <v/>
      </c>
      <c r="AQ195" s="195">
        <v>16.9400000000003</v>
      </c>
      <c r="AR195" s="195" t="str">
        <f>IFERROR(VLOOKUP(AQ195,'CRUCE OPORTUNIDADES'!$C$10:$D$106,2,FALSE),"")</f>
        <v/>
      </c>
      <c r="AS195" s="195">
        <v>17.9400000000003</v>
      </c>
      <c r="AT195" s="195" t="str">
        <f>IFERROR(VLOOKUP(AS195,'CRUCE OPORTUNIDADES'!$C$10:$D$106,2,FALSE),"")</f>
        <v/>
      </c>
      <c r="AU195" s="195">
        <v>18.9400000000003</v>
      </c>
      <c r="AV195" s="195" t="str">
        <f>IFERROR(VLOOKUP(AU195,'CRUCE OPORTUNIDADES'!$C$10:$D$106,2,FALSE),"")</f>
        <v/>
      </c>
      <c r="AW195" s="195">
        <v>19.940000000000399</v>
      </c>
      <c r="AX195" s="195" t="str">
        <f>IFERROR(VLOOKUP(AW195,'CRUCE OPORTUNIDADES'!$C$10:$D$106,2,FALSE),"")</f>
        <v/>
      </c>
      <c r="AY195" s="195">
        <v>20.940000000000399</v>
      </c>
      <c r="AZ195" s="195" t="str">
        <f>IFERROR(VLOOKUP(AY195,'CRUCE OPORTUNIDADES'!$C$10:$D$106,2,FALSE),"")</f>
        <v/>
      </c>
      <c r="BA195" s="195">
        <v>21.940000000000399</v>
      </c>
      <c r="BB195" s="195" t="str">
        <f>IFERROR(VLOOKUP(BA195,'CRUCE OPORTUNIDADES'!$C$10:$D$106,2,FALSE),"")</f>
        <v/>
      </c>
      <c r="BC195" s="195">
        <v>22.940000000000399</v>
      </c>
      <c r="BD195" s="195" t="str">
        <f>IFERROR(VLOOKUP(BC195,'CRUCE OPORTUNIDADES'!$C$10:$D$106,2,FALSE),"")</f>
        <v/>
      </c>
      <c r="BE195" s="195">
        <v>23.940000000000399</v>
      </c>
      <c r="BF195" s="195" t="str">
        <f>IFERROR(VLOOKUP(BE195,'CRUCE OPORTUNIDADES'!$C$10:$D$106,2,FALSE),"")</f>
        <v/>
      </c>
      <c r="BG195" s="195">
        <v>24.940000000000499</v>
      </c>
      <c r="BH195" s="195" t="str">
        <f>IFERROR(VLOOKUP(BG195,'CRUCE OPORTUNIDADES'!$C$10:$D$106,2,FALSE),"")</f>
        <v/>
      </c>
      <c r="BI195" s="195">
        <v>25.940000000000499</v>
      </c>
      <c r="BJ195" s="195" t="str">
        <f>IFERROR(VLOOKUP(BI195,'CRUCE OPORTUNIDADES'!$C$10:$D$106,2,FALSE),"")</f>
        <v/>
      </c>
    </row>
    <row r="196" spans="13:62">
      <c r="N196" s="195" t="str">
        <f>IF(N197&lt;&gt;""," -O","")</f>
        <v/>
      </c>
      <c r="P196" s="195" t="str">
        <f>IF(P197&lt;&gt;""," -O","")</f>
        <v/>
      </c>
      <c r="R196" s="195" t="str">
        <f>IF(R197&lt;&gt;""," -O","")</f>
        <v/>
      </c>
      <c r="T196" s="195" t="str">
        <f>IF(T197&lt;&gt;""," -O","")</f>
        <v/>
      </c>
      <c r="V196" s="195" t="str">
        <f>IF(V197&lt;&gt;""," -O","")</f>
        <v/>
      </c>
      <c r="X196" s="195" t="str">
        <f>IF(X197&lt;&gt;""," -O","")</f>
        <v/>
      </c>
      <c r="Z196" s="195" t="str">
        <f>IF(Z197&lt;&gt;""," -O","")</f>
        <v/>
      </c>
      <c r="AB196" s="195" t="str">
        <f>IF(AB197&lt;&gt;""," -O","")</f>
        <v/>
      </c>
      <c r="AD196" s="195" t="str">
        <f>IF(AD197&lt;&gt;""," -O","")</f>
        <v/>
      </c>
      <c r="AF196" s="195" t="str">
        <f>IF(AF197&lt;&gt;""," -O","")</f>
        <v/>
      </c>
      <c r="AH196" s="195" t="str">
        <f>IF(AH197&lt;&gt;""," -O","")</f>
        <v/>
      </c>
      <c r="AJ196" s="195" t="str">
        <f>IF(AJ197&lt;&gt;""," -O","")</f>
        <v/>
      </c>
      <c r="AL196" s="195" t="str">
        <f>IF(AL197&lt;&gt;""," -O","")</f>
        <v/>
      </c>
      <c r="AN196" s="195" t="str">
        <f>IF(AN197&lt;&gt;""," -O","")</f>
        <v/>
      </c>
      <c r="AP196" s="195" t="str">
        <f>IF(AP197&lt;&gt;""," -O","")</f>
        <v/>
      </c>
      <c r="AR196" s="195" t="str">
        <f>IF(AR197&lt;&gt;""," -O","")</f>
        <v/>
      </c>
      <c r="AT196" s="195" t="str">
        <f>IF(AT197&lt;&gt;""," -O","")</f>
        <v/>
      </c>
      <c r="AV196" s="195" t="str">
        <f>IF(AV197&lt;&gt;""," -O","")</f>
        <v/>
      </c>
      <c r="AX196" s="195" t="str">
        <f>IF(AX197&lt;&gt;""," -O","")</f>
        <v/>
      </c>
      <c r="AZ196" s="195" t="str">
        <f>IF(AZ197&lt;&gt;""," -O","")</f>
        <v/>
      </c>
      <c r="BB196" s="195" t="str">
        <f>IF(BB197&lt;&gt;""," -O","")</f>
        <v/>
      </c>
      <c r="BD196" s="195" t="str">
        <f>IF(BD197&lt;&gt;""," -O","")</f>
        <v/>
      </c>
      <c r="BF196" s="195" t="str">
        <f>IF(BF197&lt;&gt;""," -O","")</f>
        <v/>
      </c>
      <c r="BH196" s="195" t="str">
        <f>IF(BH197&lt;&gt;""," -O","")</f>
        <v/>
      </c>
      <c r="BJ196" s="195" t="str">
        <f>IF(BJ197&lt;&gt;""," -O","")</f>
        <v/>
      </c>
    </row>
    <row r="197" spans="13:62">
      <c r="M197" s="195">
        <v>1.95</v>
      </c>
      <c r="N197" s="195" t="str">
        <f>IFERROR(VLOOKUP(M197,'CRUCE OPORTUNIDADES'!$C$10:$D$106,2,FALSE),"")</f>
        <v/>
      </c>
      <c r="O197" s="195">
        <v>2.9500000000000202</v>
      </c>
      <c r="P197" s="195" t="str">
        <f>IFERROR(VLOOKUP(O197,'CRUCE OPORTUNIDADES'!$C$10:$D$106,2,FALSE),"")</f>
        <v/>
      </c>
      <c r="Q197" s="195">
        <v>3.9500000000000401</v>
      </c>
      <c r="R197" s="195" t="str">
        <f>IFERROR(VLOOKUP(Q197,'CRUCE OPORTUNIDADES'!$C$10:$D$106,2,FALSE),"")</f>
        <v/>
      </c>
      <c r="S197" s="195">
        <v>4.9500000000000597</v>
      </c>
      <c r="T197" s="195" t="str">
        <f>IFERROR(VLOOKUP(S197,'CRUCE OPORTUNIDADES'!$C$10:$D$106,2,FALSE),"")</f>
        <v/>
      </c>
      <c r="U197" s="195">
        <v>5.9500000000000801</v>
      </c>
      <c r="V197" s="195" t="str">
        <f>IFERROR(VLOOKUP(U197,'CRUCE OPORTUNIDADES'!$C$10:$D$106,2,FALSE),"")</f>
        <v/>
      </c>
      <c r="W197" s="195">
        <v>6.9500000000000997</v>
      </c>
      <c r="X197" s="195" t="str">
        <f>IFERROR(VLOOKUP(W197,'CRUCE OPORTUNIDADES'!$C$10:$D$106,2,FALSE),"")</f>
        <v/>
      </c>
      <c r="Y197" s="195">
        <v>7.9500000000001201</v>
      </c>
      <c r="Z197" s="195" t="str">
        <f>IFERROR(VLOOKUP(Y197,'CRUCE OPORTUNIDADES'!$C$10:$D$106,2,FALSE),"")</f>
        <v/>
      </c>
      <c r="AA197" s="195">
        <v>8.9500000000001396</v>
      </c>
      <c r="AB197" s="195" t="str">
        <f>IFERROR(VLOOKUP(AA197,'CRUCE OPORTUNIDADES'!$C$10:$D$106,2,FALSE),"")</f>
        <v/>
      </c>
      <c r="AC197" s="195">
        <v>9.9500000000001592</v>
      </c>
      <c r="AD197" s="195" t="str">
        <f>IFERROR(VLOOKUP(AC197,'CRUCE OPORTUNIDADES'!$C$10:$D$106,2,FALSE),"")</f>
        <v/>
      </c>
      <c r="AE197" s="195">
        <v>10.9500000000002</v>
      </c>
      <c r="AF197" s="195" t="str">
        <f>IFERROR(VLOOKUP(AE197,'CRUCE OPORTUNIDADES'!$C$10:$D$106,2,FALSE),"")</f>
        <v/>
      </c>
      <c r="AG197" s="195">
        <v>11.9500000000002</v>
      </c>
      <c r="AH197" s="195" t="str">
        <f>IFERROR(VLOOKUP(AG197,'CRUCE OPORTUNIDADES'!$C$10:$D$106,2,FALSE),"")</f>
        <v/>
      </c>
      <c r="AI197" s="195">
        <v>12.9500000000002</v>
      </c>
      <c r="AJ197" s="195" t="str">
        <f>IFERROR(VLOOKUP(AI197,'CRUCE OPORTUNIDADES'!$C$10:$D$106,2,FALSE),"")</f>
        <v/>
      </c>
      <c r="AK197" s="195">
        <v>13.9500000000002</v>
      </c>
      <c r="AL197" s="195" t="str">
        <f>IFERROR(VLOOKUP(AK197,'CRUCE OPORTUNIDADES'!$C$10:$D$106,2,FALSE),"")</f>
        <v/>
      </c>
      <c r="AM197" s="195">
        <v>14.950000000000299</v>
      </c>
      <c r="AN197" s="195" t="str">
        <f>IFERROR(VLOOKUP(AM197,'CRUCE OPORTUNIDADES'!$C$10:$D$106,2,FALSE),"")</f>
        <v/>
      </c>
      <c r="AO197" s="195">
        <v>15.950000000000299</v>
      </c>
      <c r="AP197" s="195" t="str">
        <f>IFERROR(VLOOKUP(AO197,'CRUCE OPORTUNIDADES'!$C$10:$D$106,2,FALSE),"")</f>
        <v/>
      </c>
      <c r="AQ197" s="195">
        <v>16.950000000000301</v>
      </c>
      <c r="AR197" s="195" t="str">
        <f>IFERROR(VLOOKUP(AQ197,'CRUCE OPORTUNIDADES'!$C$10:$D$106,2,FALSE),"")</f>
        <v/>
      </c>
      <c r="AS197" s="195">
        <v>17.950000000000301</v>
      </c>
      <c r="AT197" s="195" t="str">
        <f>IFERROR(VLOOKUP(AS197,'CRUCE OPORTUNIDADES'!$C$10:$D$106,2,FALSE),"")</f>
        <v/>
      </c>
      <c r="AU197" s="195">
        <v>18.950000000000301</v>
      </c>
      <c r="AV197" s="195" t="str">
        <f>IFERROR(VLOOKUP(AU197,'CRUCE OPORTUNIDADES'!$C$10:$D$106,2,FALSE),"")</f>
        <v/>
      </c>
      <c r="AW197" s="195">
        <v>19.950000000000401</v>
      </c>
      <c r="AX197" s="195" t="str">
        <f>IFERROR(VLOOKUP(AW197,'CRUCE OPORTUNIDADES'!$C$10:$D$106,2,FALSE),"")</f>
        <v/>
      </c>
      <c r="AY197" s="195">
        <v>20.950000000000401</v>
      </c>
      <c r="AZ197" s="195" t="str">
        <f>IFERROR(VLOOKUP(AY197,'CRUCE OPORTUNIDADES'!$C$10:$D$106,2,FALSE),"")</f>
        <v/>
      </c>
      <c r="BA197" s="195">
        <v>21.950000000000401</v>
      </c>
      <c r="BB197" s="195" t="str">
        <f>IFERROR(VLOOKUP(BA197,'CRUCE OPORTUNIDADES'!$C$10:$D$106,2,FALSE),"")</f>
        <v/>
      </c>
      <c r="BC197" s="195">
        <v>22.950000000000401</v>
      </c>
      <c r="BD197" s="195" t="str">
        <f>IFERROR(VLOOKUP(BC197,'CRUCE OPORTUNIDADES'!$C$10:$D$106,2,FALSE),"")</f>
        <v/>
      </c>
      <c r="BE197" s="195">
        <v>23.950000000000401</v>
      </c>
      <c r="BF197" s="195" t="str">
        <f>IFERROR(VLOOKUP(BE197,'CRUCE OPORTUNIDADES'!$C$10:$D$106,2,FALSE),"")</f>
        <v/>
      </c>
      <c r="BG197" s="195">
        <v>24.9500000000005</v>
      </c>
      <c r="BH197" s="195" t="str">
        <f>IFERROR(VLOOKUP(BG197,'CRUCE OPORTUNIDADES'!$C$10:$D$106,2,FALSE),"")</f>
        <v/>
      </c>
      <c r="BI197" s="195">
        <v>25.9500000000005</v>
      </c>
      <c r="BJ197" s="195" t="str">
        <f>IFERROR(VLOOKUP(BI197,'CRUCE OPORTUNIDADES'!$C$10:$D$106,2,FALSE),"")</f>
        <v/>
      </c>
    </row>
    <row r="198" spans="13:62">
      <c r="N198" s="195" t="str">
        <f>IF(N199&lt;&gt;""," -O","")</f>
        <v/>
      </c>
      <c r="P198" s="195" t="str">
        <f>IF(P199&lt;&gt;""," -O","")</f>
        <v/>
      </c>
      <c r="R198" s="195" t="str">
        <f>IF(R199&lt;&gt;""," -O","")</f>
        <v/>
      </c>
      <c r="T198" s="195" t="str">
        <f>IF(T199&lt;&gt;""," -O","")</f>
        <v/>
      </c>
      <c r="V198" s="195" t="str">
        <f>IF(V199&lt;&gt;""," -O","")</f>
        <v/>
      </c>
      <c r="X198" s="195" t="str">
        <f>IF(X199&lt;&gt;""," -O","")</f>
        <v/>
      </c>
      <c r="Z198" s="195" t="str">
        <f>IF(Z199&lt;&gt;""," -O","")</f>
        <v/>
      </c>
      <c r="AB198" s="195" t="str">
        <f>IF(AB199&lt;&gt;""," -O","")</f>
        <v/>
      </c>
      <c r="AD198" s="195" t="str">
        <f>IF(AD199&lt;&gt;""," -O","")</f>
        <v/>
      </c>
      <c r="AF198" s="195" t="str">
        <f>IF(AF199&lt;&gt;""," -O","")</f>
        <v/>
      </c>
      <c r="AH198" s="195" t="str">
        <f>IF(AH199&lt;&gt;""," -O","")</f>
        <v/>
      </c>
      <c r="AJ198" s="195" t="str">
        <f>IF(AJ199&lt;&gt;""," -O","")</f>
        <v/>
      </c>
      <c r="AL198" s="195" t="str">
        <f>IF(AL199&lt;&gt;""," -O","")</f>
        <v/>
      </c>
      <c r="AN198" s="195" t="str">
        <f>IF(AN199&lt;&gt;""," -O","")</f>
        <v/>
      </c>
      <c r="AP198" s="195" t="str">
        <f>IF(AP199&lt;&gt;""," -O","")</f>
        <v/>
      </c>
      <c r="AR198" s="195" t="str">
        <f>IF(AR199&lt;&gt;""," -O","")</f>
        <v/>
      </c>
      <c r="AT198" s="195" t="str">
        <f>IF(AT199&lt;&gt;""," -O","")</f>
        <v/>
      </c>
      <c r="AV198" s="195" t="str">
        <f>IF(AV199&lt;&gt;""," -O","")</f>
        <v/>
      </c>
      <c r="AX198" s="195" t="str">
        <f>IF(AX199&lt;&gt;""," -O","")</f>
        <v/>
      </c>
      <c r="AZ198" s="195" t="str">
        <f>IF(AZ199&lt;&gt;""," -O","")</f>
        <v/>
      </c>
      <c r="BB198" s="195" t="str">
        <f>IF(BB199&lt;&gt;""," -O","")</f>
        <v/>
      </c>
      <c r="BD198" s="195" t="str">
        <f>IF(BD199&lt;&gt;""," -O","")</f>
        <v/>
      </c>
      <c r="BF198" s="195" t="str">
        <f>IF(BF199&lt;&gt;""," -O","")</f>
        <v/>
      </c>
      <c r="BH198" s="195" t="str">
        <f>IF(BH199&lt;&gt;""," -O","")</f>
        <v/>
      </c>
      <c r="BJ198" s="195" t="str">
        <f>IF(BJ199&lt;&gt;""," -O","")</f>
        <v/>
      </c>
    </row>
    <row r="199" spans="13:62">
      <c r="M199" s="195">
        <v>1.96</v>
      </c>
      <c r="N199" s="195" t="str">
        <f>IFERROR(VLOOKUP(M199,'CRUCE OPORTUNIDADES'!$C$10:$D$106,2,FALSE),"")</f>
        <v/>
      </c>
      <c r="O199" s="195">
        <v>2.9600000000000199</v>
      </c>
      <c r="P199" s="195" t="str">
        <f>IFERROR(VLOOKUP(O199,'CRUCE OPORTUNIDADES'!$C$10:$D$106,2,FALSE),"")</f>
        <v/>
      </c>
      <c r="Q199" s="195">
        <v>3.9600000000000399</v>
      </c>
      <c r="R199" s="195" t="str">
        <f>IFERROR(VLOOKUP(Q199,'CRUCE OPORTUNIDADES'!$C$10:$D$106,2,FALSE),"")</f>
        <v/>
      </c>
      <c r="S199" s="195">
        <v>4.9600000000000604</v>
      </c>
      <c r="T199" s="195" t="str">
        <f>IFERROR(VLOOKUP(S199,'CRUCE OPORTUNIDADES'!$C$10:$D$106,2,FALSE),"")</f>
        <v/>
      </c>
      <c r="U199" s="195">
        <v>5.9600000000000799</v>
      </c>
      <c r="V199" s="195" t="str">
        <f>IFERROR(VLOOKUP(U199,'CRUCE OPORTUNIDADES'!$C$10:$D$106,2,FALSE),"")</f>
        <v/>
      </c>
      <c r="W199" s="195">
        <v>6.9600000000001003</v>
      </c>
      <c r="X199" s="195" t="str">
        <f>IFERROR(VLOOKUP(W199,'CRUCE OPORTUNIDADES'!$C$10:$D$106,2,FALSE),"")</f>
        <v/>
      </c>
      <c r="Y199" s="195">
        <v>7.9600000000001199</v>
      </c>
      <c r="Z199" s="195" t="str">
        <f>IFERROR(VLOOKUP(Y199,'CRUCE OPORTUNIDADES'!$C$10:$D$106,2,FALSE),"")</f>
        <v/>
      </c>
      <c r="AA199" s="195">
        <v>8.9600000000001394</v>
      </c>
      <c r="AB199" s="195" t="str">
        <f>IFERROR(VLOOKUP(AA199,'CRUCE OPORTUNIDADES'!$C$10:$D$106,2,FALSE),"")</f>
        <v/>
      </c>
      <c r="AC199" s="195">
        <v>9.9600000000001607</v>
      </c>
      <c r="AD199" s="195" t="str">
        <f>IFERROR(VLOOKUP(AC199,'CRUCE OPORTUNIDADES'!$C$10:$D$106,2,FALSE),"")</f>
        <v/>
      </c>
      <c r="AE199" s="195">
        <v>10.9600000000002</v>
      </c>
      <c r="AF199" s="195" t="str">
        <f>IFERROR(VLOOKUP(AE199,'CRUCE OPORTUNIDADES'!$C$10:$D$106,2,FALSE),"")</f>
        <v/>
      </c>
      <c r="AG199" s="195">
        <v>11.9600000000002</v>
      </c>
      <c r="AH199" s="195" t="str">
        <f>IFERROR(VLOOKUP(AG199,'CRUCE OPORTUNIDADES'!$C$10:$D$106,2,FALSE),"")</f>
        <v/>
      </c>
      <c r="AI199" s="195">
        <v>12.9600000000002</v>
      </c>
      <c r="AJ199" s="195" t="str">
        <f>IFERROR(VLOOKUP(AI199,'CRUCE OPORTUNIDADES'!$C$10:$D$106,2,FALSE),"")</f>
        <v/>
      </c>
      <c r="AK199" s="195">
        <v>13.9600000000002</v>
      </c>
      <c r="AL199" s="195" t="str">
        <f>IFERROR(VLOOKUP(AK199,'CRUCE OPORTUNIDADES'!$C$10:$D$106,2,FALSE),"")</f>
        <v/>
      </c>
      <c r="AM199" s="195">
        <v>14.960000000000299</v>
      </c>
      <c r="AN199" s="195" t="str">
        <f>IFERROR(VLOOKUP(AM199,'CRUCE OPORTUNIDADES'!$C$10:$D$106,2,FALSE),"")</f>
        <v/>
      </c>
      <c r="AO199" s="195">
        <v>15.960000000000299</v>
      </c>
      <c r="AP199" s="195" t="str">
        <f>IFERROR(VLOOKUP(AO199,'CRUCE OPORTUNIDADES'!$C$10:$D$106,2,FALSE),"")</f>
        <v/>
      </c>
      <c r="AQ199" s="195">
        <v>16.960000000000299</v>
      </c>
      <c r="AR199" s="195" t="str">
        <f>IFERROR(VLOOKUP(AQ199,'CRUCE OPORTUNIDADES'!$C$10:$D$106,2,FALSE),"")</f>
        <v/>
      </c>
      <c r="AS199" s="195">
        <v>17.960000000000299</v>
      </c>
      <c r="AT199" s="195" t="str">
        <f>IFERROR(VLOOKUP(AS199,'CRUCE OPORTUNIDADES'!$C$10:$D$106,2,FALSE),"")</f>
        <v/>
      </c>
      <c r="AU199" s="195">
        <v>18.960000000000299</v>
      </c>
      <c r="AV199" s="195" t="str">
        <f>IFERROR(VLOOKUP(AU199,'CRUCE OPORTUNIDADES'!$C$10:$D$106,2,FALSE),"")</f>
        <v/>
      </c>
      <c r="AW199" s="195">
        <v>19.960000000000399</v>
      </c>
      <c r="AX199" s="195" t="str">
        <f>IFERROR(VLOOKUP(AW199,'CRUCE OPORTUNIDADES'!$C$10:$D$106,2,FALSE),"")</f>
        <v/>
      </c>
      <c r="AY199" s="195">
        <v>20.960000000000399</v>
      </c>
      <c r="AZ199" s="195" t="str">
        <f>IFERROR(VLOOKUP(AY199,'CRUCE OPORTUNIDADES'!$C$10:$D$106,2,FALSE),"")</f>
        <v/>
      </c>
      <c r="BA199" s="195">
        <v>21.960000000000399</v>
      </c>
      <c r="BB199" s="195" t="str">
        <f>IFERROR(VLOOKUP(BA199,'CRUCE OPORTUNIDADES'!$C$10:$D$106,2,FALSE),"")</f>
        <v/>
      </c>
      <c r="BC199" s="195">
        <v>22.960000000000399</v>
      </c>
      <c r="BD199" s="195" t="str">
        <f>IFERROR(VLOOKUP(BC199,'CRUCE OPORTUNIDADES'!$C$10:$D$106,2,FALSE),"")</f>
        <v/>
      </c>
      <c r="BE199" s="195">
        <v>23.960000000000399</v>
      </c>
      <c r="BF199" s="195" t="str">
        <f>IFERROR(VLOOKUP(BE199,'CRUCE OPORTUNIDADES'!$C$10:$D$106,2,FALSE),"")</f>
        <v/>
      </c>
      <c r="BG199" s="195">
        <v>24.960000000000498</v>
      </c>
      <c r="BH199" s="195" t="str">
        <f>IFERROR(VLOOKUP(BG199,'CRUCE OPORTUNIDADES'!$C$10:$D$106,2,FALSE),"")</f>
        <v/>
      </c>
      <c r="BI199" s="195">
        <v>25.960000000000498</v>
      </c>
      <c r="BJ199" s="195" t="str">
        <f>IFERROR(VLOOKUP(BI199,'CRUCE OPORTUNIDADES'!$C$10:$D$106,2,FALSE),"")</f>
        <v/>
      </c>
    </row>
    <row r="200" spans="13:62">
      <c r="N200" s="195" t="str">
        <f>IF(N201&lt;&gt;""," -O","")</f>
        <v/>
      </c>
      <c r="P200" s="195" t="str">
        <f>IF(P201&lt;&gt;""," -O","")</f>
        <v/>
      </c>
      <c r="R200" s="195" t="str">
        <f>IF(R201&lt;&gt;""," -O","")</f>
        <v/>
      </c>
      <c r="T200" s="195" t="str">
        <f>IF(T201&lt;&gt;""," -O","")</f>
        <v/>
      </c>
      <c r="V200" s="195" t="str">
        <f>IF(V201&lt;&gt;""," -O","")</f>
        <v/>
      </c>
      <c r="X200" s="195" t="str">
        <f>IF(X201&lt;&gt;""," -O","")</f>
        <v/>
      </c>
      <c r="Z200" s="195" t="str">
        <f>IF(Z201&lt;&gt;""," -O","")</f>
        <v/>
      </c>
      <c r="AB200" s="195" t="str">
        <f>IF(AB201&lt;&gt;""," -O","")</f>
        <v/>
      </c>
      <c r="AD200" s="195" t="str">
        <f>IF(AD201&lt;&gt;""," -O","")</f>
        <v/>
      </c>
      <c r="AF200" s="195" t="str">
        <f>IF(AF201&lt;&gt;""," -O","")</f>
        <v/>
      </c>
      <c r="AH200" s="195" t="str">
        <f>IF(AH201&lt;&gt;""," -O","")</f>
        <v/>
      </c>
      <c r="AJ200" s="195" t="str">
        <f>IF(AJ201&lt;&gt;""," -O","")</f>
        <v/>
      </c>
      <c r="AL200" s="195" t="str">
        <f>IF(AL201&lt;&gt;""," -O","")</f>
        <v/>
      </c>
      <c r="AN200" s="195" t="str">
        <f>IF(AN201&lt;&gt;""," -O","")</f>
        <v/>
      </c>
      <c r="AP200" s="195" t="str">
        <f>IF(AP201&lt;&gt;""," -O","")</f>
        <v/>
      </c>
      <c r="AR200" s="195" t="str">
        <f>IF(AR201&lt;&gt;""," -O","")</f>
        <v/>
      </c>
      <c r="AT200" s="195" t="str">
        <f>IF(AT201&lt;&gt;""," -O","")</f>
        <v/>
      </c>
      <c r="AV200" s="195" t="str">
        <f>IF(AV201&lt;&gt;""," -O","")</f>
        <v/>
      </c>
      <c r="AX200" s="195" t="str">
        <f>IF(AX201&lt;&gt;""," -O","")</f>
        <v/>
      </c>
      <c r="AZ200" s="195" t="str">
        <f>IF(AZ201&lt;&gt;""," -O","")</f>
        <v/>
      </c>
      <c r="BB200" s="195" t="str">
        <f>IF(BB201&lt;&gt;""," -O","")</f>
        <v/>
      </c>
      <c r="BD200" s="195" t="str">
        <f>IF(BD201&lt;&gt;""," -O","")</f>
        <v/>
      </c>
      <c r="BF200" s="195" t="str">
        <f>IF(BF201&lt;&gt;""," -O","")</f>
        <v/>
      </c>
      <c r="BH200" s="195" t="str">
        <f>IF(BH201&lt;&gt;""," -O","")</f>
        <v/>
      </c>
      <c r="BJ200" s="195" t="str">
        <f>IF(BJ201&lt;&gt;""," -O","")</f>
        <v/>
      </c>
    </row>
    <row r="201" spans="13:62">
      <c r="M201" s="195">
        <v>1.97</v>
      </c>
      <c r="N201" s="195" t="str">
        <f>IFERROR(VLOOKUP(M201,'CRUCE OPORTUNIDADES'!$C$10:$D$106,2,FALSE),"")</f>
        <v/>
      </c>
      <c r="O201" s="195">
        <v>2.9700000000000202</v>
      </c>
      <c r="P201" s="195" t="str">
        <f>IFERROR(VLOOKUP(O201,'CRUCE OPORTUNIDADES'!$C$10:$D$106,2,FALSE),"")</f>
        <v/>
      </c>
      <c r="Q201" s="195">
        <v>3.9700000000000402</v>
      </c>
      <c r="R201" s="195" t="str">
        <f>IFERROR(VLOOKUP(Q201,'CRUCE OPORTUNIDADES'!$C$10:$D$106,2,FALSE),"")</f>
        <v/>
      </c>
      <c r="S201" s="195">
        <v>4.9700000000000601</v>
      </c>
      <c r="T201" s="195" t="str">
        <f>IFERROR(VLOOKUP(S201,'CRUCE OPORTUNIDADES'!$C$10:$D$106,2,FALSE),"")</f>
        <v/>
      </c>
      <c r="U201" s="195">
        <v>5.9700000000000797</v>
      </c>
      <c r="V201" s="195" t="str">
        <f>IFERROR(VLOOKUP(U201,'CRUCE OPORTUNIDADES'!$C$10:$D$106,2,FALSE),"")</f>
        <v/>
      </c>
      <c r="W201" s="195">
        <v>6.9700000000001001</v>
      </c>
      <c r="X201" s="195" t="str">
        <f>IFERROR(VLOOKUP(W201,'CRUCE OPORTUNIDADES'!$C$10:$D$106,2,FALSE),"")</f>
        <v/>
      </c>
      <c r="Y201" s="195">
        <v>7.9700000000001197</v>
      </c>
      <c r="Z201" s="195" t="str">
        <f>IFERROR(VLOOKUP(Y201,'CRUCE OPORTUNIDADES'!$C$10:$D$106,2,FALSE),"")</f>
        <v/>
      </c>
      <c r="AA201" s="195">
        <v>8.9700000000001392</v>
      </c>
      <c r="AB201" s="195" t="str">
        <f>IFERROR(VLOOKUP(AA201,'CRUCE OPORTUNIDADES'!$C$10:$D$106,2,FALSE),"")</f>
        <v/>
      </c>
      <c r="AC201" s="195">
        <v>9.9700000000001605</v>
      </c>
      <c r="AD201" s="195" t="str">
        <f>IFERROR(VLOOKUP(AC201,'CRUCE OPORTUNIDADES'!$C$10:$D$106,2,FALSE),"")</f>
        <v/>
      </c>
      <c r="AE201" s="195">
        <v>10.9700000000002</v>
      </c>
      <c r="AF201" s="195" t="str">
        <f>IFERROR(VLOOKUP(AE201,'CRUCE OPORTUNIDADES'!$C$10:$D$106,2,FALSE),"")</f>
        <v/>
      </c>
      <c r="AG201" s="195">
        <v>11.9700000000002</v>
      </c>
      <c r="AH201" s="195" t="str">
        <f>IFERROR(VLOOKUP(AG201,'CRUCE OPORTUNIDADES'!$C$10:$D$106,2,FALSE),"")</f>
        <v/>
      </c>
      <c r="AI201" s="195">
        <v>12.9700000000002</v>
      </c>
      <c r="AJ201" s="195" t="str">
        <f>IFERROR(VLOOKUP(AI201,'CRUCE OPORTUNIDADES'!$C$10:$D$106,2,FALSE),"")</f>
        <v/>
      </c>
      <c r="AK201" s="195">
        <v>13.9700000000002</v>
      </c>
      <c r="AL201" s="195" t="str">
        <f>IFERROR(VLOOKUP(AK201,'CRUCE OPORTUNIDADES'!$C$10:$D$106,2,FALSE),"")</f>
        <v/>
      </c>
      <c r="AM201" s="195">
        <v>14.970000000000301</v>
      </c>
      <c r="AN201" s="195" t="str">
        <f>IFERROR(VLOOKUP(AM201,'CRUCE OPORTUNIDADES'!$C$10:$D$106,2,FALSE),"")</f>
        <v/>
      </c>
      <c r="AO201" s="195">
        <v>15.970000000000301</v>
      </c>
      <c r="AP201" s="195" t="str">
        <f>IFERROR(VLOOKUP(AO201,'CRUCE OPORTUNIDADES'!$C$10:$D$106,2,FALSE),"")</f>
        <v/>
      </c>
      <c r="AQ201" s="195">
        <v>16.970000000000301</v>
      </c>
      <c r="AR201" s="195" t="str">
        <f>IFERROR(VLOOKUP(AQ201,'CRUCE OPORTUNIDADES'!$C$10:$D$106,2,FALSE),"")</f>
        <v/>
      </c>
      <c r="AS201" s="195">
        <v>17.970000000000301</v>
      </c>
      <c r="AT201" s="195" t="str">
        <f>IFERROR(VLOOKUP(AS201,'CRUCE OPORTUNIDADES'!$C$10:$D$106,2,FALSE),"")</f>
        <v/>
      </c>
      <c r="AU201" s="195">
        <v>18.970000000000301</v>
      </c>
      <c r="AV201" s="195" t="str">
        <f>IFERROR(VLOOKUP(AU201,'CRUCE OPORTUNIDADES'!$C$10:$D$106,2,FALSE),"")</f>
        <v/>
      </c>
      <c r="AW201" s="195">
        <v>19.9700000000004</v>
      </c>
      <c r="AX201" s="195" t="str">
        <f>IFERROR(VLOOKUP(AW201,'CRUCE OPORTUNIDADES'!$C$10:$D$106,2,FALSE),"")</f>
        <v/>
      </c>
      <c r="AY201" s="195">
        <v>20.9700000000004</v>
      </c>
      <c r="AZ201" s="195" t="str">
        <f>IFERROR(VLOOKUP(AY201,'CRUCE OPORTUNIDADES'!$C$10:$D$106,2,FALSE),"")</f>
        <v/>
      </c>
      <c r="BA201" s="195">
        <v>21.9700000000004</v>
      </c>
      <c r="BB201" s="195" t="str">
        <f>IFERROR(VLOOKUP(BA201,'CRUCE OPORTUNIDADES'!$C$10:$D$106,2,FALSE),"")</f>
        <v/>
      </c>
      <c r="BC201" s="195">
        <v>22.9700000000004</v>
      </c>
      <c r="BD201" s="195" t="str">
        <f>IFERROR(VLOOKUP(BC201,'CRUCE OPORTUNIDADES'!$C$10:$D$106,2,FALSE),"")</f>
        <v/>
      </c>
      <c r="BE201" s="195">
        <v>23.9700000000004</v>
      </c>
      <c r="BF201" s="195" t="str">
        <f>IFERROR(VLOOKUP(BE201,'CRUCE OPORTUNIDADES'!$C$10:$D$106,2,FALSE),"")</f>
        <v/>
      </c>
      <c r="BG201" s="195">
        <v>24.9700000000005</v>
      </c>
      <c r="BH201" s="195" t="str">
        <f>IFERROR(VLOOKUP(BG201,'CRUCE OPORTUNIDADES'!$C$10:$D$106,2,FALSE),"")</f>
        <v/>
      </c>
      <c r="BI201" s="195">
        <v>25.9700000000005</v>
      </c>
      <c r="BJ201" s="195" t="str">
        <f>IFERROR(VLOOKUP(BI201,'CRUCE OPORTUNIDADES'!$C$10:$D$106,2,FALSE),"")</f>
        <v/>
      </c>
    </row>
    <row r="202" spans="13:62">
      <c r="N202" s="195" t="str">
        <f>IF(N203&lt;&gt;""," -O","")</f>
        <v/>
      </c>
      <c r="P202" s="195" t="str">
        <f>IF(P203&lt;&gt;""," -O","")</f>
        <v/>
      </c>
      <c r="R202" s="195" t="str">
        <f>IF(R203&lt;&gt;""," -O","")</f>
        <v/>
      </c>
      <c r="T202" s="195" t="str">
        <f>IF(T203&lt;&gt;""," -O","")</f>
        <v/>
      </c>
      <c r="V202" s="195" t="str">
        <f>IF(V203&lt;&gt;""," -O","")</f>
        <v/>
      </c>
      <c r="X202" s="195" t="str">
        <f>IF(X203&lt;&gt;""," -O","")</f>
        <v/>
      </c>
      <c r="Z202" s="195" t="str">
        <f>IF(Z203&lt;&gt;""," -O","")</f>
        <v/>
      </c>
      <c r="AB202" s="195" t="str">
        <f>IF(AB203&lt;&gt;""," -O","")</f>
        <v/>
      </c>
      <c r="AD202" s="195" t="str">
        <f>IF(AD203&lt;&gt;""," -O","")</f>
        <v/>
      </c>
      <c r="AF202" s="195" t="str">
        <f>IF(AF203&lt;&gt;""," -O","")</f>
        <v/>
      </c>
      <c r="AH202" s="195" t="str">
        <f>IF(AH203&lt;&gt;""," -O","")</f>
        <v/>
      </c>
      <c r="AJ202" s="195" t="str">
        <f>IF(AJ203&lt;&gt;""," -O","")</f>
        <v/>
      </c>
      <c r="AL202" s="195" t="str">
        <f>IF(AL203&lt;&gt;""," -O","")</f>
        <v/>
      </c>
      <c r="AN202" s="195" t="str">
        <f>IF(AN203&lt;&gt;""," -O","")</f>
        <v/>
      </c>
      <c r="AP202" s="195" t="str">
        <f>IF(AP203&lt;&gt;""," -O","")</f>
        <v/>
      </c>
      <c r="AR202" s="195" t="str">
        <f>IF(AR203&lt;&gt;""," -O","")</f>
        <v/>
      </c>
      <c r="AT202" s="195" t="str">
        <f>IF(AT203&lt;&gt;""," -O","")</f>
        <v/>
      </c>
      <c r="AV202" s="195" t="str">
        <f>IF(AV203&lt;&gt;""," -O","")</f>
        <v/>
      </c>
      <c r="AX202" s="195" t="str">
        <f>IF(AX203&lt;&gt;""," -O","")</f>
        <v/>
      </c>
      <c r="AZ202" s="195" t="str">
        <f>IF(AZ203&lt;&gt;""," -O","")</f>
        <v/>
      </c>
      <c r="BB202" s="195" t="str">
        <f>IF(BB203&lt;&gt;""," -O","")</f>
        <v/>
      </c>
      <c r="BD202" s="195" t="str">
        <f>IF(BD203&lt;&gt;""," -O","")</f>
        <v/>
      </c>
      <c r="BF202" s="195" t="str">
        <f>IF(BF203&lt;&gt;""," -O","")</f>
        <v/>
      </c>
      <c r="BH202" s="195" t="str">
        <f>IF(BH203&lt;&gt;""," -O","")</f>
        <v/>
      </c>
      <c r="BJ202" s="195" t="str">
        <f>IF(BJ203&lt;&gt;""," -O","")</f>
        <v/>
      </c>
    </row>
    <row r="203" spans="13:62">
      <c r="M203" s="195">
        <v>1.98</v>
      </c>
      <c r="N203" s="195" t="str">
        <f>IFERROR(VLOOKUP(M203,'CRUCE OPORTUNIDADES'!$C$10:$D$106,2,FALSE),"")</f>
        <v/>
      </c>
      <c r="O203" s="195">
        <v>2.98000000000002</v>
      </c>
      <c r="P203" s="195" t="str">
        <f>IFERROR(VLOOKUP(O203,'CRUCE OPORTUNIDADES'!$C$10:$D$106,2,FALSE),"")</f>
        <v/>
      </c>
      <c r="Q203" s="195">
        <v>3.98000000000004</v>
      </c>
      <c r="R203" s="195" t="str">
        <f>IFERROR(VLOOKUP(Q203,'CRUCE OPORTUNIDADES'!$C$10:$D$106,2,FALSE),"")</f>
        <v/>
      </c>
      <c r="S203" s="195">
        <v>4.9800000000000599</v>
      </c>
      <c r="T203" s="195" t="str">
        <f>IFERROR(VLOOKUP(S203,'CRUCE OPORTUNIDADES'!$C$10:$D$106,2,FALSE),"")</f>
        <v/>
      </c>
      <c r="U203" s="195">
        <v>5.9800000000000804</v>
      </c>
      <c r="V203" s="195" t="str">
        <f>IFERROR(VLOOKUP(U203,'CRUCE OPORTUNIDADES'!$C$10:$D$106,2,FALSE),"")</f>
        <v/>
      </c>
      <c r="W203" s="195">
        <v>6.9800000000000999</v>
      </c>
      <c r="X203" s="195" t="str">
        <f>IFERROR(VLOOKUP(W203,'CRUCE OPORTUNIDADES'!$C$10:$D$106,2,FALSE),"")</f>
        <v/>
      </c>
      <c r="Y203" s="195">
        <v>7.9800000000001203</v>
      </c>
      <c r="Z203" s="195" t="str">
        <f>IFERROR(VLOOKUP(Y203,'CRUCE OPORTUNIDADES'!$C$10:$D$106,2,FALSE),"")</f>
        <v/>
      </c>
      <c r="AA203" s="195">
        <v>8.9800000000001408</v>
      </c>
      <c r="AB203" s="195" t="str">
        <f>IFERROR(VLOOKUP(AA203,'CRUCE OPORTUNIDADES'!$C$10:$D$106,2,FALSE),"")</f>
        <v/>
      </c>
      <c r="AC203" s="195">
        <v>9.9800000000001603</v>
      </c>
      <c r="AD203" s="195" t="str">
        <f>IFERROR(VLOOKUP(AC203,'CRUCE OPORTUNIDADES'!$C$10:$D$106,2,FALSE),"")</f>
        <v/>
      </c>
      <c r="AE203" s="195">
        <v>10.980000000000199</v>
      </c>
      <c r="AF203" s="195" t="str">
        <f>IFERROR(VLOOKUP(AE203,'CRUCE OPORTUNIDADES'!$C$10:$D$106,2,FALSE),"")</f>
        <v/>
      </c>
      <c r="AG203" s="195">
        <v>11.980000000000199</v>
      </c>
      <c r="AH203" s="195" t="str">
        <f>IFERROR(VLOOKUP(AG203,'CRUCE OPORTUNIDADES'!$C$10:$D$106,2,FALSE),"")</f>
        <v/>
      </c>
      <c r="AI203" s="195">
        <v>12.980000000000199</v>
      </c>
      <c r="AJ203" s="195" t="str">
        <f>IFERROR(VLOOKUP(AI203,'CRUCE OPORTUNIDADES'!$C$10:$D$106,2,FALSE),"")</f>
        <v/>
      </c>
      <c r="AK203" s="195">
        <v>13.980000000000199</v>
      </c>
      <c r="AL203" s="195" t="str">
        <f>IFERROR(VLOOKUP(AK203,'CRUCE OPORTUNIDADES'!$C$10:$D$106,2,FALSE),"")</f>
        <v/>
      </c>
      <c r="AM203" s="195">
        <v>14.980000000000301</v>
      </c>
      <c r="AN203" s="195" t="str">
        <f>IFERROR(VLOOKUP(AM203,'CRUCE OPORTUNIDADES'!$C$10:$D$106,2,FALSE),"")</f>
        <v/>
      </c>
      <c r="AO203" s="195">
        <v>15.980000000000301</v>
      </c>
      <c r="AP203" s="195" t="str">
        <f>IFERROR(VLOOKUP(AO203,'CRUCE OPORTUNIDADES'!$C$10:$D$106,2,FALSE),"")</f>
        <v/>
      </c>
      <c r="AQ203" s="195">
        <v>16.980000000000299</v>
      </c>
      <c r="AR203" s="195" t="str">
        <f>IFERROR(VLOOKUP(AQ203,'CRUCE OPORTUNIDADES'!$C$10:$D$106,2,FALSE),"")</f>
        <v/>
      </c>
      <c r="AS203" s="195">
        <v>17.980000000000299</v>
      </c>
      <c r="AT203" s="195" t="str">
        <f>IFERROR(VLOOKUP(AS203,'CRUCE OPORTUNIDADES'!$C$10:$D$106,2,FALSE),"")</f>
        <v/>
      </c>
      <c r="AU203" s="195">
        <v>18.980000000000299</v>
      </c>
      <c r="AV203" s="195" t="str">
        <f>IFERROR(VLOOKUP(AU203,'CRUCE OPORTUNIDADES'!$C$10:$D$106,2,FALSE),"")</f>
        <v/>
      </c>
      <c r="AW203" s="195">
        <v>19.980000000000398</v>
      </c>
      <c r="AX203" s="195" t="str">
        <f>IFERROR(VLOOKUP(AW203,'CRUCE OPORTUNIDADES'!$C$10:$D$106,2,FALSE),"")</f>
        <v/>
      </c>
      <c r="AY203" s="195">
        <v>20.980000000000398</v>
      </c>
      <c r="AZ203" s="195" t="str">
        <f>IFERROR(VLOOKUP(AY203,'CRUCE OPORTUNIDADES'!$C$10:$D$106,2,FALSE),"")</f>
        <v/>
      </c>
      <c r="BA203" s="195">
        <v>21.980000000000398</v>
      </c>
      <c r="BB203" s="195" t="str">
        <f>IFERROR(VLOOKUP(BA203,'CRUCE OPORTUNIDADES'!$C$10:$D$106,2,FALSE),"")</f>
        <v/>
      </c>
      <c r="BC203" s="195">
        <v>22.980000000000398</v>
      </c>
      <c r="BD203" s="195" t="str">
        <f>IFERROR(VLOOKUP(BC203,'CRUCE OPORTUNIDADES'!$C$10:$D$106,2,FALSE),"")</f>
        <v/>
      </c>
      <c r="BE203" s="195">
        <v>23.980000000000398</v>
      </c>
      <c r="BF203" s="195" t="str">
        <f>IFERROR(VLOOKUP(BE203,'CRUCE OPORTUNIDADES'!$C$10:$D$106,2,FALSE),"")</f>
        <v/>
      </c>
      <c r="BG203" s="195">
        <v>24.980000000000501</v>
      </c>
      <c r="BH203" s="195" t="str">
        <f>IFERROR(VLOOKUP(BG203,'CRUCE OPORTUNIDADES'!$C$10:$D$106,2,FALSE),"")</f>
        <v/>
      </c>
      <c r="BI203" s="195">
        <v>25.980000000000501</v>
      </c>
      <c r="BJ203" s="195" t="str">
        <f>IFERROR(VLOOKUP(BI203,'CRUCE OPORTUNIDADES'!$C$10:$D$106,2,FALSE),"")</f>
        <v/>
      </c>
    </row>
    <row r="204" spans="13:62">
      <c r="N204" s="195" t="str">
        <f>IF(N205&lt;&gt;""," -O","")</f>
        <v/>
      </c>
      <c r="P204" s="195" t="str">
        <f>IF(P205&lt;&gt;""," -O","")</f>
        <v/>
      </c>
      <c r="R204" s="195" t="str">
        <f>IF(R205&lt;&gt;""," -O","")</f>
        <v/>
      </c>
      <c r="T204" s="195" t="str">
        <f>IF(T205&lt;&gt;""," -O","")</f>
        <v/>
      </c>
      <c r="V204" s="195" t="str">
        <f>IF(V205&lt;&gt;""," -O","")</f>
        <v/>
      </c>
      <c r="X204" s="195" t="str">
        <f>IF(X205&lt;&gt;""," -O","")</f>
        <v/>
      </c>
      <c r="Z204" s="195" t="str">
        <f>IF(Z205&lt;&gt;""," -O","")</f>
        <v/>
      </c>
      <c r="AB204" s="195" t="str">
        <f>IF(AB205&lt;&gt;""," -O","")</f>
        <v/>
      </c>
      <c r="AD204" s="195" t="str">
        <f>IF(AD205&lt;&gt;""," -O","")</f>
        <v/>
      </c>
      <c r="AF204" s="195" t="str">
        <f>IF(AF205&lt;&gt;""," -O","")</f>
        <v/>
      </c>
      <c r="AH204" s="195" t="str">
        <f>IF(AH205&lt;&gt;""," -O","")</f>
        <v/>
      </c>
      <c r="AJ204" s="195" t="str">
        <f>IF(AJ205&lt;&gt;""," -O","")</f>
        <v/>
      </c>
      <c r="AL204" s="195" t="str">
        <f>IF(AL205&lt;&gt;""," -O","")</f>
        <v/>
      </c>
      <c r="AN204" s="195" t="str">
        <f>IF(AN205&lt;&gt;""," -O","")</f>
        <v/>
      </c>
      <c r="AP204" s="195" t="str">
        <f>IF(AP205&lt;&gt;""," -O","")</f>
        <v/>
      </c>
      <c r="AR204" s="195" t="str">
        <f>IF(AR205&lt;&gt;""," -O","")</f>
        <v/>
      </c>
      <c r="AT204" s="195" t="str">
        <f>IF(AT205&lt;&gt;""," -O","")</f>
        <v/>
      </c>
      <c r="AV204" s="195" t="str">
        <f>IF(AV205&lt;&gt;""," -O","")</f>
        <v/>
      </c>
      <c r="AX204" s="195" t="str">
        <f>IF(AX205&lt;&gt;""," -O","")</f>
        <v/>
      </c>
      <c r="AZ204" s="195" t="str">
        <f>IF(AZ205&lt;&gt;""," -O","")</f>
        <v/>
      </c>
      <c r="BB204" s="195" t="str">
        <f>IF(BB205&lt;&gt;""," -O","")</f>
        <v/>
      </c>
      <c r="BD204" s="195" t="str">
        <f>IF(BD205&lt;&gt;""," -O","")</f>
        <v/>
      </c>
      <c r="BF204" s="195" t="str">
        <f>IF(BF205&lt;&gt;""," -O","")</f>
        <v/>
      </c>
      <c r="BH204" s="195" t="str">
        <f>IF(BH205&lt;&gt;""," -O","")</f>
        <v/>
      </c>
      <c r="BJ204" s="195" t="str">
        <f>IF(BJ205&lt;&gt;""," -O","")</f>
        <v/>
      </c>
    </row>
    <row r="205" spans="13:62">
      <c r="M205" s="195">
        <v>1.99</v>
      </c>
      <c r="N205" s="195" t="str">
        <f>IFERROR(VLOOKUP(M205,'CRUCE OPORTUNIDADES'!$C$10:$D$106,2,FALSE),"")</f>
        <v/>
      </c>
      <c r="O205" s="195">
        <v>2.9900000000000202</v>
      </c>
      <c r="P205" s="195" t="str">
        <f>IFERROR(VLOOKUP(O205,'CRUCE OPORTUNIDADES'!$C$10:$D$106,2,FALSE),"")</f>
        <v/>
      </c>
      <c r="Q205" s="195">
        <v>3.9900000000000402</v>
      </c>
      <c r="R205" s="195" t="str">
        <f>IFERROR(VLOOKUP(Q205,'CRUCE OPORTUNIDADES'!$C$10:$D$106,2,FALSE),"")</f>
        <v/>
      </c>
      <c r="S205" s="195">
        <v>4.9900000000000597</v>
      </c>
      <c r="T205" s="195" t="str">
        <f>IFERROR(VLOOKUP(S205,'CRUCE OPORTUNIDADES'!$C$10:$D$106,2,FALSE),"")</f>
        <v/>
      </c>
      <c r="U205" s="195">
        <v>5.9900000000000801</v>
      </c>
      <c r="V205" s="195" t="str">
        <f>IFERROR(VLOOKUP(U205,'CRUCE OPORTUNIDADES'!$C$10:$D$106,2,FALSE),"")</f>
        <v/>
      </c>
      <c r="W205" s="195">
        <v>6.9900000000000997</v>
      </c>
      <c r="X205" s="195" t="str">
        <f>IFERROR(VLOOKUP(W205,'CRUCE OPORTUNIDADES'!$C$10:$D$106,2,FALSE),"")</f>
        <v/>
      </c>
      <c r="Y205" s="195">
        <v>7.9900000000001201</v>
      </c>
      <c r="Z205" s="195" t="str">
        <f>IFERROR(VLOOKUP(Y205,'CRUCE OPORTUNIDADES'!$C$10:$D$106,2,FALSE),"")</f>
        <v/>
      </c>
      <c r="AA205" s="195">
        <v>8.9900000000001405</v>
      </c>
      <c r="AB205" s="195" t="str">
        <f>IFERROR(VLOOKUP(AA205,'CRUCE OPORTUNIDADES'!$C$10:$D$106,2,FALSE),"")</f>
        <v/>
      </c>
      <c r="AC205" s="195">
        <v>9.9900000000001601</v>
      </c>
      <c r="AD205" s="195" t="str">
        <f>IFERROR(VLOOKUP(AC205,'CRUCE OPORTUNIDADES'!$C$10:$D$106,2,FALSE),"")</f>
        <v/>
      </c>
      <c r="AE205" s="195">
        <v>10.990000000000199</v>
      </c>
      <c r="AF205" s="195" t="str">
        <f>IFERROR(VLOOKUP(AE205,'CRUCE OPORTUNIDADES'!$C$10:$D$106,2,FALSE),"")</f>
        <v/>
      </c>
      <c r="AG205" s="195">
        <v>11.990000000000199</v>
      </c>
      <c r="AH205" s="195" t="str">
        <f>IFERROR(VLOOKUP(AG205,'CRUCE OPORTUNIDADES'!$C$10:$D$106,2,FALSE),"")</f>
        <v/>
      </c>
      <c r="AI205" s="195">
        <v>12.990000000000199</v>
      </c>
      <c r="AJ205" s="195" t="str">
        <f>IFERROR(VLOOKUP(AI205,'CRUCE OPORTUNIDADES'!$C$10:$D$106,2,FALSE),"")</f>
        <v/>
      </c>
      <c r="AK205" s="195">
        <v>13.990000000000199</v>
      </c>
      <c r="AL205" s="195" t="str">
        <f>IFERROR(VLOOKUP(AK205,'CRUCE OPORTUNIDADES'!$C$10:$D$106,2,FALSE),"")</f>
        <v/>
      </c>
      <c r="AM205" s="195">
        <v>14.9900000000003</v>
      </c>
      <c r="AN205" s="195" t="str">
        <f>IFERROR(VLOOKUP(AM205,'CRUCE OPORTUNIDADES'!$C$10:$D$106,2,FALSE),"")</f>
        <v/>
      </c>
      <c r="AO205" s="195">
        <v>15.9900000000003</v>
      </c>
      <c r="AP205" s="195" t="str">
        <f>IFERROR(VLOOKUP(AO205,'CRUCE OPORTUNIDADES'!$C$10:$D$106,2,FALSE),"")</f>
        <v/>
      </c>
      <c r="AQ205" s="195">
        <v>16.9900000000003</v>
      </c>
      <c r="AR205" s="195" t="str">
        <f>IFERROR(VLOOKUP(AQ205,'CRUCE OPORTUNIDADES'!$C$10:$D$106,2,FALSE),"")</f>
        <v/>
      </c>
      <c r="AS205" s="195">
        <v>17.9900000000003</v>
      </c>
      <c r="AT205" s="195" t="str">
        <f>IFERROR(VLOOKUP(AS205,'CRUCE OPORTUNIDADES'!$C$10:$D$106,2,FALSE),"")</f>
        <v/>
      </c>
      <c r="AU205" s="195">
        <v>18.9900000000003</v>
      </c>
      <c r="AV205" s="195" t="str">
        <f>IFERROR(VLOOKUP(AU205,'CRUCE OPORTUNIDADES'!$C$10:$D$106,2,FALSE),"")</f>
        <v/>
      </c>
      <c r="AW205" s="195">
        <v>19.9900000000004</v>
      </c>
      <c r="AX205" s="195" t="str">
        <f>IFERROR(VLOOKUP(AW205,'CRUCE OPORTUNIDADES'!$C$10:$D$106,2,FALSE),"")</f>
        <v/>
      </c>
      <c r="AY205" s="195">
        <v>20.9900000000004</v>
      </c>
      <c r="AZ205" s="195" t="str">
        <f>IFERROR(VLOOKUP(AY205,'CRUCE OPORTUNIDADES'!$C$10:$D$106,2,FALSE),"")</f>
        <v/>
      </c>
      <c r="BA205" s="195">
        <v>21.9900000000004</v>
      </c>
      <c r="BB205" s="195" t="str">
        <f>IFERROR(VLOOKUP(BA205,'CRUCE OPORTUNIDADES'!$C$10:$D$106,2,FALSE),"")</f>
        <v/>
      </c>
      <c r="BC205" s="195">
        <v>22.9900000000004</v>
      </c>
      <c r="BD205" s="195" t="str">
        <f>IFERROR(VLOOKUP(BC205,'CRUCE OPORTUNIDADES'!$C$10:$D$106,2,FALSE),"")</f>
        <v/>
      </c>
      <c r="BE205" s="195">
        <v>23.9900000000004</v>
      </c>
      <c r="BF205" s="195" t="str">
        <f>IFERROR(VLOOKUP(BE205,'CRUCE OPORTUNIDADES'!$C$10:$D$106,2,FALSE),"")</f>
        <v/>
      </c>
      <c r="BG205" s="195">
        <v>24.990000000000499</v>
      </c>
      <c r="BH205" s="195" t="str">
        <f>IFERROR(VLOOKUP(BG205,'CRUCE OPORTUNIDADES'!$C$10:$D$106,2,FALSE),"")</f>
        <v/>
      </c>
      <c r="BI205" s="195">
        <v>25.990000000000499</v>
      </c>
      <c r="BJ205" s="195" t="str">
        <f>IFERROR(VLOOKUP(BI205,'CRUCE OPORTUNIDADES'!$C$10:$D$106,2,FALSE),"")</f>
        <v/>
      </c>
    </row>
  </sheetData>
  <sheetProtection algorithmName="SHA-512" hashValue="wTU+m0ptKdRuSsu4m/c+UwM2Gvrn2AKJ7JNCmESSEhdurkGT14vRRarahqPzIKu2zDZ+ByIUXlyLqT3FILYb8w==" saltValue="2Onqx3uZFkWz6bsG0B3NZA==" spinCount="100000" sheet="1" objects="1" scenarios="1" selectLockedCells="1"/>
  <mergeCells count="43">
    <mergeCell ref="C18:E18"/>
    <mergeCell ref="C19:E19"/>
    <mergeCell ref="C15:E15"/>
    <mergeCell ref="C16:E16"/>
    <mergeCell ref="C17:E17"/>
    <mergeCell ref="I14:J14"/>
    <mergeCell ref="G15:J15"/>
    <mergeCell ref="G12:H12"/>
    <mergeCell ref="B12:C12"/>
    <mergeCell ref="B13:C13"/>
    <mergeCell ref="B14:C14"/>
    <mergeCell ref="B25:J25"/>
    <mergeCell ref="I1:J1"/>
    <mergeCell ref="I2:J2"/>
    <mergeCell ref="I3:J3"/>
    <mergeCell ref="I4:J4"/>
    <mergeCell ref="B10:C10"/>
    <mergeCell ref="B11:C11"/>
    <mergeCell ref="B6:J7"/>
    <mergeCell ref="B8:C8"/>
    <mergeCell ref="D8:D9"/>
    <mergeCell ref="E8:E9"/>
    <mergeCell ref="F8:F9"/>
    <mergeCell ref="B9:C9"/>
    <mergeCell ref="G8:H9"/>
    <mergeCell ref="I8:J9"/>
    <mergeCell ref="G17:G19"/>
    <mergeCell ref="B23:J23"/>
    <mergeCell ref="B1:C4"/>
    <mergeCell ref="D1:H1"/>
    <mergeCell ref="D2:H2"/>
    <mergeCell ref="D3:H4"/>
    <mergeCell ref="H17:H19"/>
    <mergeCell ref="G10:H10"/>
    <mergeCell ref="I10:J10"/>
    <mergeCell ref="G11:H11"/>
    <mergeCell ref="I11:J11"/>
    <mergeCell ref="I16:J16"/>
    <mergeCell ref="I17:J19"/>
    <mergeCell ref="I12:J12"/>
    <mergeCell ref="G13:H13"/>
    <mergeCell ref="I13:J13"/>
    <mergeCell ref="G14:H14"/>
  </mergeCells>
  <conditionalFormatting sqref="I16">
    <cfRule type="cellIs" dxfId="7" priority="9" operator="equal">
      <formula>"ALTO"</formula>
    </cfRule>
    <cfRule type="cellIs" dxfId="6" priority="10" operator="equal">
      <formula>"EXTREMO"</formula>
    </cfRule>
    <cfRule type="cellIs" dxfId="5" priority="11" operator="equal">
      <formula>"MODERADO"</formula>
    </cfRule>
    <cfRule type="cellIs" dxfId="4" priority="12" operator="equal">
      <formula>"BAJO"</formula>
    </cfRule>
  </conditionalFormatting>
  <conditionalFormatting sqref="I17">
    <cfRule type="expression" dxfId="3" priority="1">
      <formula>$J$17="MODERADO"</formula>
    </cfRule>
    <cfRule type="expression" dxfId="2" priority="2">
      <formula>$J$17="BAJO"</formula>
    </cfRule>
    <cfRule type="expression" dxfId="1" priority="3">
      <formula>$J$17="FAVORABLE"</formula>
    </cfRule>
    <cfRule type="expression" dxfId="0" priority="4">
      <formula>$J$17="ALTO"</formula>
    </cfRule>
  </conditionalFormatting>
  <hyperlinks>
    <hyperlink ref="A6" location="'IDENTIFICACIÓN DOFA'!A1" display="REGRESAR" xr:uid="{00000000-0004-0000-0C00-000000000000}"/>
  </hyperlinks>
  <pageMargins left="0.7" right="0.7" top="0.75" bottom="0.75" header="0.3" footer="0.3"/>
  <pageSetup paperSize="9" scale="22" orientation="portrait" r:id="rId1"/>
  <rowBreaks count="1" manualBreakCount="1">
    <brk id="205" max="16383"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7">
    <tabColor rgb="FF0F3D38"/>
  </sheetPr>
  <dimension ref="A1:F98"/>
  <sheetViews>
    <sheetView zoomScale="70" zoomScaleNormal="70" zoomScaleSheetLayoutView="100" workbookViewId="0">
      <selection activeCell="D81" sqref="D81:D84"/>
    </sheetView>
  </sheetViews>
  <sheetFormatPr baseColWidth="10" defaultColWidth="11.42578125" defaultRowHeight="14.25"/>
  <cols>
    <col min="1" max="1" width="7.140625" style="2" customWidth="1"/>
    <col min="2" max="2" width="18.28515625" style="2" customWidth="1"/>
    <col min="3" max="3" width="92.42578125" style="2" customWidth="1"/>
    <col min="4" max="4" width="24.7109375" style="2" customWidth="1"/>
    <col min="5" max="5" width="28.28515625" style="2" customWidth="1"/>
    <col min="6" max="6" width="6.85546875" style="2" customWidth="1"/>
    <col min="7" max="16384" width="11.42578125" style="2"/>
  </cols>
  <sheetData>
    <row r="1" spans="1:6">
      <c r="A1" s="9"/>
      <c r="B1" s="9"/>
      <c r="C1" s="9"/>
      <c r="D1" s="9"/>
      <c r="E1" s="9"/>
      <c r="F1" s="9"/>
    </row>
    <row r="2" spans="1:6" ht="15.75" customHeight="1">
      <c r="A2" s="9"/>
      <c r="B2" s="703"/>
      <c r="C2" s="697" t="s">
        <v>24</v>
      </c>
      <c r="D2" s="698"/>
      <c r="E2" s="199" t="s">
        <v>25</v>
      </c>
      <c r="F2" s="9"/>
    </row>
    <row r="3" spans="1:6" ht="15.75" customHeight="1">
      <c r="A3" s="9"/>
      <c r="B3" s="704"/>
      <c r="C3" s="697" t="s">
        <v>40</v>
      </c>
      <c r="D3" s="698"/>
      <c r="E3" s="199" t="s">
        <v>27</v>
      </c>
      <c r="F3" s="9"/>
    </row>
    <row r="4" spans="1:6" ht="16.5" customHeight="1">
      <c r="A4" s="9"/>
      <c r="B4" s="704"/>
      <c r="C4" s="699" t="s">
        <v>28</v>
      </c>
      <c r="D4" s="700"/>
      <c r="E4" s="199" t="s">
        <v>29</v>
      </c>
      <c r="F4" s="9"/>
    </row>
    <row r="5" spans="1:6" ht="15" customHeight="1">
      <c r="A5" s="9"/>
      <c r="B5" s="705"/>
      <c r="C5" s="701"/>
      <c r="D5" s="702"/>
      <c r="E5" s="199" t="s">
        <v>842</v>
      </c>
      <c r="F5" s="9"/>
    </row>
    <row r="6" spans="1:6">
      <c r="A6" s="9"/>
      <c r="B6" s="9"/>
      <c r="C6" s="9"/>
      <c r="D6" s="9"/>
      <c r="E6" s="9"/>
      <c r="F6" s="9"/>
    </row>
    <row r="7" spans="1:6" ht="18">
      <c r="A7" s="9"/>
      <c r="B7" s="58" t="s">
        <v>843</v>
      </c>
      <c r="C7" s="274" t="s">
        <v>844</v>
      </c>
      <c r="D7" s="274" t="s">
        <v>69</v>
      </c>
      <c r="E7" s="274" t="s">
        <v>845</v>
      </c>
      <c r="F7" s="9"/>
    </row>
    <row r="8" spans="1:6" ht="25.5">
      <c r="A8" s="9"/>
      <c r="B8" s="142">
        <v>42948</v>
      </c>
      <c r="C8" s="143" t="s">
        <v>846</v>
      </c>
      <c r="D8" s="144" t="s">
        <v>847</v>
      </c>
      <c r="E8" s="144" t="s">
        <v>848</v>
      </c>
      <c r="F8" s="9"/>
    </row>
    <row r="9" spans="1:6" ht="153">
      <c r="A9" s="9"/>
      <c r="B9" s="142">
        <v>43172</v>
      </c>
      <c r="C9" s="145" t="s">
        <v>849</v>
      </c>
      <c r="D9" s="144" t="s">
        <v>847</v>
      </c>
      <c r="E9" s="144" t="s">
        <v>848</v>
      </c>
      <c r="F9" s="9"/>
    </row>
    <row r="10" spans="1:6">
      <c r="A10" s="9"/>
      <c r="B10" s="142">
        <v>43298</v>
      </c>
      <c r="C10" s="143" t="s">
        <v>850</v>
      </c>
      <c r="D10" s="144" t="s">
        <v>851</v>
      </c>
      <c r="E10" s="144" t="s">
        <v>852</v>
      </c>
      <c r="F10" s="9"/>
    </row>
    <row r="11" spans="1:6" ht="318.75">
      <c r="A11" s="9"/>
      <c r="B11" s="142">
        <v>43585</v>
      </c>
      <c r="C11" s="146" t="s">
        <v>853</v>
      </c>
      <c r="D11" s="144" t="s">
        <v>847</v>
      </c>
      <c r="E11" s="144" t="s">
        <v>848</v>
      </c>
      <c r="F11" s="9"/>
    </row>
    <row r="12" spans="1:6" ht="25.5">
      <c r="A12" s="9"/>
      <c r="B12" s="142">
        <v>43585</v>
      </c>
      <c r="C12" s="143" t="s">
        <v>854</v>
      </c>
      <c r="D12" s="144" t="s">
        <v>855</v>
      </c>
      <c r="E12" s="144" t="s">
        <v>856</v>
      </c>
      <c r="F12" s="9"/>
    </row>
    <row r="13" spans="1:6" ht="102">
      <c r="A13" s="9"/>
      <c r="B13" s="142">
        <v>43728</v>
      </c>
      <c r="C13" s="145" t="s">
        <v>857</v>
      </c>
      <c r="D13" s="144" t="s">
        <v>847</v>
      </c>
      <c r="E13" s="144" t="s">
        <v>848</v>
      </c>
      <c r="F13" s="9"/>
    </row>
    <row r="14" spans="1:6" ht="140.25">
      <c r="A14" s="9"/>
      <c r="B14" s="706">
        <v>43900</v>
      </c>
      <c r="C14" s="145" t="s">
        <v>858</v>
      </c>
      <c r="D14" s="708" t="s">
        <v>847</v>
      </c>
      <c r="E14" s="708" t="s">
        <v>848</v>
      </c>
      <c r="F14" s="9"/>
    </row>
    <row r="15" spans="1:6" ht="280.5">
      <c r="A15" s="9"/>
      <c r="B15" s="707"/>
      <c r="C15" s="145" t="s">
        <v>859</v>
      </c>
      <c r="D15" s="709"/>
      <c r="E15" s="709"/>
      <c r="F15" s="9"/>
    </row>
    <row r="16" spans="1:6" ht="242.25">
      <c r="A16" s="9"/>
      <c r="B16" s="707"/>
      <c r="C16" s="147" t="s">
        <v>860</v>
      </c>
      <c r="D16" s="709"/>
      <c r="E16" s="709"/>
      <c r="F16" s="9"/>
    </row>
    <row r="17" spans="1:6">
      <c r="A17" s="9"/>
      <c r="B17" s="710">
        <v>44110</v>
      </c>
      <c r="C17" s="711" t="s">
        <v>861</v>
      </c>
      <c r="D17" s="712" t="s">
        <v>847</v>
      </c>
      <c r="E17" s="695" t="s">
        <v>862</v>
      </c>
      <c r="F17" s="9"/>
    </row>
    <row r="18" spans="1:6">
      <c r="A18" s="9"/>
      <c r="B18" s="695"/>
      <c r="C18" s="711"/>
      <c r="D18" s="713"/>
      <c r="E18" s="695"/>
      <c r="F18" s="9"/>
    </row>
    <row r="19" spans="1:6">
      <c r="A19" s="9"/>
      <c r="B19" s="695"/>
      <c r="C19" s="711"/>
      <c r="D19" s="713"/>
      <c r="E19" s="695"/>
      <c r="F19" s="9"/>
    </row>
    <row r="20" spans="1:6">
      <c r="A20" s="9"/>
      <c r="B20" s="695"/>
      <c r="C20" s="711"/>
      <c r="D20" s="713"/>
      <c r="E20" s="695"/>
      <c r="F20" s="9"/>
    </row>
    <row r="21" spans="1:6">
      <c r="A21" s="9"/>
      <c r="B21" s="695"/>
      <c r="C21" s="711"/>
      <c r="D21" s="713"/>
      <c r="E21" s="695"/>
      <c r="F21" s="9"/>
    </row>
    <row r="22" spans="1:6">
      <c r="A22" s="9"/>
      <c r="B22" s="695"/>
      <c r="C22" s="711"/>
      <c r="D22" s="714"/>
      <c r="E22" s="695"/>
      <c r="F22" s="9"/>
    </row>
    <row r="23" spans="1:6">
      <c r="A23" s="9"/>
      <c r="B23" s="715">
        <v>44260</v>
      </c>
      <c r="C23" s="148" t="s">
        <v>863</v>
      </c>
      <c r="D23" s="716" t="s">
        <v>847</v>
      </c>
      <c r="E23" s="695" t="s">
        <v>864</v>
      </c>
      <c r="F23" s="9"/>
    </row>
    <row r="24" spans="1:6" ht="51">
      <c r="A24" s="9"/>
      <c r="B24" s="716"/>
      <c r="C24" s="149" t="s">
        <v>865</v>
      </c>
      <c r="D24" s="716"/>
      <c r="E24" s="695"/>
      <c r="F24" s="9"/>
    </row>
    <row r="25" spans="1:6" ht="25.5">
      <c r="A25" s="9"/>
      <c r="B25" s="716"/>
      <c r="C25" s="149" t="s">
        <v>424</v>
      </c>
      <c r="D25" s="716"/>
      <c r="E25" s="695"/>
      <c r="F25" s="9"/>
    </row>
    <row r="26" spans="1:6" ht="25.5">
      <c r="A26" s="9"/>
      <c r="B26" s="716"/>
      <c r="C26" s="149" t="s">
        <v>425</v>
      </c>
      <c r="D26" s="716"/>
      <c r="E26" s="695"/>
      <c r="F26" s="9"/>
    </row>
    <row r="27" spans="1:6">
      <c r="A27" s="9"/>
      <c r="B27" s="716"/>
      <c r="C27" s="150" t="s">
        <v>427</v>
      </c>
      <c r="D27" s="716"/>
      <c r="E27" s="695"/>
      <c r="F27" s="9"/>
    </row>
    <row r="28" spans="1:6">
      <c r="A28" s="9"/>
      <c r="B28" s="716"/>
      <c r="C28" s="151" t="s">
        <v>866</v>
      </c>
      <c r="D28" s="716"/>
      <c r="E28" s="695"/>
      <c r="F28" s="9"/>
    </row>
    <row r="29" spans="1:6">
      <c r="A29" s="9"/>
      <c r="B29" s="716"/>
      <c r="C29" s="151" t="s">
        <v>867</v>
      </c>
      <c r="D29" s="716"/>
      <c r="E29" s="695"/>
      <c r="F29" s="9"/>
    </row>
    <row r="30" spans="1:6">
      <c r="A30" s="9"/>
      <c r="B30" s="716"/>
      <c r="C30" s="151" t="s">
        <v>431</v>
      </c>
      <c r="D30" s="716"/>
      <c r="E30" s="695"/>
      <c r="F30" s="9"/>
    </row>
    <row r="31" spans="1:6">
      <c r="A31" s="9"/>
      <c r="B31" s="716"/>
      <c r="C31" s="151" t="s">
        <v>432</v>
      </c>
      <c r="D31" s="716"/>
      <c r="E31" s="695"/>
      <c r="F31" s="9"/>
    </row>
    <row r="32" spans="1:6">
      <c r="A32" s="9"/>
      <c r="B32" s="716"/>
      <c r="C32" s="151" t="s">
        <v>868</v>
      </c>
      <c r="D32" s="716"/>
      <c r="E32" s="695"/>
      <c r="F32" s="9"/>
    </row>
    <row r="33" spans="1:6">
      <c r="A33" s="9"/>
      <c r="B33" s="716"/>
      <c r="C33" s="152" t="s">
        <v>869</v>
      </c>
      <c r="D33" s="716"/>
      <c r="E33" s="695"/>
      <c r="F33" s="9"/>
    </row>
    <row r="34" spans="1:6" ht="51">
      <c r="A34" s="9"/>
      <c r="B34" s="716"/>
      <c r="C34" s="153" t="s">
        <v>870</v>
      </c>
      <c r="D34" s="716"/>
      <c r="E34" s="695"/>
      <c r="F34" s="9"/>
    </row>
    <row r="35" spans="1:6">
      <c r="A35" s="9"/>
      <c r="B35" s="716"/>
      <c r="C35" s="154" t="s">
        <v>871</v>
      </c>
      <c r="D35" s="716"/>
      <c r="E35" s="695"/>
      <c r="F35" s="9"/>
    </row>
    <row r="36" spans="1:6">
      <c r="A36" s="9"/>
      <c r="B36" s="716"/>
      <c r="C36" s="155" t="s">
        <v>872</v>
      </c>
      <c r="D36" s="716"/>
      <c r="E36" s="695"/>
      <c r="F36" s="9"/>
    </row>
    <row r="37" spans="1:6">
      <c r="A37" s="9"/>
      <c r="B37" s="716"/>
      <c r="C37" s="155" t="s">
        <v>873</v>
      </c>
      <c r="D37" s="716"/>
      <c r="E37" s="695"/>
      <c r="F37" s="9"/>
    </row>
    <row r="38" spans="1:6" ht="25.5">
      <c r="A38" s="9"/>
      <c r="B38" s="716"/>
      <c r="C38" s="155" t="s">
        <v>446</v>
      </c>
      <c r="D38" s="716"/>
      <c r="E38" s="695"/>
      <c r="F38" s="9"/>
    </row>
    <row r="39" spans="1:6">
      <c r="A39" s="9"/>
      <c r="B39" s="716"/>
      <c r="C39" s="155" t="s">
        <v>874</v>
      </c>
      <c r="D39" s="716"/>
      <c r="E39" s="695"/>
      <c r="F39" s="9"/>
    </row>
    <row r="40" spans="1:6">
      <c r="A40" s="9"/>
      <c r="B40" s="716"/>
      <c r="C40" s="154" t="s">
        <v>875</v>
      </c>
      <c r="D40" s="716"/>
      <c r="E40" s="695"/>
      <c r="F40" s="9"/>
    </row>
    <row r="41" spans="1:6">
      <c r="A41" s="9"/>
      <c r="B41" s="716"/>
      <c r="C41" s="156" t="s">
        <v>876</v>
      </c>
      <c r="D41" s="716"/>
      <c r="E41" s="695"/>
      <c r="F41" s="9"/>
    </row>
    <row r="42" spans="1:6" ht="25.5">
      <c r="A42" s="9"/>
      <c r="B42" s="716"/>
      <c r="C42" s="153" t="s">
        <v>877</v>
      </c>
      <c r="D42" s="716"/>
      <c r="E42" s="695"/>
      <c r="F42" s="9"/>
    </row>
    <row r="43" spans="1:6">
      <c r="A43" s="9"/>
      <c r="B43" s="716"/>
      <c r="C43" s="156" t="s">
        <v>457</v>
      </c>
      <c r="D43" s="716"/>
      <c r="E43" s="695"/>
      <c r="F43" s="9"/>
    </row>
    <row r="44" spans="1:6">
      <c r="A44" s="9"/>
      <c r="B44" s="716"/>
      <c r="C44" s="157" t="s">
        <v>459</v>
      </c>
      <c r="D44" s="716"/>
      <c r="E44" s="695"/>
      <c r="F44" s="9"/>
    </row>
    <row r="45" spans="1:6">
      <c r="A45" s="9"/>
      <c r="B45" s="716"/>
      <c r="C45" s="157" t="s">
        <v>460</v>
      </c>
      <c r="D45" s="716"/>
      <c r="E45" s="695"/>
      <c r="F45" s="9"/>
    </row>
    <row r="46" spans="1:6">
      <c r="A46" s="9"/>
      <c r="B46" s="716"/>
      <c r="C46" s="157" t="s">
        <v>461</v>
      </c>
      <c r="D46" s="716"/>
      <c r="E46" s="695"/>
      <c r="F46" s="9"/>
    </row>
    <row r="47" spans="1:6">
      <c r="A47" s="9"/>
      <c r="B47" s="716"/>
      <c r="C47" s="158" t="s">
        <v>463</v>
      </c>
      <c r="D47" s="716"/>
      <c r="E47" s="695"/>
      <c r="F47" s="9"/>
    </row>
    <row r="48" spans="1:6">
      <c r="A48" s="9"/>
      <c r="B48" s="716"/>
      <c r="C48" s="158" t="s">
        <v>878</v>
      </c>
      <c r="D48" s="716"/>
      <c r="E48" s="695"/>
      <c r="F48" s="9"/>
    </row>
    <row r="49" spans="1:6" ht="25.5">
      <c r="A49" s="9"/>
      <c r="B49" s="716"/>
      <c r="C49" s="159" t="s">
        <v>879</v>
      </c>
      <c r="D49" s="716"/>
      <c r="E49" s="695"/>
      <c r="F49" s="9"/>
    </row>
    <row r="50" spans="1:6" ht="25.5">
      <c r="A50" s="9"/>
      <c r="B50" s="716"/>
      <c r="C50" s="159" t="s">
        <v>880</v>
      </c>
      <c r="D50" s="716"/>
      <c r="E50" s="695"/>
      <c r="F50" s="9"/>
    </row>
    <row r="51" spans="1:6">
      <c r="A51" s="9"/>
      <c r="B51" s="716"/>
      <c r="C51" s="159" t="s">
        <v>881</v>
      </c>
      <c r="D51" s="716"/>
      <c r="E51" s="695"/>
      <c r="F51" s="9"/>
    </row>
    <row r="52" spans="1:6">
      <c r="A52" s="9"/>
      <c r="B52" s="716"/>
      <c r="C52" s="158" t="s">
        <v>882</v>
      </c>
      <c r="D52" s="716"/>
      <c r="E52" s="695"/>
      <c r="F52" s="9"/>
    </row>
    <row r="53" spans="1:6">
      <c r="A53" s="9"/>
      <c r="B53" s="716"/>
      <c r="C53" s="154" t="s">
        <v>883</v>
      </c>
      <c r="D53" s="716"/>
      <c r="E53" s="695"/>
      <c r="F53" s="9"/>
    </row>
    <row r="54" spans="1:6" ht="25.5">
      <c r="A54" s="9"/>
      <c r="B54" s="716"/>
      <c r="C54" s="153" t="s">
        <v>884</v>
      </c>
      <c r="D54" s="716"/>
      <c r="E54" s="695"/>
      <c r="F54" s="9"/>
    </row>
    <row r="55" spans="1:6">
      <c r="A55" s="9"/>
      <c r="B55" s="716"/>
      <c r="C55" s="160" t="s">
        <v>885</v>
      </c>
      <c r="D55" s="716"/>
      <c r="E55" s="695"/>
      <c r="F55" s="9"/>
    </row>
    <row r="56" spans="1:6">
      <c r="A56" s="9"/>
      <c r="B56" s="716"/>
      <c r="C56" s="157" t="s">
        <v>479</v>
      </c>
      <c r="D56" s="716"/>
      <c r="E56" s="695"/>
      <c r="F56" s="9"/>
    </row>
    <row r="57" spans="1:6">
      <c r="A57" s="9"/>
      <c r="B57" s="716"/>
      <c r="C57" s="157" t="s">
        <v>480</v>
      </c>
      <c r="D57" s="716"/>
      <c r="E57" s="695"/>
      <c r="F57" s="9"/>
    </row>
    <row r="58" spans="1:6">
      <c r="A58" s="9"/>
      <c r="B58" s="716"/>
      <c r="C58" s="155" t="s">
        <v>482</v>
      </c>
      <c r="D58" s="716"/>
      <c r="E58" s="695"/>
      <c r="F58" s="9"/>
    </row>
    <row r="59" spans="1:6" ht="89.25">
      <c r="A59" s="9"/>
      <c r="B59" s="716"/>
      <c r="C59" s="161" t="s">
        <v>886</v>
      </c>
      <c r="D59" s="716"/>
      <c r="E59" s="695"/>
      <c r="F59" s="9"/>
    </row>
    <row r="60" spans="1:6">
      <c r="A60" s="9"/>
      <c r="B60" s="710">
        <v>44482</v>
      </c>
      <c r="C60" s="711" t="s">
        <v>887</v>
      </c>
      <c r="D60" s="712" t="s">
        <v>888</v>
      </c>
      <c r="E60" s="695" t="s">
        <v>889</v>
      </c>
      <c r="F60" s="9"/>
    </row>
    <row r="61" spans="1:6">
      <c r="A61" s="9"/>
      <c r="B61" s="695"/>
      <c r="C61" s="711"/>
      <c r="D61" s="713"/>
      <c r="E61" s="695"/>
      <c r="F61" s="9"/>
    </row>
    <row r="62" spans="1:6">
      <c r="A62" s="9"/>
      <c r="B62" s="695"/>
      <c r="C62" s="711"/>
      <c r="D62" s="713"/>
      <c r="E62" s="695"/>
      <c r="F62" s="9"/>
    </row>
    <row r="63" spans="1:6">
      <c r="A63" s="9"/>
      <c r="B63" s="695"/>
      <c r="C63" s="711"/>
      <c r="D63" s="713"/>
      <c r="E63" s="695"/>
      <c r="F63" s="9"/>
    </row>
    <row r="64" spans="1:6">
      <c r="A64" s="9"/>
      <c r="B64" s="695"/>
      <c r="C64" s="711"/>
      <c r="D64" s="713"/>
      <c r="E64" s="695"/>
      <c r="F64" s="9"/>
    </row>
    <row r="65" spans="1:6">
      <c r="A65" s="9"/>
      <c r="B65" s="695"/>
      <c r="C65" s="711"/>
      <c r="D65" s="714"/>
      <c r="E65" s="695"/>
      <c r="F65" s="9"/>
    </row>
    <row r="66" spans="1:6">
      <c r="A66" s="9"/>
      <c r="B66" s="710">
        <v>44656</v>
      </c>
      <c r="C66" s="711" t="s">
        <v>890</v>
      </c>
      <c r="D66" s="712" t="s">
        <v>891</v>
      </c>
      <c r="E66" s="695" t="s">
        <v>892</v>
      </c>
      <c r="F66" s="9"/>
    </row>
    <row r="67" spans="1:6">
      <c r="A67" s="9"/>
      <c r="B67" s="695"/>
      <c r="C67" s="711"/>
      <c r="D67" s="713"/>
      <c r="E67" s="695"/>
      <c r="F67" s="9"/>
    </row>
    <row r="68" spans="1:6">
      <c r="A68" s="9"/>
      <c r="B68" s="695"/>
      <c r="C68" s="711"/>
      <c r="D68" s="713"/>
      <c r="E68" s="695"/>
      <c r="F68" s="9"/>
    </row>
    <row r="69" spans="1:6">
      <c r="A69" s="9"/>
      <c r="B69" s="695"/>
      <c r="C69" s="711"/>
      <c r="D69" s="713"/>
      <c r="E69" s="695"/>
      <c r="F69" s="9"/>
    </row>
    <row r="70" spans="1:6">
      <c r="A70" s="9"/>
      <c r="B70" s="695"/>
      <c r="C70" s="711"/>
      <c r="D70" s="713"/>
      <c r="E70" s="695"/>
      <c r="F70" s="9"/>
    </row>
    <row r="71" spans="1:6">
      <c r="A71" s="9"/>
      <c r="B71" s="695"/>
      <c r="C71" s="711"/>
      <c r="D71" s="714"/>
      <c r="E71" s="695"/>
      <c r="F71" s="9"/>
    </row>
    <row r="72" spans="1:6" ht="25.5">
      <c r="A72" s="9"/>
      <c r="B72" s="280">
        <v>44817</v>
      </c>
      <c r="C72" s="162" t="s">
        <v>893</v>
      </c>
      <c r="D72" s="279" t="s">
        <v>855</v>
      </c>
      <c r="E72" s="279" t="s">
        <v>856</v>
      </c>
      <c r="F72" s="9"/>
    </row>
    <row r="73" spans="1:6" ht="340.5" customHeight="1">
      <c r="A73" s="9"/>
      <c r="B73" s="280">
        <v>44866</v>
      </c>
      <c r="C73" s="163" t="s">
        <v>894</v>
      </c>
      <c r="D73" s="279" t="s">
        <v>891</v>
      </c>
      <c r="E73" s="279" t="s">
        <v>862</v>
      </c>
      <c r="F73" s="9"/>
    </row>
    <row r="74" spans="1:6" ht="291" customHeight="1">
      <c r="A74" s="9"/>
      <c r="B74" s="694">
        <v>45135</v>
      </c>
      <c r="C74" s="693" t="s">
        <v>895</v>
      </c>
      <c r="D74" s="695" t="s">
        <v>891</v>
      </c>
      <c r="E74" s="695" t="s">
        <v>862</v>
      </c>
      <c r="F74" s="9"/>
    </row>
    <row r="75" spans="1:6" ht="375" customHeight="1">
      <c r="A75" s="9"/>
      <c r="B75" s="694"/>
      <c r="C75" s="693"/>
      <c r="D75" s="695"/>
      <c r="E75" s="695"/>
      <c r="F75" s="9"/>
    </row>
    <row r="76" spans="1:6" ht="63" customHeight="1">
      <c r="A76" s="9"/>
      <c r="B76" s="281">
        <v>45429</v>
      </c>
      <c r="C76" s="181" t="s">
        <v>896</v>
      </c>
      <c r="D76" s="22" t="s">
        <v>897</v>
      </c>
      <c r="E76" s="22" t="s">
        <v>898</v>
      </c>
      <c r="F76" s="9"/>
    </row>
    <row r="77" spans="1:6" ht="246" customHeight="1">
      <c r="A77" s="9"/>
      <c r="B77" s="278">
        <v>45455</v>
      </c>
      <c r="C77" s="92" t="s">
        <v>899</v>
      </c>
      <c r="D77" s="22" t="s">
        <v>900</v>
      </c>
      <c r="E77" s="22" t="s">
        <v>862</v>
      </c>
      <c r="F77" s="9"/>
    </row>
    <row r="78" spans="1:6" ht="76.5" customHeight="1">
      <c r="A78" s="9"/>
      <c r="B78" s="278">
        <v>45748</v>
      </c>
      <c r="C78" s="181" t="s">
        <v>896</v>
      </c>
      <c r="D78" s="22" t="s">
        <v>897</v>
      </c>
      <c r="E78" s="22" t="s">
        <v>898</v>
      </c>
      <c r="F78" s="9"/>
    </row>
    <row r="79" spans="1:6" ht="270" customHeight="1">
      <c r="A79" s="9"/>
      <c r="B79" s="278">
        <v>45866</v>
      </c>
      <c r="C79" s="92" t="s">
        <v>901</v>
      </c>
      <c r="D79" s="22" t="s">
        <v>891</v>
      </c>
      <c r="E79" s="22" t="s">
        <v>862</v>
      </c>
      <c r="F79" s="9"/>
    </row>
    <row r="80" spans="1:6" ht="28.5">
      <c r="A80" s="9"/>
      <c r="B80" s="278">
        <v>45896</v>
      </c>
      <c r="C80" s="169" t="s">
        <v>896</v>
      </c>
      <c r="D80" s="22" t="s">
        <v>902</v>
      </c>
      <c r="E80" s="22" t="s">
        <v>898</v>
      </c>
      <c r="F80" s="9"/>
    </row>
    <row r="81" spans="1:6" ht="272.25" customHeight="1">
      <c r="A81" s="9"/>
      <c r="B81" s="587">
        <v>46189</v>
      </c>
      <c r="C81" s="696" t="s">
        <v>933</v>
      </c>
      <c r="D81" s="509" t="s">
        <v>891</v>
      </c>
      <c r="E81" s="509" t="s">
        <v>862</v>
      </c>
      <c r="F81" s="9"/>
    </row>
    <row r="82" spans="1:6" ht="272.25" customHeight="1">
      <c r="A82" s="9"/>
      <c r="B82" s="587"/>
      <c r="C82" s="696"/>
      <c r="D82" s="509"/>
      <c r="E82" s="509"/>
      <c r="F82" s="9"/>
    </row>
    <row r="83" spans="1:6" ht="272.25" customHeight="1">
      <c r="A83" s="9"/>
      <c r="B83" s="587"/>
      <c r="C83" s="696"/>
      <c r="D83" s="509"/>
      <c r="E83" s="509"/>
      <c r="F83" s="9"/>
    </row>
    <row r="84" spans="1:6" ht="174" customHeight="1">
      <c r="A84" s="9"/>
      <c r="B84" s="587"/>
      <c r="C84" s="696"/>
      <c r="D84" s="509"/>
      <c r="E84" s="509"/>
      <c r="F84" s="9"/>
    </row>
    <row r="85" spans="1:6">
      <c r="A85" s="9"/>
      <c r="B85" s="395"/>
      <c r="C85" s="396"/>
      <c r="D85" s="112"/>
      <c r="E85" s="112"/>
      <c r="F85" s="9"/>
    </row>
    <row r="86" spans="1:6">
      <c r="A86" s="9"/>
      <c r="B86" s="395"/>
      <c r="C86" s="396"/>
      <c r="D86" s="112"/>
      <c r="E86" s="112"/>
      <c r="F86" s="9"/>
    </row>
    <row r="87" spans="1:6">
      <c r="A87" s="9"/>
      <c r="B87" s="395"/>
      <c r="C87" s="396"/>
      <c r="D87" s="112"/>
      <c r="E87" s="112"/>
      <c r="F87" s="9"/>
    </row>
    <row r="88" spans="1:6">
      <c r="A88" s="9"/>
      <c r="B88" s="395"/>
      <c r="C88" s="396"/>
      <c r="D88" s="112"/>
      <c r="E88" s="112"/>
      <c r="F88" s="9"/>
    </row>
    <row r="89" spans="1:6">
      <c r="A89" s="9"/>
      <c r="B89" s="395"/>
      <c r="C89" s="396"/>
      <c r="D89" s="112"/>
      <c r="E89" s="112"/>
      <c r="F89" s="9"/>
    </row>
    <row r="90" spans="1:6">
      <c r="A90" s="9"/>
      <c r="B90" s="395"/>
      <c r="C90" s="396"/>
      <c r="D90" s="112"/>
      <c r="E90" s="112"/>
      <c r="F90" s="9"/>
    </row>
    <row r="91" spans="1:6">
      <c r="A91" s="9"/>
      <c r="B91" s="395"/>
      <c r="C91" s="396"/>
      <c r="D91" s="112"/>
      <c r="E91" s="112"/>
      <c r="F91" s="9"/>
    </row>
    <row r="92" spans="1:6">
      <c r="A92" s="9"/>
      <c r="B92" s="395"/>
      <c r="C92" s="396"/>
      <c r="D92" s="112"/>
      <c r="E92" s="112"/>
      <c r="F92" s="9"/>
    </row>
    <row r="93" spans="1:6">
      <c r="A93" s="9"/>
      <c r="B93" s="395"/>
      <c r="C93" s="396"/>
      <c r="D93" s="112"/>
      <c r="E93" s="112"/>
      <c r="F93" s="9"/>
    </row>
    <row r="94" spans="1:6">
      <c r="A94" s="9"/>
      <c r="B94" s="395"/>
      <c r="C94" s="396"/>
      <c r="D94" s="112"/>
      <c r="E94" s="112"/>
      <c r="F94" s="9"/>
    </row>
    <row r="95" spans="1:6">
      <c r="A95" s="9"/>
      <c r="B95" s="9"/>
      <c r="C95" s="9"/>
      <c r="D95" s="9"/>
      <c r="E95" s="9"/>
      <c r="F95" s="9"/>
    </row>
    <row r="96" spans="1:6" ht="61.5" customHeight="1">
      <c r="A96" s="9"/>
      <c r="B96" s="691" t="s">
        <v>38</v>
      </c>
      <c r="C96" s="691"/>
      <c r="D96" s="691"/>
      <c r="E96" s="691"/>
      <c r="F96" s="9"/>
    </row>
    <row r="97" spans="1:6">
      <c r="A97" s="9"/>
      <c r="B97" s="9"/>
      <c r="C97" s="9"/>
      <c r="D97" s="9"/>
      <c r="E97" s="9"/>
      <c r="F97" s="9"/>
    </row>
    <row r="98" spans="1:6" ht="39" customHeight="1">
      <c r="A98" s="9"/>
      <c r="B98" s="692" t="s">
        <v>759</v>
      </c>
      <c r="C98" s="692"/>
      <c r="D98" s="692"/>
      <c r="E98" s="692"/>
      <c r="F98" s="9"/>
    </row>
  </sheetData>
  <sheetProtection algorithmName="SHA-512" hashValue="qvDP9GVX4GxWccyEFGud8utzEt2CWV6/dvyz+UGoD8AOlWta2QiKLhVIZt1j8/9/O30OWUfQq5LihgBJ1wVBGw==" saltValue="v8ELWmz8cmPrnej7keVj6Q==" spinCount="100000" sheet="1" objects="1" scenarios="1"/>
  <mergeCells count="32">
    <mergeCell ref="B66:B71"/>
    <mergeCell ref="C66:C71"/>
    <mergeCell ref="D66:D71"/>
    <mergeCell ref="E66:E71"/>
    <mergeCell ref="B23:B59"/>
    <mergeCell ref="D23:D59"/>
    <mergeCell ref="E23:E59"/>
    <mergeCell ref="B60:B65"/>
    <mergeCell ref="C60:C65"/>
    <mergeCell ref="D60:D65"/>
    <mergeCell ref="E60:E65"/>
    <mergeCell ref="E14:E16"/>
    <mergeCell ref="B17:B22"/>
    <mergeCell ref="C17:C22"/>
    <mergeCell ref="D17:D22"/>
    <mergeCell ref="E17:E22"/>
    <mergeCell ref="C2:D2"/>
    <mergeCell ref="C3:D3"/>
    <mergeCell ref="C4:D5"/>
    <mergeCell ref="B2:B5"/>
    <mergeCell ref="B14:B16"/>
    <mergeCell ref="D14:D16"/>
    <mergeCell ref="B96:E96"/>
    <mergeCell ref="B98:E98"/>
    <mergeCell ref="C74:C75"/>
    <mergeCell ref="B74:B75"/>
    <mergeCell ref="D74:D75"/>
    <mergeCell ref="E74:E75"/>
    <mergeCell ref="C81:C84"/>
    <mergeCell ref="B81:B84"/>
    <mergeCell ref="D81:D84"/>
    <mergeCell ref="E81:E84"/>
  </mergeCells>
  <pageMargins left="0.7" right="0.7" top="0.75" bottom="0.75" header="0.3" footer="0.3"/>
  <pageSetup scale="17"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7"/>
  <dimension ref="B2:C15"/>
  <sheetViews>
    <sheetView workbookViewId="0"/>
  </sheetViews>
  <sheetFormatPr baseColWidth="10" defaultColWidth="11.42578125" defaultRowHeight="16.5"/>
  <cols>
    <col min="1" max="1" width="6.28515625" style="66" customWidth="1"/>
    <col min="2" max="2" width="11.42578125" style="66"/>
    <col min="3" max="3" width="20" style="66" customWidth="1"/>
    <col min="4" max="16384" width="11.42578125" style="66"/>
  </cols>
  <sheetData>
    <row r="2" spans="2:3">
      <c r="C2" s="66" t="s">
        <v>903</v>
      </c>
    </row>
    <row r="3" spans="2:3" ht="28.5">
      <c r="B3" s="717" t="s">
        <v>904</v>
      </c>
      <c r="C3" s="67" t="s">
        <v>905</v>
      </c>
    </row>
    <row r="4" spans="2:3" ht="57" customHeight="1">
      <c r="B4" s="717"/>
      <c r="C4" s="67" t="s">
        <v>906</v>
      </c>
    </row>
    <row r="5" spans="2:3">
      <c r="B5" s="717"/>
      <c r="C5" s="68" t="s">
        <v>907</v>
      </c>
    </row>
    <row r="6" spans="2:3">
      <c r="B6" s="717"/>
      <c r="C6" s="68" t="s">
        <v>908</v>
      </c>
    </row>
    <row r="7" spans="2:3">
      <c r="B7" s="717"/>
      <c r="C7" s="68" t="s">
        <v>909</v>
      </c>
    </row>
    <row r="8" spans="2:3">
      <c r="B8" s="717"/>
      <c r="C8" s="68" t="s">
        <v>910</v>
      </c>
    </row>
    <row r="9" spans="2:3">
      <c r="B9" s="717"/>
      <c r="C9" s="68" t="s">
        <v>911</v>
      </c>
    </row>
    <row r="10" spans="2:3">
      <c r="B10" s="717" t="s">
        <v>912</v>
      </c>
      <c r="C10" s="68" t="s">
        <v>913</v>
      </c>
    </row>
    <row r="11" spans="2:3">
      <c r="B11" s="717"/>
      <c r="C11" s="68" t="s">
        <v>914</v>
      </c>
    </row>
    <row r="12" spans="2:3">
      <c r="B12" s="717"/>
      <c r="C12" s="68" t="s">
        <v>915</v>
      </c>
    </row>
    <row r="13" spans="2:3">
      <c r="B13" s="717"/>
      <c r="C13" s="68" t="s">
        <v>916</v>
      </c>
    </row>
    <row r="14" spans="2:3">
      <c r="B14" s="717"/>
      <c r="C14" s="68" t="s">
        <v>917</v>
      </c>
    </row>
    <row r="15" spans="2:3">
      <c r="B15" s="717"/>
      <c r="C15" s="67" t="s">
        <v>918</v>
      </c>
    </row>
  </sheetData>
  <mergeCells count="2">
    <mergeCell ref="B3:B9"/>
    <mergeCell ref="B10:B1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9"/>
  <dimension ref="A2:BP35"/>
  <sheetViews>
    <sheetView showGridLines="0" showRowColHeaders="0" tabSelected="1" zoomScaleNormal="100" zoomScaleSheetLayoutView="25" workbookViewId="0"/>
  </sheetViews>
  <sheetFormatPr baseColWidth="10" defaultColWidth="11.42578125" defaultRowHeight="15"/>
  <cols>
    <col min="1" max="1" width="2.42578125" customWidth="1"/>
    <col min="2" max="2" width="16" customWidth="1"/>
    <col min="16" max="16" width="13.85546875" customWidth="1"/>
    <col min="17" max="17" width="13.28515625" customWidth="1"/>
  </cols>
  <sheetData>
    <row r="2" spans="1:68" s="8" customFormat="1" ht="19.5" customHeight="1">
      <c r="A2" s="179"/>
      <c r="B2" s="447"/>
      <c r="C2" s="448" t="s">
        <v>24</v>
      </c>
      <c r="D2" s="448"/>
      <c r="E2" s="448"/>
      <c r="F2" s="448"/>
      <c r="G2" s="448"/>
      <c r="H2" s="448"/>
      <c r="I2" s="448"/>
      <c r="J2" s="448"/>
      <c r="K2" s="448"/>
      <c r="L2" s="448"/>
      <c r="M2" s="448"/>
      <c r="N2" s="448"/>
      <c r="O2" s="448"/>
      <c r="P2" s="448" t="s">
        <v>25</v>
      </c>
      <c r="Q2" s="448"/>
      <c r="R2" s="194"/>
      <c r="S2" s="194"/>
      <c r="T2" s="194"/>
      <c r="U2" s="194"/>
      <c r="V2" s="194"/>
      <c r="W2" s="194"/>
      <c r="X2" s="194"/>
      <c r="Y2" s="194"/>
      <c r="Z2" s="194"/>
      <c r="AA2" s="194"/>
      <c r="AB2" s="194"/>
      <c r="AC2" s="194"/>
      <c r="AD2" s="194"/>
      <c r="AE2" s="194"/>
      <c r="AF2" s="194"/>
      <c r="AG2" s="194"/>
      <c r="AH2" s="194"/>
      <c r="AI2" s="194"/>
      <c r="AJ2" s="194"/>
      <c r="AK2" s="194"/>
      <c r="AL2" s="194"/>
      <c r="AM2" s="194"/>
      <c r="AN2" s="194"/>
      <c r="AO2" s="194"/>
      <c r="AP2" s="194"/>
      <c r="AQ2" s="194"/>
      <c r="AR2" s="194"/>
      <c r="AS2" s="194"/>
      <c r="AT2" s="194"/>
      <c r="AU2" s="194"/>
      <c r="AV2" s="194"/>
      <c r="AW2" s="194"/>
      <c r="AX2" s="194"/>
      <c r="AY2" s="194"/>
      <c r="AZ2" s="194"/>
      <c r="BA2" s="194"/>
      <c r="BB2" s="194"/>
      <c r="BC2" s="194"/>
      <c r="BD2" s="194"/>
      <c r="BE2" s="194"/>
      <c r="BF2" s="195"/>
      <c r="BG2" s="195"/>
      <c r="BH2" s="195"/>
      <c r="BI2" s="195"/>
      <c r="BJ2" s="195"/>
      <c r="BK2" s="196"/>
      <c r="BL2" s="196"/>
      <c r="BM2" s="196"/>
      <c r="BN2" s="196"/>
      <c r="BO2" s="196"/>
      <c r="BP2" s="196"/>
    </row>
    <row r="3" spans="1:68" s="8" customFormat="1" ht="19.5" customHeight="1">
      <c r="A3" s="179"/>
      <c r="B3" s="447"/>
      <c r="C3" s="448" t="s">
        <v>26</v>
      </c>
      <c r="D3" s="448"/>
      <c r="E3" s="448"/>
      <c r="F3" s="448"/>
      <c r="G3" s="448"/>
      <c r="H3" s="448"/>
      <c r="I3" s="448"/>
      <c r="J3" s="448"/>
      <c r="K3" s="448"/>
      <c r="L3" s="448"/>
      <c r="M3" s="448"/>
      <c r="N3" s="448"/>
      <c r="O3" s="448"/>
      <c r="P3" s="448" t="s">
        <v>27</v>
      </c>
      <c r="Q3" s="448"/>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194"/>
      <c r="AU3" s="194"/>
      <c r="AV3" s="194"/>
      <c r="AW3" s="194"/>
      <c r="AX3" s="194"/>
      <c r="AY3" s="194"/>
      <c r="AZ3" s="194"/>
      <c r="BA3" s="194"/>
      <c r="BB3" s="194"/>
      <c r="BC3" s="194"/>
      <c r="BD3" s="194"/>
      <c r="BE3" s="194"/>
      <c r="BF3" s="195"/>
      <c r="BG3" s="195"/>
      <c r="BH3" s="195"/>
      <c r="BI3" s="195"/>
      <c r="BJ3" s="195"/>
      <c r="BK3" s="196"/>
      <c r="BL3" s="196"/>
      <c r="BM3" s="196"/>
      <c r="BN3" s="196"/>
      <c r="BO3" s="196"/>
      <c r="BP3" s="196"/>
    </row>
    <row r="4" spans="1:68" s="8" customFormat="1" ht="15" customHeight="1">
      <c r="A4" s="179"/>
      <c r="B4" s="447"/>
      <c r="C4" s="448" t="s">
        <v>28</v>
      </c>
      <c r="D4" s="448"/>
      <c r="E4" s="448"/>
      <c r="F4" s="448"/>
      <c r="G4" s="448"/>
      <c r="H4" s="448"/>
      <c r="I4" s="448"/>
      <c r="J4" s="448"/>
      <c r="K4" s="448"/>
      <c r="L4" s="448"/>
      <c r="M4" s="448"/>
      <c r="N4" s="448"/>
      <c r="O4" s="448"/>
      <c r="P4" s="448" t="s">
        <v>29</v>
      </c>
      <c r="Q4" s="448"/>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194"/>
      <c r="AU4" s="194"/>
      <c r="AV4" s="194"/>
      <c r="AW4" s="194"/>
      <c r="AX4" s="194"/>
      <c r="AY4" s="194"/>
      <c r="AZ4" s="194"/>
      <c r="BA4" s="194"/>
      <c r="BB4" s="194"/>
      <c r="BC4" s="194"/>
      <c r="BD4" s="194"/>
      <c r="BE4" s="194"/>
      <c r="BF4" s="195"/>
      <c r="BG4" s="195"/>
      <c r="BH4" s="195"/>
      <c r="BI4" s="195"/>
      <c r="BJ4" s="195"/>
      <c r="BK4" s="196"/>
      <c r="BL4" s="196"/>
      <c r="BM4" s="196"/>
      <c r="BN4" s="196"/>
      <c r="BO4" s="196"/>
      <c r="BP4" s="196"/>
    </row>
    <row r="5" spans="1:68" s="8" customFormat="1">
      <c r="A5" s="179"/>
      <c r="B5" s="447"/>
      <c r="C5" s="448"/>
      <c r="D5" s="448"/>
      <c r="E5" s="448"/>
      <c r="F5" s="448"/>
      <c r="G5" s="448"/>
      <c r="H5" s="448"/>
      <c r="I5" s="448"/>
      <c r="J5" s="448"/>
      <c r="K5" s="448"/>
      <c r="L5" s="448"/>
      <c r="M5" s="448"/>
      <c r="N5" s="448"/>
      <c r="O5" s="448"/>
      <c r="P5" s="448" t="s">
        <v>30</v>
      </c>
      <c r="Q5" s="448"/>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194"/>
      <c r="AU5" s="194"/>
      <c r="AV5" s="194"/>
      <c r="AW5" s="194"/>
      <c r="AX5" s="194"/>
      <c r="AY5" s="194"/>
      <c r="AZ5" s="194"/>
      <c r="BA5" s="194"/>
      <c r="BB5" s="194"/>
      <c r="BC5" s="194"/>
      <c r="BD5" s="194"/>
      <c r="BE5" s="194"/>
      <c r="BF5" s="195"/>
      <c r="BG5" s="195"/>
      <c r="BH5" s="195"/>
      <c r="BI5" s="195"/>
      <c r="BJ5" s="195"/>
      <c r="BK5" s="196"/>
      <c r="BL5" s="196"/>
      <c r="BM5" s="196"/>
      <c r="BN5" s="196"/>
      <c r="BO5" s="196"/>
      <c r="BP5" s="196"/>
    </row>
    <row r="6" spans="1:68">
      <c r="R6" s="179"/>
      <c r="S6" s="179"/>
      <c r="T6" s="179"/>
      <c r="U6" s="179"/>
      <c r="V6" s="179"/>
      <c r="W6" s="179"/>
      <c r="X6" s="179"/>
      <c r="Y6" s="179"/>
      <c r="Z6" s="179"/>
      <c r="AA6" s="179"/>
      <c r="AB6" s="179"/>
      <c r="AC6" s="179"/>
      <c r="AD6" s="179"/>
      <c r="AE6" s="179"/>
      <c r="AF6" s="179"/>
      <c r="AG6" s="179"/>
      <c r="AH6" s="179"/>
      <c r="AI6" s="179"/>
      <c r="AJ6" s="179"/>
      <c r="AK6" s="179"/>
      <c r="AL6" s="179"/>
      <c r="AM6" s="179"/>
      <c r="AN6" s="179"/>
      <c r="AO6" s="179"/>
      <c r="AP6" s="179"/>
      <c r="AQ6" s="179"/>
      <c r="AR6" s="179"/>
      <c r="AS6" s="179"/>
      <c r="AT6" s="179"/>
      <c r="AU6" s="179"/>
      <c r="AV6" s="179"/>
      <c r="AW6" s="179"/>
      <c r="AX6" s="179"/>
      <c r="AY6" s="179"/>
      <c r="AZ6" s="179"/>
      <c r="BA6" s="179"/>
      <c r="BB6" s="179"/>
      <c r="BC6" s="179"/>
      <c r="BD6" s="179"/>
      <c r="BE6" s="179"/>
    </row>
    <row r="7" spans="1:68" ht="15.75" thickBot="1">
      <c r="B7" s="197"/>
      <c r="C7" s="197"/>
      <c r="D7" s="197"/>
      <c r="E7" s="197"/>
      <c r="F7" s="197"/>
      <c r="G7" s="197"/>
      <c r="H7" s="197"/>
      <c r="I7" s="197"/>
      <c r="J7" s="197"/>
      <c r="K7" s="197"/>
      <c r="L7" s="197"/>
      <c r="M7" s="197"/>
      <c r="N7" s="197"/>
      <c r="O7" s="197"/>
      <c r="P7" s="197"/>
      <c r="Q7" s="197"/>
    </row>
    <row r="8" spans="1:68">
      <c r="B8" s="197"/>
      <c r="C8" s="449" t="s">
        <v>31</v>
      </c>
      <c r="D8" s="450"/>
      <c r="E8" s="450"/>
      <c r="F8" s="450"/>
      <c r="G8" s="450"/>
      <c r="H8" s="450"/>
      <c r="I8" s="450"/>
      <c r="J8" s="450"/>
      <c r="K8" s="450"/>
      <c r="L8" s="450"/>
      <c r="M8" s="450"/>
      <c r="N8" s="450"/>
      <c r="O8" s="450"/>
      <c r="P8" s="451"/>
      <c r="Q8" s="197"/>
    </row>
    <row r="9" spans="1:68">
      <c r="B9" s="197"/>
      <c r="C9" s="452"/>
      <c r="D9" s="453"/>
      <c r="E9" s="453"/>
      <c r="F9" s="453"/>
      <c r="G9" s="453"/>
      <c r="H9" s="453"/>
      <c r="I9" s="453"/>
      <c r="J9" s="453"/>
      <c r="K9" s="453"/>
      <c r="L9" s="453"/>
      <c r="M9" s="453"/>
      <c r="N9" s="453"/>
      <c r="O9" s="453"/>
      <c r="P9" s="454"/>
      <c r="Q9" s="197"/>
    </row>
    <row r="10" spans="1:68">
      <c r="B10" s="197"/>
      <c r="C10" s="452" t="s">
        <v>32</v>
      </c>
      <c r="D10" s="453"/>
      <c r="E10" s="453"/>
      <c r="F10" s="453"/>
      <c r="G10" s="453"/>
      <c r="H10" s="453"/>
      <c r="I10" s="453"/>
      <c r="J10" s="453"/>
      <c r="K10" s="453"/>
      <c r="L10" s="453"/>
      <c r="M10" s="453"/>
      <c r="N10" s="453"/>
      <c r="O10" s="453"/>
      <c r="P10" s="454"/>
      <c r="Q10" s="197"/>
    </row>
    <row r="11" spans="1:68" ht="15.75" thickBot="1">
      <c r="B11" s="197"/>
      <c r="C11" s="455"/>
      <c r="D11" s="456"/>
      <c r="E11" s="456"/>
      <c r="F11" s="456"/>
      <c r="G11" s="456"/>
      <c r="H11" s="456"/>
      <c r="I11" s="456"/>
      <c r="J11" s="456"/>
      <c r="K11" s="456"/>
      <c r="L11" s="456"/>
      <c r="M11" s="456"/>
      <c r="N11" s="456"/>
      <c r="O11" s="456"/>
      <c r="P11" s="457"/>
      <c r="Q11" s="197"/>
    </row>
    <row r="12" spans="1:68">
      <c r="B12" s="197"/>
      <c r="C12" s="197"/>
      <c r="D12" s="197"/>
      <c r="E12" s="197"/>
      <c r="F12" s="197"/>
      <c r="G12" s="197"/>
      <c r="H12" s="197"/>
      <c r="I12" s="197"/>
      <c r="J12" s="197"/>
      <c r="K12" s="197"/>
      <c r="L12" s="197"/>
      <c r="M12" s="197"/>
      <c r="N12" s="197"/>
      <c r="O12" s="197"/>
      <c r="P12" s="197"/>
      <c r="Q12" s="197"/>
    </row>
    <row r="13" spans="1:68" ht="15.75" thickBot="1">
      <c r="B13" s="197"/>
      <c r="C13" s="197"/>
      <c r="D13" s="197"/>
      <c r="E13" s="197"/>
      <c r="F13" s="197"/>
      <c r="G13" s="197"/>
      <c r="H13" s="197"/>
      <c r="I13" s="197"/>
      <c r="J13" s="197"/>
      <c r="K13" s="197"/>
      <c r="L13" s="197"/>
      <c r="M13" s="197"/>
      <c r="N13" s="197"/>
      <c r="O13" s="197"/>
      <c r="P13" s="197"/>
      <c r="Q13" s="197"/>
    </row>
    <row r="14" spans="1:68">
      <c r="B14" s="197"/>
      <c r="C14" s="197"/>
      <c r="D14" s="197"/>
      <c r="E14" s="434" t="s">
        <v>33</v>
      </c>
      <c r="F14" s="435"/>
      <c r="G14" s="436"/>
      <c r="H14" s="197"/>
      <c r="I14" s="197"/>
      <c r="J14" s="197"/>
      <c r="K14" s="197"/>
      <c r="L14" s="434" t="s">
        <v>34</v>
      </c>
      <c r="M14" s="435"/>
      <c r="N14" s="436"/>
      <c r="O14" s="197"/>
      <c r="P14" s="197"/>
      <c r="Q14" s="197"/>
    </row>
    <row r="15" spans="1:68">
      <c r="B15" s="197"/>
      <c r="C15" s="197"/>
      <c r="D15" s="197"/>
      <c r="E15" s="437"/>
      <c r="F15" s="438"/>
      <c r="G15" s="439"/>
      <c r="H15" s="197"/>
      <c r="I15" s="197"/>
      <c r="J15" s="197"/>
      <c r="K15" s="197"/>
      <c r="L15" s="458"/>
      <c r="M15" s="459"/>
      <c r="N15" s="460"/>
      <c r="O15" s="197"/>
      <c r="P15" s="197"/>
      <c r="Q15" s="197"/>
    </row>
    <row r="16" spans="1:68">
      <c r="B16" s="197"/>
      <c r="C16" s="197"/>
      <c r="D16" s="197"/>
      <c r="E16" s="437"/>
      <c r="F16" s="438"/>
      <c r="G16" s="439"/>
      <c r="H16" s="197"/>
      <c r="I16" s="197"/>
      <c r="J16" s="197"/>
      <c r="K16" s="197"/>
      <c r="L16" s="458"/>
      <c r="M16" s="459"/>
      <c r="N16" s="460"/>
      <c r="O16" s="197"/>
      <c r="P16" s="197"/>
      <c r="Q16" s="197"/>
    </row>
    <row r="17" spans="2:17">
      <c r="B17" s="197"/>
      <c r="C17" s="197"/>
      <c r="D17" s="197"/>
      <c r="E17" s="437"/>
      <c r="F17" s="438"/>
      <c r="G17" s="439"/>
      <c r="H17" s="197"/>
      <c r="I17" s="197"/>
      <c r="J17" s="197"/>
      <c r="K17" s="197"/>
      <c r="L17" s="458"/>
      <c r="M17" s="459"/>
      <c r="N17" s="460"/>
      <c r="O17" s="197"/>
      <c r="P17" s="197"/>
      <c r="Q17" s="197"/>
    </row>
    <row r="18" spans="2:17">
      <c r="B18" s="197"/>
      <c r="C18" s="197"/>
      <c r="D18" s="197"/>
      <c r="E18" s="437"/>
      <c r="F18" s="438"/>
      <c r="G18" s="439"/>
      <c r="H18" s="197"/>
      <c r="I18" s="197"/>
      <c r="J18" s="197"/>
      <c r="K18" s="197"/>
      <c r="L18" s="458"/>
      <c r="M18" s="459"/>
      <c r="N18" s="460"/>
      <c r="O18" s="197"/>
      <c r="P18" s="197"/>
      <c r="Q18" s="197"/>
    </row>
    <row r="19" spans="2:17" ht="15.75" thickBot="1">
      <c r="B19" s="197"/>
      <c r="C19" s="197"/>
      <c r="D19" s="197"/>
      <c r="E19" s="440"/>
      <c r="F19" s="441"/>
      <c r="G19" s="442"/>
      <c r="H19" s="197"/>
      <c r="I19" s="197"/>
      <c r="J19" s="197"/>
      <c r="K19" s="197"/>
      <c r="L19" s="461"/>
      <c r="M19" s="462"/>
      <c r="N19" s="463"/>
      <c r="O19" s="197"/>
      <c r="P19" s="197"/>
      <c r="Q19" s="197"/>
    </row>
    <row r="20" spans="2:17">
      <c r="B20" s="197"/>
      <c r="C20" s="197"/>
      <c r="D20" s="197"/>
      <c r="E20" s="197"/>
      <c r="F20" s="197"/>
      <c r="G20" s="197"/>
      <c r="H20" s="197"/>
      <c r="I20" s="197"/>
      <c r="J20" s="197"/>
      <c r="K20" s="197"/>
      <c r="L20" s="198"/>
      <c r="M20" s="197"/>
      <c r="N20" s="197"/>
      <c r="O20" s="197"/>
      <c r="P20" s="197"/>
      <c r="Q20" s="197"/>
    </row>
    <row r="21" spans="2:17">
      <c r="B21" s="197"/>
      <c r="C21" s="197"/>
      <c r="D21" s="197"/>
      <c r="E21" s="197"/>
      <c r="F21" s="197"/>
      <c r="G21" s="197"/>
      <c r="H21" s="197"/>
      <c r="I21" s="197"/>
      <c r="J21" s="197"/>
      <c r="K21" s="197"/>
      <c r="L21" s="197"/>
      <c r="M21" s="197"/>
      <c r="N21" s="197"/>
      <c r="O21" s="197"/>
      <c r="P21" s="197"/>
      <c r="Q21" s="197"/>
    </row>
    <row r="22" spans="2:17" ht="15.75" thickBot="1">
      <c r="B22" s="197"/>
      <c r="C22" s="197"/>
      <c r="D22" s="197"/>
      <c r="E22" s="197"/>
      <c r="F22" s="197"/>
      <c r="G22" s="197"/>
      <c r="H22" s="197"/>
      <c r="I22" s="197"/>
      <c r="J22" s="197"/>
      <c r="K22" s="197"/>
      <c r="L22" s="197"/>
      <c r="M22" s="197"/>
      <c r="N22" s="197"/>
      <c r="O22" s="197"/>
      <c r="P22" s="197"/>
      <c r="Q22" s="197"/>
    </row>
    <row r="23" spans="2:17">
      <c r="B23" s="197"/>
      <c r="C23" s="197"/>
      <c r="D23" s="197"/>
      <c r="E23" s="434" t="s">
        <v>35</v>
      </c>
      <c r="F23" s="435"/>
      <c r="G23" s="436"/>
      <c r="H23" s="197"/>
      <c r="I23" s="197"/>
      <c r="J23" s="197"/>
      <c r="K23" s="197"/>
      <c r="L23" s="434" t="s">
        <v>36</v>
      </c>
      <c r="M23" s="435"/>
      <c r="N23" s="436"/>
      <c r="O23" s="197"/>
      <c r="P23" s="197"/>
      <c r="Q23" s="197"/>
    </row>
    <row r="24" spans="2:17">
      <c r="B24" s="197"/>
      <c r="C24" s="197"/>
      <c r="D24" s="197"/>
      <c r="E24" s="437"/>
      <c r="F24" s="438"/>
      <c r="G24" s="439"/>
      <c r="H24" s="197"/>
      <c r="I24" s="197"/>
      <c r="J24" s="197"/>
      <c r="K24" s="197"/>
      <c r="L24" s="458"/>
      <c r="M24" s="459"/>
      <c r="N24" s="460"/>
      <c r="O24" s="197"/>
      <c r="P24" s="197"/>
      <c r="Q24" s="197"/>
    </row>
    <row r="25" spans="2:17">
      <c r="B25" s="197"/>
      <c r="C25" s="197"/>
      <c r="D25" s="197"/>
      <c r="E25" s="437"/>
      <c r="F25" s="438"/>
      <c r="G25" s="439"/>
      <c r="H25" s="197"/>
      <c r="I25" s="197"/>
      <c r="J25" s="197"/>
      <c r="K25" s="197"/>
      <c r="L25" s="458"/>
      <c r="M25" s="459"/>
      <c r="N25" s="460"/>
      <c r="O25" s="197"/>
      <c r="P25" s="197"/>
      <c r="Q25" s="197"/>
    </row>
    <row r="26" spans="2:17" ht="15" customHeight="1">
      <c r="B26" s="197"/>
      <c r="C26" s="197"/>
      <c r="D26" s="197"/>
      <c r="E26" s="437"/>
      <c r="F26" s="438"/>
      <c r="G26" s="439"/>
      <c r="H26" s="197"/>
      <c r="I26" s="197"/>
      <c r="J26" s="197"/>
      <c r="K26" s="197"/>
      <c r="L26" s="458"/>
      <c r="M26" s="459"/>
      <c r="N26" s="460"/>
      <c r="O26" s="197"/>
      <c r="P26" s="443" t="s">
        <v>37</v>
      </c>
      <c r="Q26" s="443"/>
    </row>
    <row r="27" spans="2:17">
      <c r="B27" s="197"/>
      <c r="C27" s="197"/>
      <c r="D27" s="197"/>
      <c r="E27" s="437"/>
      <c r="F27" s="438"/>
      <c r="G27" s="439"/>
      <c r="H27" s="197"/>
      <c r="I27" s="197"/>
      <c r="J27" s="197"/>
      <c r="K27" s="197"/>
      <c r="L27" s="458"/>
      <c r="M27" s="459"/>
      <c r="N27" s="460"/>
      <c r="O27" s="197"/>
      <c r="P27" s="197"/>
      <c r="Q27" s="197"/>
    </row>
    <row r="28" spans="2:17" ht="15.75" thickBot="1">
      <c r="B28" s="197"/>
      <c r="C28" s="197"/>
      <c r="D28" s="197"/>
      <c r="E28" s="440"/>
      <c r="F28" s="441"/>
      <c r="G28" s="442"/>
      <c r="H28" s="197"/>
      <c r="I28" s="197"/>
      <c r="J28" s="197"/>
      <c r="K28" s="197"/>
      <c r="L28" s="461"/>
      <c r="M28" s="462"/>
      <c r="N28" s="463"/>
      <c r="O28" s="197"/>
      <c r="P28" s="197"/>
      <c r="Q28" s="197"/>
    </row>
    <row r="29" spans="2:17">
      <c r="B29" s="197"/>
      <c r="C29" s="197"/>
      <c r="D29" s="197"/>
      <c r="E29" s="197"/>
      <c r="F29" s="197"/>
      <c r="G29" s="197"/>
      <c r="H29" s="197"/>
      <c r="I29" s="197"/>
      <c r="J29" s="197"/>
      <c r="K29" s="197"/>
      <c r="L29" s="197"/>
      <c r="M29" s="197"/>
      <c r="N29" s="197"/>
      <c r="O29" s="197"/>
      <c r="P29" s="197"/>
      <c r="Q29" s="197"/>
    </row>
    <row r="30" spans="2:17">
      <c r="B30" s="197"/>
      <c r="C30" s="197"/>
      <c r="D30" s="197"/>
      <c r="E30" s="197"/>
      <c r="F30" s="197"/>
      <c r="G30" s="197"/>
      <c r="H30" s="197"/>
      <c r="I30" s="197"/>
      <c r="J30" s="197"/>
      <c r="K30" s="197"/>
      <c r="L30" s="197"/>
      <c r="M30" s="197"/>
      <c r="N30" s="197"/>
      <c r="O30" s="197"/>
      <c r="P30" s="197"/>
      <c r="Q30" s="197"/>
    </row>
    <row r="32" spans="2:17" s="179" customFormat="1" ht="65.25" customHeight="1">
      <c r="B32" s="445" t="s">
        <v>38</v>
      </c>
      <c r="C32" s="445"/>
      <c r="D32" s="445"/>
      <c r="E32" s="445"/>
      <c r="F32" s="445"/>
      <c r="G32" s="445"/>
      <c r="H32" s="445"/>
      <c r="I32" s="445"/>
      <c r="J32" s="445"/>
      <c r="K32" s="445"/>
      <c r="L32" s="445"/>
      <c r="M32" s="445"/>
      <c r="N32" s="445"/>
      <c r="O32" s="445"/>
      <c r="P32" s="445"/>
      <c r="Q32" s="445"/>
    </row>
    <row r="33" spans="2:17" s="179" customFormat="1">
      <c r="C33" s="9"/>
      <c r="D33" s="192"/>
      <c r="F33"/>
      <c r="G33"/>
      <c r="H33"/>
      <c r="I33"/>
      <c r="J33"/>
      <c r="K33"/>
      <c r="L33"/>
      <c r="M33"/>
      <c r="N33"/>
      <c r="O33"/>
      <c r="P33"/>
      <c r="Q33"/>
    </row>
    <row r="34" spans="2:17" s="179" customFormat="1" ht="33.75" customHeight="1">
      <c r="B34" s="446" t="s">
        <v>39</v>
      </c>
      <c r="C34" s="446"/>
      <c r="D34" s="446"/>
      <c r="E34" s="446"/>
      <c r="F34" s="446"/>
      <c r="G34" s="446"/>
      <c r="H34" s="446"/>
      <c r="I34" s="446"/>
      <c r="J34" s="446"/>
      <c r="K34" s="446"/>
      <c r="L34" s="446"/>
      <c r="M34" s="446"/>
      <c r="N34" s="446"/>
      <c r="O34" s="446"/>
      <c r="P34" s="446"/>
      <c r="Q34" s="446"/>
    </row>
    <row r="35" spans="2:17" s="179" customFormat="1">
      <c r="B35" s="444"/>
      <c r="C35" s="444"/>
      <c r="D35" s="444"/>
      <c r="E35" s="444"/>
      <c r="F35" s="444"/>
      <c r="G35" s="444"/>
      <c r="H35" s="444"/>
      <c r="I35" s="444"/>
      <c r="J35" s="444"/>
      <c r="K35" s="444"/>
      <c r="L35" s="444"/>
      <c r="M35" s="444"/>
      <c r="N35" s="444"/>
      <c r="O35" s="444"/>
      <c r="P35" s="444"/>
      <c r="Q35" s="444"/>
    </row>
  </sheetData>
  <sheetProtection algorithmName="SHA-512" hashValue="KznK6oLcplhPfVflW7fDAOQQTkjN9GCLshDFLKA6je/NSPnbNxmHeb0tPZwMMUWG2D0HW0qeeMgTKuxsCj+GCw==" saltValue="bFCTLzbDTd2IFG0Migcs9g==" spinCount="100000" sheet="1" objects="1" scenarios="1" selectLockedCells="1"/>
  <mergeCells count="18">
    <mergeCell ref="C8:P9"/>
    <mergeCell ref="C10:P11"/>
    <mergeCell ref="L23:N28"/>
    <mergeCell ref="E14:G19"/>
    <mergeCell ref="L14:N19"/>
    <mergeCell ref="B2:B5"/>
    <mergeCell ref="C2:O2"/>
    <mergeCell ref="P2:Q2"/>
    <mergeCell ref="C3:O3"/>
    <mergeCell ref="P3:Q3"/>
    <mergeCell ref="C4:O5"/>
    <mergeCell ref="P4:Q4"/>
    <mergeCell ref="P5:Q5"/>
    <mergeCell ref="E23:G28"/>
    <mergeCell ref="P26:Q26"/>
    <mergeCell ref="B35:Q35"/>
    <mergeCell ref="B32:Q32"/>
    <mergeCell ref="B34:Q34"/>
  </mergeCells>
  <hyperlinks>
    <hyperlink ref="L23:N28" location="'INICIO (2)'!A1" display="SISTEMAS DE GESTIÓN" xr:uid="{00000000-0004-0000-0100-000000000000}"/>
    <hyperlink ref="L14:N19" location="CORRUPCIÓN!A1" display="CORRUPCIÓN" xr:uid="{00000000-0004-0000-0100-000001000000}"/>
    <hyperlink ref="E23:G28" location="'MATRIZ SGSI'!A1" display="SEGURIDAD DE LA INFORMACIÓN" xr:uid="{00000000-0004-0000-0100-000002000000}"/>
    <hyperlink ref="E14:G19" location="ESTRATÉGICOS!A1" display="ESTRATÉGICOS" xr:uid="{00000000-0004-0000-0100-000003000000}"/>
    <hyperlink ref="P26:Q26" location="ACTUALIZACIONES!A1" display="Control de cambios" xr:uid="{00000000-0004-0000-0100-000004000000}"/>
  </hyperlinks>
  <pageMargins left="0.7" right="0.7" top="0.75" bottom="0.75" header="0.3" footer="0.3"/>
  <pageSetup scale="44"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12"/>
  <dimension ref="B2:Q63"/>
  <sheetViews>
    <sheetView showGridLines="0" zoomScaleNormal="100" workbookViewId="0"/>
  </sheetViews>
  <sheetFormatPr baseColWidth="10" defaultColWidth="11.42578125" defaultRowHeight="15"/>
  <cols>
    <col min="1" max="1" width="2.85546875" style="200" customWidth="1"/>
    <col min="2" max="2" width="3.7109375" style="200" customWidth="1"/>
    <col min="3" max="3" width="52.7109375" style="200" customWidth="1"/>
    <col min="4" max="4" width="43.5703125" style="200" customWidth="1"/>
    <col min="5" max="5" width="17.5703125" style="200" customWidth="1"/>
    <col min="6" max="6" width="10.85546875" style="200" bestFit="1" customWidth="1"/>
    <col min="7" max="7" width="15.5703125" style="200" customWidth="1"/>
    <col min="8" max="8" width="12.140625" style="200" customWidth="1"/>
    <col min="9" max="9" width="14.140625" style="200" customWidth="1"/>
    <col min="10" max="10" width="18.42578125" style="200" customWidth="1"/>
    <col min="11" max="11" width="14" style="200" customWidth="1"/>
    <col min="12" max="12" width="17.28515625" style="200" customWidth="1"/>
    <col min="13" max="13" width="15.28515625" style="200" customWidth="1"/>
    <col min="14" max="14" width="15.5703125" style="200" customWidth="1"/>
    <col min="15" max="15" width="12.140625" style="200" customWidth="1"/>
    <col min="16" max="16" width="5.7109375" style="200" customWidth="1"/>
    <col min="17" max="16384" width="11.42578125" style="200"/>
  </cols>
  <sheetData>
    <row r="2" spans="2:17" customFormat="1">
      <c r="B2" s="464"/>
      <c r="C2" s="464"/>
      <c r="D2" s="469" t="s">
        <v>24</v>
      </c>
      <c r="E2" s="470"/>
      <c r="F2" s="470"/>
      <c r="G2" s="470"/>
      <c r="H2" s="470"/>
      <c r="I2" s="470"/>
      <c r="J2" s="470"/>
      <c r="K2" s="470"/>
      <c r="L2" s="470"/>
      <c r="M2" s="471"/>
      <c r="N2" s="448" t="s">
        <v>25</v>
      </c>
      <c r="O2" s="448"/>
      <c r="P2" s="200"/>
      <c r="Q2" s="200"/>
    </row>
    <row r="3" spans="2:17" customFormat="1" ht="15" customHeight="1">
      <c r="B3" s="464"/>
      <c r="C3" s="464"/>
      <c r="D3" s="469" t="s">
        <v>40</v>
      </c>
      <c r="E3" s="470"/>
      <c r="F3" s="470"/>
      <c r="G3" s="470"/>
      <c r="H3" s="470"/>
      <c r="I3" s="470"/>
      <c r="J3" s="470"/>
      <c r="K3" s="470"/>
      <c r="L3" s="470"/>
      <c r="M3" s="471"/>
      <c r="N3" s="448" t="s">
        <v>27</v>
      </c>
      <c r="O3" s="448"/>
      <c r="P3" s="200"/>
      <c r="Q3" s="200"/>
    </row>
    <row r="4" spans="2:17" customFormat="1" ht="15.75" customHeight="1">
      <c r="B4" s="464"/>
      <c r="C4" s="464"/>
      <c r="D4" s="472" t="s">
        <v>28</v>
      </c>
      <c r="E4" s="473"/>
      <c r="F4" s="473"/>
      <c r="G4" s="473"/>
      <c r="H4" s="473"/>
      <c r="I4" s="473"/>
      <c r="J4" s="473"/>
      <c r="K4" s="473"/>
      <c r="L4" s="473"/>
      <c r="M4" s="474"/>
      <c r="N4" s="448" t="s">
        <v>29</v>
      </c>
      <c r="O4" s="448"/>
      <c r="P4" s="200"/>
      <c r="Q4" s="200"/>
    </row>
    <row r="5" spans="2:17" customFormat="1">
      <c r="B5" s="464"/>
      <c r="C5" s="464"/>
      <c r="D5" s="475"/>
      <c r="E5" s="476"/>
      <c r="F5" s="476"/>
      <c r="G5" s="476"/>
      <c r="H5" s="476"/>
      <c r="I5" s="476"/>
      <c r="J5" s="476"/>
      <c r="K5" s="476"/>
      <c r="L5" s="476"/>
      <c r="M5" s="477"/>
      <c r="N5" s="448" t="s">
        <v>41</v>
      </c>
      <c r="O5" s="448"/>
      <c r="P5" s="200"/>
      <c r="Q5" s="200"/>
    </row>
    <row r="6" spans="2:17">
      <c r="C6" s="478" t="s">
        <v>42</v>
      </c>
    </row>
    <row r="7" spans="2:17">
      <c r="C7" s="479"/>
    </row>
    <row r="8" spans="2:17">
      <c r="B8" s="468" t="s">
        <v>43</v>
      </c>
      <c r="C8" s="468"/>
      <c r="D8" s="468"/>
      <c r="E8" s="468"/>
      <c r="F8" s="468"/>
      <c r="G8" s="468"/>
      <c r="H8" s="468"/>
      <c r="I8" s="468"/>
      <c r="J8" s="465" t="s">
        <v>44</v>
      </c>
      <c r="K8" s="465"/>
      <c r="L8" s="465"/>
      <c r="M8" s="465"/>
      <c r="N8" s="465"/>
      <c r="O8" s="465"/>
    </row>
    <row r="9" spans="2:17" ht="38.25">
      <c r="B9" s="56" t="s">
        <v>45</v>
      </c>
      <c r="C9" s="56" t="s">
        <v>46</v>
      </c>
      <c r="D9" s="56" t="s">
        <v>47</v>
      </c>
      <c r="E9" s="56" t="s">
        <v>5</v>
      </c>
      <c r="F9" s="56" t="s">
        <v>12</v>
      </c>
      <c r="G9" s="56" t="s">
        <v>48</v>
      </c>
      <c r="H9" s="56" t="s">
        <v>49</v>
      </c>
      <c r="I9" s="56" t="s">
        <v>50</v>
      </c>
      <c r="J9" s="201" t="s">
        <v>51</v>
      </c>
      <c r="K9" s="201" t="s">
        <v>52</v>
      </c>
      <c r="L9" s="201" t="s">
        <v>53</v>
      </c>
      <c r="M9" s="201" t="s">
        <v>54</v>
      </c>
      <c r="N9" s="201" t="s">
        <v>55</v>
      </c>
      <c r="O9" s="201" t="s">
        <v>56</v>
      </c>
    </row>
    <row r="10" spans="2:17">
      <c r="B10" s="466"/>
      <c r="C10" s="466"/>
      <c r="D10" s="202"/>
      <c r="E10" s="466"/>
      <c r="F10" s="466"/>
      <c r="G10" s="466"/>
      <c r="H10" s="466"/>
      <c r="I10" s="466"/>
      <c r="J10" s="202"/>
      <c r="K10" s="202"/>
      <c r="L10" s="202"/>
      <c r="M10" s="202"/>
      <c r="N10" s="202"/>
      <c r="O10" s="202"/>
    </row>
    <row r="11" spans="2:17">
      <c r="B11" s="467"/>
      <c r="C11" s="467"/>
      <c r="D11" s="203"/>
      <c r="E11" s="467"/>
      <c r="F11" s="467"/>
      <c r="G11" s="467"/>
      <c r="H11" s="467"/>
      <c r="I11" s="467"/>
      <c r="J11" s="203"/>
      <c r="K11" s="203"/>
      <c r="L11" s="203"/>
      <c r="M11" s="203"/>
      <c r="N11" s="203"/>
      <c r="O11" s="203"/>
    </row>
    <row r="12" spans="2:17">
      <c r="B12" s="467"/>
      <c r="C12" s="467"/>
      <c r="D12" s="203"/>
      <c r="E12" s="467"/>
      <c r="F12" s="467"/>
      <c r="G12" s="467"/>
      <c r="H12" s="467"/>
      <c r="I12" s="467"/>
      <c r="J12" s="203"/>
      <c r="K12" s="203"/>
      <c r="L12" s="203"/>
      <c r="M12" s="203"/>
      <c r="N12" s="203"/>
      <c r="O12" s="203"/>
    </row>
    <row r="13" spans="2:17">
      <c r="B13" s="467"/>
      <c r="C13" s="467"/>
      <c r="D13" s="203"/>
      <c r="E13" s="467"/>
      <c r="F13" s="467"/>
      <c r="G13" s="467"/>
      <c r="H13" s="467"/>
      <c r="I13" s="467"/>
      <c r="J13" s="203"/>
      <c r="K13" s="203"/>
      <c r="L13" s="203"/>
      <c r="M13" s="203"/>
      <c r="N13" s="203"/>
      <c r="O13" s="203"/>
    </row>
    <row r="14" spans="2:17">
      <c r="B14" s="467"/>
      <c r="C14" s="467"/>
      <c r="D14" s="203"/>
      <c r="E14" s="467"/>
      <c r="F14" s="467"/>
      <c r="G14" s="467"/>
      <c r="H14" s="467"/>
      <c r="I14" s="467"/>
      <c r="J14" s="203"/>
      <c r="K14" s="203"/>
      <c r="L14" s="203"/>
      <c r="M14" s="203"/>
      <c r="N14" s="203"/>
      <c r="O14" s="203"/>
    </row>
    <row r="15" spans="2:17">
      <c r="B15" s="467"/>
      <c r="C15" s="467"/>
      <c r="D15" s="203"/>
      <c r="E15" s="467"/>
      <c r="F15" s="467"/>
      <c r="G15" s="467"/>
      <c r="H15" s="467"/>
      <c r="I15" s="467"/>
      <c r="J15" s="203"/>
      <c r="K15" s="203"/>
      <c r="L15" s="203"/>
      <c r="M15" s="203"/>
      <c r="N15" s="203"/>
      <c r="O15" s="203"/>
    </row>
    <row r="16" spans="2:17">
      <c r="B16" s="467"/>
      <c r="C16" s="467"/>
      <c r="D16" s="203"/>
      <c r="E16" s="467"/>
      <c r="F16" s="467"/>
      <c r="G16" s="467"/>
      <c r="H16" s="467"/>
      <c r="I16" s="467"/>
      <c r="J16" s="203"/>
      <c r="K16" s="203"/>
      <c r="L16" s="203"/>
      <c r="M16" s="203"/>
      <c r="N16" s="203"/>
      <c r="O16" s="203"/>
    </row>
    <row r="17" spans="2:15">
      <c r="B17" s="467"/>
      <c r="C17" s="467"/>
      <c r="D17" s="203"/>
      <c r="E17" s="467"/>
      <c r="F17" s="467"/>
      <c r="G17" s="467"/>
      <c r="H17" s="467"/>
      <c r="I17" s="467"/>
      <c r="J17" s="203"/>
      <c r="K17" s="203"/>
      <c r="L17" s="203"/>
      <c r="M17" s="203"/>
      <c r="N17" s="203"/>
      <c r="O17" s="203"/>
    </row>
    <row r="18" spans="2:15">
      <c r="B18" s="467"/>
      <c r="C18" s="467"/>
      <c r="D18" s="203"/>
      <c r="E18" s="467"/>
      <c r="F18" s="467"/>
      <c r="G18" s="467"/>
      <c r="H18" s="467"/>
      <c r="I18" s="467"/>
      <c r="J18" s="203"/>
      <c r="K18" s="203"/>
      <c r="L18" s="203"/>
      <c r="M18" s="203"/>
      <c r="N18" s="203"/>
      <c r="O18" s="203"/>
    </row>
    <row r="19" spans="2:15">
      <c r="B19" s="467"/>
      <c r="C19" s="467"/>
      <c r="D19" s="203"/>
      <c r="E19" s="467"/>
      <c r="F19" s="467"/>
      <c r="G19" s="467"/>
      <c r="H19" s="467"/>
      <c r="I19" s="467"/>
      <c r="J19" s="203"/>
      <c r="K19" s="203"/>
      <c r="L19" s="203"/>
      <c r="M19" s="203"/>
      <c r="N19" s="203"/>
      <c r="O19" s="203"/>
    </row>
    <row r="20" spans="2:15">
      <c r="B20" s="467"/>
      <c r="C20" s="467"/>
      <c r="D20" s="203"/>
      <c r="E20" s="467"/>
      <c r="F20" s="467"/>
      <c r="G20" s="467"/>
      <c r="H20" s="467"/>
      <c r="I20" s="467"/>
      <c r="J20" s="203"/>
      <c r="K20" s="203"/>
      <c r="L20" s="203"/>
      <c r="M20" s="203"/>
      <c r="N20" s="203"/>
      <c r="O20" s="203"/>
    </row>
    <row r="21" spans="2:15">
      <c r="B21" s="467"/>
      <c r="C21" s="467"/>
      <c r="D21" s="203"/>
      <c r="E21" s="467"/>
      <c r="F21" s="467"/>
      <c r="G21" s="467"/>
      <c r="H21" s="467"/>
      <c r="I21" s="467"/>
      <c r="J21" s="203"/>
      <c r="K21" s="203"/>
      <c r="L21" s="203"/>
      <c r="M21" s="203"/>
      <c r="N21" s="203"/>
      <c r="O21" s="203"/>
    </row>
    <row r="22" spans="2:15">
      <c r="B22" s="467"/>
      <c r="C22" s="467"/>
      <c r="D22" s="203"/>
      <c r="E22" s="467"/>
      <c r="F22" s="467"/>
      <c r="G22" s="467"/>
      <c r="H22" s="467"/>
      <c r="I22" s="467"/>
      <c r="J22" s="203"/>
      <c r="K22" s="203"/>
      <c r="L22" s="203"/>
      <c r="M22" s="203"/>
      <c r="N22" s="203"/>
      <c r="O22" s="203"/>
    </row>
    <row r="23" spans="2:15">
      <c r="B23" s="467"/>
      <c r="C23" s="467"/>
      <c r="D23" s="203"/>
      <c r="E23" s="467"/>
      <c r="F23" s="467"/>
      <c r="G23" s="467"/>
      <c r="H23" s="467"/>
      <c r="I23" s="467"/>
      <c r="J23" s="203"/>
      <c r="K23" s="203"/>
      <c r="L23" s="203"/>
      <c r="M23" s="203"/>
      <c r="N23" s="203"/>
      <c r="O23" s="203"/>
    </row>
    <row r="24" spans="2:15">
      <c r="B24" s="467"/>
      <c r="C24" s="467"/>
      <c r="D24" s="203"/>
      <c r="E24" s="467"/>
      <c r="F24" s="467"/>
      <c r="G24" s="467"/>
      <c r="H24" s="467"/>
      <c r="I24" s="467"/>
      <c r="J24" s="203"/>
      <c r="K24" s="203"/>
      <c r="L24" s="203"/>
      <c r="M24" s="203"/>
      <c r="N24" s="203"/>
      <c r="O24" s="203"/>
    </row>
    <row r="25" spans="2:15">
      <c r="B25" s="467"/>
      <c r="C25" s="467"/>
      <c r="D25" s="203"/>
      <c r="E25" s="467"/>
      <c r="F25" s="467"/>
      <c r="G25" s="467"/>
      <c r="H25" s="467"/>
      <c r="I25" s="467"/>
      <c r="J25" s="203"/>
      <c r="K25" s="203"/>
      <c r="L25" s="203"/>
      <c r="M25" s="203"/>
      <c r="N25" s="203"/>
      <c r="O25" s="203"/>
    </row>
    <row r="26" spans="2:15">
      <c r="B26" s="467"/>
      <c r="C26" s="467"/>
      <c r="D26" s="203"/>
      <c r="E26" s="467"/>
      <c r="F26" s="467"/>
      <c r="G26" s="467"/>
      <c r="H26" s="467"/>
      <c r="I26" s="467"/>
      <c r="J26" s="203"/>
      <c r="K26" s="203"/>
      <c r="L26" s="203"/>
      <c r="M26" s="203"/>
      <c r="N26" s="203"/>
      <c r="O26" s="203"/>
    </row>
    <row r="27" spans="2:15">
      <c r="B27" s="467"/>
      <c r="C27" s="467"/>
      <c r="D27" s="203"/>
      <c r="E27" s="467"/>
      <c r="F27" s="467"/>
      <c r="G27" s="467"/>
      <c r="H27" s="467"/>
      <c r="I27" s="467"/>
      <c r="J27" s="203"/>
      <c r="K27" s="203"/>
      <c r="L27" s="203"/>
      <c r="M27" s="203"/>
      <c r="N27" s="203"/>
      <c r="O27" s="203"/>
    </row>
    <row r="28" spans="2:15">
      <c r="B28" s="467"/>
      <c r="C28" s="467"/>
      <c r="D28" s="203"/>
      <c r="E28" s="467"/>
      <c r="F28" s="467"/>
      <c r="G28" s="467"/>
      <c r="H28" s="467"/>
      <c r="I28" s="467"/>
      <c r="J28" s="203"/>
      <c r="K28" s="203"/>
      <c r="L28" s="203"/>
      <c r="M28" s="203"/>
      <c r="N28" s="203"/>
      <c r="O28" s="203"/>
    </row>
    <row r="29" spans="2:15">
      <c r="B29" s="467"/>
      <c r="C29" s="467"/>
      <c r="D29" s="203"/>
      <c r="E29" s="467"/>
      <c r="F29" s="467"/>
      <c r="G29" s="467"/>
      <c r="H29" s="467"/>
      <c r="I29" s="467"/>
      <c r="J29" s="203"/>
      <c r="K29" s="203"/>
      <c r="L29" s="203"/>
      <c r="M29" s="203"/>
      <c r="N29" s="203"/>
      <c r="O29" s="203"/>
    </row>
    <row r="30" spans="2:15">
      <c r="B30" s="467"/>
      <c r="C30" s="467"/>
      <c r="D30" s="203"/>
      <c r="E30" s="467"/>
      <c r="F30" s="467"/>
      <c r="G30" s="467"/>
      <c r="H30" s="467"/>
      <c r="I30" s="467"/>
      <c r="J30" s="203"/>
      <c r="K30" s="203"/>
      <c r="L30" s="203"/>
      <c r="M30" s="203"/>
      <c r="N30" s="203"/>
      <c r="O30" s="203"/>
    </row>
    <row r="31" spans="2:15">
      <c r="B31" s="467"/>
      <c r="C31" s="467"/>
      <c r="D31" s="203"/>
      <c r="E31" s="467"/>
      <c r="F31" s="467"/>
      <c r="G31" s="467"/>
      <c r="H31" s="467"/>
      <c r="I31" s="467"/>
      <c r="J31" s="203"/>
      <c r="K31" s="203"/>
      <c r="L31" s="203"/>
      <c r="M31" s="203"/>
      <c r="N31" s="203"/>
      <c r="O31" s="203"/>
    </row>
    <row r="32" spans="2:15">
      <c r="B32" s="467"/>
      <c r="C32" s="467"/>
      <c r="D32" s="203"/>
      <c r="E32" s="467"/>
      <c r="F32" s="467"/>
      <c r="G32" s="467"/>
      <c r="H32" s="467"/>
      <c r="I32" s="467"/>
      <c r="J32" s="203"/>
      <c r="K32" s="203"/>
      <c r="L32" s="203"/>
      <c r="M32" s="203"/>
      <c r="N32" s="203"/>
      <c r="O32" s="203"/>
    </row>
    <row r="33" spans="2:15">
      <c r="B33" s="467"/>
      <c r="C33" s="467"/>
      <c r="D33" s="203"/>
      <c r="E33" s="467"/>
      <c r="F33" s="467"/>
      <c r="G33" s="467"/>
      <c r="H33" s="467"/>
      <c r="I33" s="467"/>
      <c r="J33" s="203"/>
      <c r="K33" s="203"/>
      <c r="L33" s="203"/>
      <c r="M33" s="203"/>
      <c r="N33" s="203"/>
      <c r="O33" s="203"/>
    </row>
    <row r="34" spans="2:15">
      <c r="B34" s="467"/>
      <c r="C34" s="467"/>
      <c r="D34" s="203"/>
      <c r="E34" s="467"/>
      <c r="F34" s="467"/>
      <c r="G34" s="467"/>
      <c r="H34" s="467"/>
      <c r="I34" s="467"/>
      <c r="J34" s="203"/>
      <c r="K34" s="203"/>
      <c r="L34" s="203"/>
      <c r="M34" s="203"/>
      <c r="N34" s="203"/>
      <c r="O34" s="203"/>
    </row>
    <row r="35" spans="2:15">
      <c r="B35" s="467"/>
      <c r="C35" s="467"/>
      <c r="D35" s="203"/>
      <c r="E35" s="467"/>
      <c r="F35" s="467"/>
      <c r="G35" s="467"/>
      <c r="H35" s="467"/>
      <c r="I35" s="467"/>
      <c r="J35" s="203"/>
      <c r="K35" s="203"/>
      <c r="L35" s="203"/>
      <c r="M35" s="203"/>
      <c r="N35" s="203"/>
      <c r="O35" s="203"/>
    </row>
    <row r="36" spans="2:15">
      <c r="B36" s="467"/>
      <c r="C36" s="467"/>
      <c r="D36" s="203"/>
      <c r="E36" s="467"/>
      <c r="F36" s="467"/>
      <c r="G36" s="467"/>
      <c r="H36" s="467"/>
      <c r="I36" s="467"/>
      <c r="J36" s="203"/>
      <c r="K36" s="203"/>
      <c r="L36" s="203"/>
      <c r="M36" s="203"/>
      <c r="N36" s="203"/>
      <c r="O36" s="203"/>
    </row>
    <row r="37" spans="2:15">
      <c r="B37" s="467"/>
      <c r="C37" s="467"/>
      <c r="D37" s="203"/>
      <c r="E37" s="467"/>
      <c r="F37" s="467"/>
      <c r="G37" s="467"/>
      <c r="H37" s="467"/>
      <c r="I37" s="467"/>
      <c r="J37" s="203"/>
      <c r="K37" s="203"/>
      <c r="L37" s="203"/>
      <c r="M37" s="203"/>
      <c r="N37" s="203"/>
      <c r="O37" s="203"/>
    </row>
    <row r="38" spans="2:15">
      <c r="B38" s="467"/>
      <c r="C38" s="467"/>
      <c r="D38" s="203"/>
      <c r="E38" s="467"/>
      <c r="F38" s="467"/>
      <c r="G38" s="467"/>
      <c r="H38" s="467"/>
      <c r="I38" s="467"/>
      <c r="J38" s="203"/>
      <c r="K38" s="203"/>
      <c r="L38" s="203"/>
      <c r="M38" s="203"/>
      <c r="N38" s="203"/>
      <c r="O38" s="203"/>
    </row>
    <row r="39" spans="2:15">
      <c r="B39" s="467"/>
      <c r="C39" s="467"/>
      <c r="D39" s="203"/>
      <c r="E39" s="467"/>
      <c r="F39" s="467"/>
      <c r="G39" s="467"/>
      <c r="H39" s="467"/>
      <c r="I39" s="467"/>
      <c r="J39" s="203"/>
      <c r="K39" s="203"/>
      <c r="L39" s="203"/>
      <c r="M39" s="203"/>
      <c r="N39" s="203"/>
      <c r="O39" s="203"/>
    </row>
    <row r="40" spans="2:15">
      <c r="B40" s="467"/>
      <c r="C40" s="467"/>
      <c r="D40" s="203"/>
      <c r="E40" s="467"/>
      <c r="F40" s="467"/>
      <c r="G40" s="467"/>
      <c r="H40" s="467"/>
      <c r="I40" s="467"/>
      <c r="J40" s="203"/>
      <c r="K40" s="203"/>
      <c r="L40" s="203"/>
      <c r="M40" s="203"/>
      <c r="N40" s="203"/>
      <c r="O40" s="203"/>
    </row>
    <row r="41" spans="2:15">
      <c r="B41" s="467"/>
      <c r="C41" s="467"/>
      <c r="D41" s="203"/>
      <c r="E41" s="467"/>
      <c r="F41" s="467"/>
      <c r="G41" s="467"/>
      <c r="H41" s="467"/>
      <c r="I41" s="467"/>
      <c r="J41" s="203"/>
      <c r="K41" s="203"/>
      <c r="L41" s="203"/>
      <c r="M41" s="203"/>
      <c r="N41" s="203"/>
      <c r="O41" s="203"/>
    </row>
    <row r="42" spans="2:15">
      <c r="B42" s="467"/>
      <c r="C42" s="467"/>
      <c r="D42" s="203"/>
      <c r="E42" s="467"/>
      <c r="F42" s="467"/>
      <c r="G42" s="467"/>
      <c r="H42" s="467"/>
      <c r="I42" s="467"/>
      <c r="J42" s="203"/>
      <c r="K42" s="203"/>
      <c r="L42" s="203"/>
      <c r="M42" s="203"/>
      <c r="N42" s="203"/>
      <c r="O42" s="203"/>
    </row>
    <row r="43" spans="2:15">
      <c r="B43" s="467"/>
      <c r="C43" s="467"/>
      <c r="D43" s="203"/>
      <c r="E43" s="467"/>
      <c r="F43" s="467"/>
      <c r="G43" s="467"/>
      <c r="H43" s="467"/>
      <c r="I43" s="467"/>
      <c r="J43" s="203"/>
      <c r="K43" s="203"/>
      <c r="L43" s="203"/>
      <c r="M43" s="203"/>
      <c r="N43" s="203"/>
      <c r="O43" s="203"/>
    </row>
    <row r="44" spans="2:15">
      <c r="B44" s="467"/>
      <c r="C44" s="467"/>
      <c r="D44" s="203"/>
      <c r="E44" s="467"/>
      <c r="F44" s="467"/>
      <c r="G44" s="467"/>
      <c r="H44" s="467"/>
      <c r="I44" s="467"/>
      <c r="J44" s="203"/>
      <c r="K44" s="203"/>
      <c r="L44" s="203"/>
      <c r="M44" s="203"/>
      <c r="N44" s="203"/>
      <c r="O44" s="203"/>
    </row>
    <row r="45" spans="2:15">
      <c r="B45" s="467"/>
      <c r="C45" s="467"/>
      <c r="D45" s="203"/>
      <c r="E45" s="467"/>
      <c r="F45" s="467"/>
      <c r="G45" s="467"/>
      <c r="H45" s="467"/>
      <c r="I45" s="467"/>
      <c r="J45" s="203"/>
      <c r="K45" s="203"/>
      <c r="L45" s="203"/>
      <c r="M45" s="203"/>
      <c r="N45" s="203"/>
      <c r="O45" s="203"/>
    </row>
    <row r="46" spans="2:15">
      <c r="B46" s="467"/>
      <c r="C46" s="467"/>
      <c r="D46" s="203"/>
      <c r="E46" s="467"/>
      <c r="F46" s="467"/>
      <c r="G46" s="467"/>
      <c r="H46" s="467"/>
      <c r="I46" s="467"/>
      <c r="J46" s="203"/>
      <c r="K46" s="203"/>
      <c r="L46" s="203"/>
      <c r="M46" s="203"/>
      <c r="N46" s="203"/>
      <c r="O46" s="203"/>
    </row>
    <row r="47" spans="2:15">
      <c r="B47" s="467"/>
      <c r="C47" s="467"/>
      <c r="D47" s="203"/>
      <c r="E47" s="467"/>
      <c r="F47" s="467"/>
      <c r="G47" s="467"/>
      <c r="H47" s="467"/>
      <c r="I47" s="467"/>
      <c r="J47" s="203"/>
      <c r="K47" s="203"/>
      <c r="L47" s="203"/>
      <c r="M47" s="203"/>
      <c r="N47" s="203"/>
      <c r="O47" s="203"/>
    </row>
    <row r="48" spans="2:15">
      <c r="B48" s="467"/>
      <c r="C48" s="467"/>
      <c r="D48" s="203"/>
      <c r="E48" s="467"/>
      <c r="F48" s="467"/>
      <c r="G48" s="467"/>
      <c r="H48" s="467"/>
      <c r="I48" s="467"/>
      <c r="J48" s="203"/>
      <c r="K48" s="203"/>
      <c r="L48" s="203"/>
      <c r="M48" s="203"/>
      <c r="N48" s="203"/>
      <c r="O48" s="203"/>
    </row>
    <row r="49" spans="2:17">
      <c r="B49" s="467"/>
      <c r="C49" s="467"/>
      <c r="D49" s="203"/>
      <c r="E49" s="467"/>
      <c r="F49" s="467"/>
      <c r="G49" s="467"/>
      <c r="H49" s="467"/>
      <c r="I49" s="467"/>
      <c r="J49" s="203"/>
      <c r="K49" s="203"/>
      <c r="L49" s="203"/>
      <c r="M49" s="203"/>
      <c r="N49" s="203"/>
      <c r="O49" s="203"/>
    </row>
    <row r="50" spans="2:17">
      <c r="B50" s="467"/>
      <c r="C50" s="467"/>
      <c r="D50" s="203"/>
      <c r="E50" s="467"/>
      <c r="F50" s="467"/>
      <c r="G50" s="467"/>
      <c r="H50" s="467"/>
      <c r="I50" s="467"/>
      <c r="J50" s="203"/>
      <c r="K50" s="203"/>
      <c r="L50" s="203"/>
      <c r="M50" s="203"/>
      <c r="N50" s="203"/>
      <c r="O50" s="203"/>
    </row>
    <row r="51" spans="2:17">
      <c r="B51" s="467"/>
      <c r="C51" s="467"/>
      <c r="D51" s="203"/>
      <c r="E51" s="467"/>
      <c r="F51" s="467"/>
      <c r="G51" s="467"/>
      <c r="H51" s="467"/>
      <c r="I51" s="467"/>
      <c r="J51" s="203"/>
      <c r="K51" s="203"/>
      <c r="L51" s="203"/>
      <c r="M51" s="203"/>
      <c r="N51" s="203"/>
      <c r="O51" s="203"/>
    </row>
    <row r="52" spans="2:17">
      <c r="B52" s="467"/>
      <c r="C52" s="467"/>
      <c r="D52" s="203"/>
      <c r="E52" s="467"/>
      <c r="F52" s="467"/>
      <c r="G52" s="467"/>
      <c r="H52" s="467"/>
      <c r="I52" s="467"/>
      <c r="J52" s="203"/>
      <c r="K52" s="203"/>
      <c r="L52" s="203"/>
      <c r="M52" s="203"/>
      <c r="N52" s="203"/>
      <c r="O52" s="203"/>
    </row>
    <row r="53" spans="2:17">
      <c r="B53" s="467"/>
      <c r="C53" s="467"/>
      <c r="D53" s="203"/>
      <c r="E53" s="467"/>
      <c r="F53" s="467"/>
      <c r="G53" s="467"/>
      <c r="H53" s="467"/>
      <c r="I53" s="467"/>
      <c r="J53" s="203"/>
      <c r="K53" s="203"/>
      <c r="L53" s="203"/>
      <c r="M53" s="203"/>
      <c r="N53" s="203"/>
      <c r="O53" s="203"/>
    </row>
    <row r="54" spans="2:17">
      <c r="B54" s="467"/>
      <c r="C54" s="467"/>
      <c r="D54" s="203"/>
      <c r="E54" s="467"/>
      <c r="F54" s="467"/>
      <c r="G54" s="467"/>
      <c r="H54" s="467"/>
      <c r="I54" s="467"/>
      <c r="J54" s="203"/>
      <c r="K54" s="203"/>
      <c r="L54" s="203"/>
      <c r="M54" s="203"/>
      <c r="N54" s="203"/>
      <c r="O54" s="203"/>
    </row>
    <row r="55" spans="2:17">
      <c r="B55" s="467"/>
      <c r="C55" s="467"/>
      <c r="D55" s="203"/>
      <c r="E55" s="467"/>
      <c r="F55" s="467"/>
      <c r="G55" s="467"/>
      <c r="H55" s="467"/>
      <c r="I55" s="467"/>
      <c r="J55" s="203"/>
      <c r="K55" s="203"/>
      <c r="L55" s="203"/>
      <c r="M55" s="203"/>
      <c r="N55" s="203"/>
      <c r="O55" s="203"/>
    </row>
    <row r="56" spans="2:17">
      <c r="B56" s="467"/>
      <c r="C56" s="467"/>
      <c r="D56" s="203"/>
      <c r="E56" s="467"/>
      <c r="F56" s="467"/>
      <c r="G56" s="467"/>
      <c r="H56" s="467"/>
      <c r="I56" s="467"/>
      <c r="J56" s="203"/>
      <c r="K56" s="203"/>
      <c r="L56" s="203"/>
      <c r="M56" s="203"/>
      <c r="N56" s="203"/>
      <c r="O56" s="203"/>
    </row>
    <row r="57" spans="2:17">
      <c r="B57" s="467"/>
      <c r="C57" s="467"/>
      <c r="D57" s="203"/>
      <c r="E57" s="467"/>
      <c r="F57" s="467"/>
      <c r="G57" s="467"/>
      <c r="H57" s="467"/>
      <c r="I57" s="467"/>
      <c r="J57" s="203"/>
      <c r="K57" s="203"/>
      <c r="L57" s="203"/>
      <c r="M57" s="203"/>
      <c r="N57" s="203"/>
      <c r="O57" s="203"/>
    </row>
    <row r="58" spans="2:17">
      <c r="B58" s="467"/>
      <c r="C58" s="467"/>
      <c r="D58" s="203"/>
      <c r="E58" s="467"/>
      <c r="F58" s="467"/>
      <c r="G58" s="467"/>
      <c r="H58" s="467"/>
      <c r="I58" s="467"/>
      <c r="J58" s="203"/>
      <c r="K58" s="203"/>
      <c r="L58" s="203"/>
      <c r="M58" s="203"/>
      <c r="N58" s="203"/>
      <c r="O58" s="203"/>
    </row>
    <row r="59" spans="2:17">
      <c r="B59" s="467"/>
      <c r="C59" s="467"/>
      <c r="D59" s="203"/>
      <c r="E59" s="467"/>
      <c r="F59" s="467"/>
      <c r="G59" s="467"/>
      <c r="H59" s="467"/>
      <c r="I59" s="467"/>
      <c r="J59" s="203"/>
      <c r="K59" s="203"/>
      <c r="L59" s="203"/>
      <c r="M59" s="203"/>
      <c r="N59" s="203"/>
      <c r="O59" s="203"/>
    </row>
    <row r="60" spans="2:17">
      <c r="I60" s="204"/>
      <c r="J60" s="204"/>
      <c r="K60" s="204"/>
      <c r="L60" s="204"/>
      <c r="M60" s="204"/>
    </row>
    <row r="61" spans="2:17" ht="63" customHeight="1">
      <c r="B61" s="445" t="s">
        <v>38</v>
      </c>
      <c r="C61" s="445"/>
      <c r="D61" s="445"/>
      <c r="E61" s="445"/>
      <c r="F61" s="445"/>
      <c r="G61" s="445"/>
      <c r="H61" s="445"/>
      <c r="I61" s="445"/>
      <c r="J61" s="445"/>
      <c r="K61" s="445"/>
      <c r="L61" s="445"/>
      <c r="M61" s="445"/>
      <c r="N61" s="445"/>
      <c r="O61" s="445"/>
      <c r="P61" s="187"/>
      <c r="Q61" s="187"/>
    </row>
    <row r="62" spans="2:17">
      <c r="B62" s="179"/>
      <c r="C62" s="9"/>
      <c r="D62" s="192"/>
      <c r="E62" s="179"/>
      <c r="F62"/>
      <c r="G62"/>
      <c r="H62"/>
      <c r="I62"/>
      <c r="J62"/>
      <c r="K62"/>
      <c r="L62"/>
      <c r="M62"/>
      <c r="N62"/>
      <c r="O62"/>
      <c r="P62"/>
      <c r="Q62"/>
    </row>
    <row r="63" spans="2:17" ht="41.25" customHeight="1">
      <c r="B63" s="179"/>
      <c r="C63" s="446" t="s">
        <v>39</v>
      </c>
      <c r="D63" s="446"/>
      <c r="E63" s="446"/>
      <c r="F63" s="446"/>
      <c r="G63" s="446"/>
      <c r="H63" s="446"/>
      <c r="I63" s="446"/>
      <c r="J63" s="446"/>
      <c r="K63" s="446"/>
      <c r="L63" s="446"/>
      <c r="M63" s="446"/>
      <c r="N63" s="446"/>
      <c r="O63" s="446"/>
      <c r="P63" s="193"/>
      <c r="Q63" s="193"/>
    </row>
  </sheetData>
  <sheetProtection algorithmName="SHA-512" hashValue="/VOIDFqFhZ4CUxxTyvJIyYEb6QvdvbuZ1YnIW7Ngl4Xj96IYg6RTpZ1NpDXwWO3T+3U4w65ycqnSXlT/+tWjew==" saltValue="F7ZjdkStMo0nqxNof053tA==" spinCount="100000" sheet="1" objects="1" scenarios="1" selectLockedCells="1"/>
  <mergeCells count="83">
    <mergeCell ref="D2:M2"/>
    <mergeCell ref="D3:M3"/>
    <mergeCell ref="D4:M5"/>
    <mergeCell ref="C6:C7"/>
    <mergeCell ref="B55:B59"/>
    <mergeCell ref="C55:C59"/>
    <mergeCell ref="E55:E59"/>
    <mergeCell ref="F55:F59"/>
    <mergeCell ref="B50:B54"/>
    <mergeCell ref="C50:C54"/>
    <mergeCell ref="E50:E54"/>
    <mergeCell ref="F50:F54"/>
    <mergeCell ref="C45:C49"/>
    <mergeCell ref="E45:E49"/>
    <mergeCell ref="F45:F49"/>
    <mergeCell ref="B45:B49"/>
    <mergeCell ref="B8:I8"/>
    <mergeCell ref="G45:G49"/>
    <mergeCell ref="I55:I59"/>
    <mergeCell ref="G55:G59"/>
    <mergeCell ref="H55:H59"/>
    <mergeCell ref="I45:I49"/>
    <mergeCell ref="G50:G54"/>
    <mergeCell ref="H50:H54"/>
    <mergeCell ref="I50:I54"/>
    <mergeCell ref="H45:H49"/>
    <mergeCell ref="I35:I39"/>
    <mergeCell ref="B40:B44"/>
    <mergeCell ref="C40:C44"/>
    <mergeCell ref="E40:E44"/>
    <mergeCell ref="F40:F44"/>
    <mergeCell ref="G40:G44"/>
    <mergeCell ref="H40:H44"/>
    <mergeCell ref="I40:I44"/>
    <mergeCell ref="B35:B39"/>
    <mergeCell ref="C35:C39"/>
    <mergeCell ref="E35:E39"/>
    <mergeCell ref="F35:F39"/>
    <mergeCell ref="G35:G39"/>
    <mergeCell ref="H35:H39"/>
    <mergeCell ref="C10:C14"/>
    <mergeCell ref="I25:I29"/>
    <mergeCell ref="B30:B34"/>
    <mergeCell ref="C30:C34"/>
    <mergeCell ref="E30:E34"/>
    <mergeCell ref="F30:F34"/>
    <mergeCell ref="G30:G34"/>
    <mergeCell ref="H30:H34"/>
    <mergeCell ref="I30:I34"/>
    <mergeCell ref="B25:B29"/>
    <mergeCell ref="C25:C29"/>
    <mergeCell ref="E25:E29"/>
    <mergeCell ref="F25:F29"/>
    <mergeCell ref="G25:G29"/>
    <mergeCell ref="H25:H29"/>
    <mergeCell ref="H20:H24"/>
    <mergeCell ref="H15:H19"/>
    <mergeCell ref="B20:B24"/>
    <mergeCell ref="C20:C24"/>
    <mergeCell ref="E20:E24"/>
    <mergeCell ref="F20:F24"/>
    <mergeCell ref="G20:G24"/>
    <mergeCell ref="B15:B19"/>
    <mergeCell ref="C15:C19"/>
    <mergeCell ref="E15:E19"/>
    <mergeCell ref="F15:F19"/>
    <mergeCell ref="G15:G19"/>
    <mergeCell ref="B61:O61"/>
    <mergeCell ref="C63:O63"/>
    <mergeCell ref="B2:C5"/>
    <mergeCell ref="N2:O2"/>
    <mergeCell ref="N3:O3"/>
    <mergeCell ref="N4:O4"/>
    <mergeCell ref="N5:O5"/>
    <mergeCell ref="J8:O8"/>
    <mergeCell ref="B10:B14"/>
    <mergeCell ref="E10:E14"/>
    <mergeCell ref="F10:F14"/>
    <mergeCell ref="G10:G14"/>
    <mergeCell ref="H10:H14"/>
    <mergeCell ref="I10:I14"/>
    <mergeCell ref="I15:I19"/>
    <mergeCell ref="I20:I24"/>
  </mergeCells>
  <hyperlinks>
    <hyperlink ref="C6" location="INICIO!A1" display="REGRESAR" xr:uid="{00000000-0004-0000-0300-000000000000}"/>
  </hyperlinks>
  <pageMargins left="0.7" right="0.7" top="0.75" bottom="0.75" header="0.3" footer="0.3"/>
  <pageSetup scale="33"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13"/>
  <dimension ref="A1:BN63"/>
  <sheetViews>
    <sheetView showGridLines="0" zoomScaleNormal="100" workbookViewId="0"/>
  </sheetViews>
  <sheetFormatPr baseColWidth="10" defaultColWidth="0" defaultRowHeight="24.75" customHeight="1"/>
  <cols>
    <col min="1" max="1" width="1.7109375" style="200" customWidth="1"/>
    <col min="2" max="2" width="7" style="200" customWidth="1"/>
    <col min="3" max="3" width="22.28515625" style="200" customWidth="1"/>
    <col min="4" max="4" width="19.28515625" style="200" customWidth="1"/>
    <col min="5" max="5" width="29.7109375" style="200" customWidth="1"/>
    <col min="6" max="6" width="19" style="200" customWidth="1"/>
    <col min="7" max="7" width="34.7109375" style="200" customWidth="1"/>
    <col min="8" max="8" width="41.28515625" style="200" customWidth="1"/>
    <col min="9" max="10" width="5.85546875" style="204" customWidth="1"/>
    <col min="11" max="11" width="6.7109375" style="204" customWidth="1"/>
    <col min="12" max="12" width="5.42578125" style="204" customWidth="1"/>
    <col min="13" max="13" width="32.140625" style="204" customWidth="1"/>
    <col min="14" max="14" width="19.140625" style="200" customWidth="1"/>
    <col min="15" max="15" width="19.28515625" style="200" customWidth="1"/>
    <col min="16" max="16" width="11.85546875" style="200" customWidth="1"/>
    <col min="17" max="17" width="18.85546875" style="200" customWidth="1"/>
    <col min="18" max="18" width="5.7109375" style="200" customWidth="1"/>
    <col min="19" max="20" width="7" style="200" customWidth="1"/>
    <col min="21" max="27" width="7" style="200" hidden="1" customWidth="1"/>
    <col min="28" max="28" width="1.85546875" style="200" hidden="1" customWidth="1"/>
    <col min="29" max="29" width="4.42578125" style="200" hidden="1" customWidth="1"/>
    <col min="30" max="30" width="14.140625" style="200" hidden="1" customWidth="1"/>
    <col min="31" max="31" width="3.28515625" style="200" hidden="1" customWidth="1"/>
    <col min="32" max="32" width="14.5703125" style="200" hidden="1" customWidth="1"/>
    <col min="33" max="33" width="53.140625" style="200" hidden="1" customWidth="1"/>
    <col min="34" max="34" width="15.140625" style="200" hidden="1" customWidth="1"/>
    <col min="35" max="35" width="14" style="200" hidden="1" customWidth="1"/>
    <col min="36" max="36" width="3.140625" style="200" hidden="1" customWidth="1"/>
    <col min="37" max="37" width="16.140625" style="200" hidden="1" customWidth="1"/>
    <col min="38" max="38" width="2.140625" style="200" hidden="1" customWidth="1"/>
    <col min="39" max="39" width="14.5703125" style="200" hidden="1" customWidth="1"/>
    <col min="40" max="40" width="3.140625" style="200" hidden="1" customWidth="1"/>
    <col min="41" max="41" width="11.42578125" style="200" hidden="1" customWidth="1"/>
    <col min="42" max="42" width="3.140625" style="200" hidden="1" customWidth="1"/>
    <col min="43" max="43" width="14.42578125" style="200" hidden="1" customWidth="1"/>
    <col min="44" max="44" width="3.140625" style="200" hidden="1" customWidth="1"/>
    <col min="45" max="45" width="11.42578125" style="200" hidden="1" customWidth="1"/>
    <col min="46" max="46" width="3.140625" style="200" hidden="1" customWidth="1"/>
    <col min="47" max="47" width="11.42578125" style="200" hidden="1" customWidth="1"/>
    <col min="48" max="48" width="4.28515625" style="200" hidden="1" customWidth="1"/>
    <col min="49" max="51" width="11.42578125" style="200" hidden="1" customWidth="1"/>
    <col min="52" max="52" width="12.85546875" style="200" hidden="1" customWidth="1"/>
    <col min="53" max="53" width="16.140625" style="200" hidden="1" customWidth="1"/>
    <col min="54" max="55" width="11.42578125" style="200" hidden="1" customWidth="1"/>
    <col min="56" max="56" width="7.5703125" style="200" hidden="1" customWidth="1"/>
    <col min="57" max="57" width="13.5703125" style="200" hidden="1" customWidth="1"/>
    <col min="58" max="58" width="8.140625" style="200" hidden="1" customWidth="1"/>
    <col min="59" max="59" width="15.42578125" style="200" hidden="1" customWidth="1"/>
    <col min="60" max="60" width="10.42578125" style="200" hidden="1" customWidth="1"/>
    <col min="61" max="61" width="16.85546875" style="200" hidden="1" customWidth="1"/>
    <col min="62" max="62" width="30.7109375" style="200" hidden="1" customWidth="1"/>
    <col min="63" max="63" width="46.7109375" style="200" hidden="1" customWidth="1"/>
    <col min="64" max="64" width="23" style="200" hidden="1" customWidth="1"/>
    <col min="65" max="65" width="17.7109375" style="200" hidden="1" customWidth="1"/>
    <col min="66" max="66" width="35.140625" style="200" hidden="1" customWidth="1"/>
    <col min="67" max="16384" width="11.42578125" style="200" hidden="1"/>
  </cols>
  <sheetData>
    <row r="1" spans="2:17" ht="15"/>
    <row r="2" spans="2:17" customFormat="1" ht="15" customHeight="1">
      <c r="B2" s="464"/>
      <c r="C2" s="464"/>
      <c r="D2" s="469" t="s">
        <v>24</v>
      </c>
      <c r="E2" s="470"/>
      <c r="F2" s="470"/>
      <c r="G2" s="470"/>
      <c r="H2" s="470"/>
      <c r="I2" s="470"/>
      <c r="J2" s="470"/>
      <c r="K2" s="470"/>
      <c r="L2" s="470"/>
      <c r="M2" s="470"/>
      <c r="N2" s="470"/>
      <c r="O2" s="471"/>
      <c r="P2" s="448" t="s">
        <v>25</v>
      </c>
      <c r="Q2" s="448"/>
    </row>
    <row r="3" spans="2:17" customFormat="1" ht="15" customHeight="1">
      <c r="B3" s="464"/>
      <c r="C3" s="464"/>
      <c r="D3" s="469" t="s">
        <v>40</v>
      </c>
      <c r="E3" s="470"/>
      <c r="F3" s="470"/>
      <c r="G3" s="470"/>
      <c r="H3" s="470"/>
      <c r="I3" s="470"/>
      <c r="J3" s="470"/>
      <c r="K3" s="470"/>
      <c r="L3" s="470"/>
      <c r="M3" s="470"/>
      <c r="N3" s="470"/>
      <c r="O3" s="471"/>
      <c r="P3" s="469" t="s">
        <v>27</v>
      </c>
      <c r="Q3" s="471"/>
    </row>
    <row r="4" spans="2:17" customFormat="1" ht="15.75" customHeight="1">
      <c r="B4" s="464"/>
      <c r="C4" s="464"/>
      <c r="D4" s="472" t="s">
        <v>28</v>
      </c>
      <c r="E4" s="473"/>
      <c r="F4" s="473"/>
      <c r="G4" s="473"/>
      <c r="H4" s="473"/>
      <c r="I4" s="473"/>
      <c r="J4" s="473"/>
      <c r="K4" s="473"/>
      <c r="L4" s="473"/>
      <c r="M4" s="473"/>
      <c r="N4" s="473"/>
      <c r="O4" s="474"/>
      <c r="P4" s="469" t="s">
        <v>29</v>
      </c>
      <c r="Q4" s="471"/>
    </row>
    <row r="5" spans="2:17" customFormat="1" ht="15">
      <c r="B5" s="464"/>
      <c r="C5" s="464"/>
      <c r="D5" s="475"/>
      <c r="E5" s="476"/>
      <c r="F5" s="476"/>
      <c r="G5" s="476"/>
      <c r="H5" s="476"/>
      <c r="I5" s="476"/>
      <c r="J5" s="476"/>
      <c r="K5" s="476"/>
      <c r="L5" s="476"/>
      <c r="M5" s="476"/>
      <c r="N5" s="476"/>
      <c r="O5" s="477"/>
      <c r="P5" s="448" t="s">
        <v>57</v>
      </c>
      <c r="Q5" s="448"/>
    </row>
    <row r="6" spans="2:17" ht="15"/>
    <row r="7" spans="2:17" ht="26.25">
      <c r="B7" s="205"/>
      <c r="C7" s="206" t="s">
        <v>42</v>
      </c>
      <c r="D7" s="205"/>
      <c r="E7" s="205"/>
      <c r="F7" s="205"/>
      <c r="G7" s="205"/>
      <c r="H7" s="205"/>
      <c r="I7" s="205"/>
      <c r="J7" s="205"/>
      <c r="K7" s="205"/>
      <c r="L7" s="205"/>
      <c r="M7" s="205"/>
      <c r="N7" s="205"/>
      <c r="O7" s="205"/>
      <c r="P7" s="205"/>
      <c r="Q7" s="205"/>
    </row>
    <row r="8" spans="2:17" ht="30.75" customHeight="1">
      <c r="B8" s="480" t="s">
        <v>58</v>
      </c>
      <c r="C8" s="480"/>
      <c r="D8" s="480"/>
      <c r="E8" s="480"/>
      <c r="F8" s="480"/>
      <c r="G8" s="480"/>
      <c r="H8" s="480"/>
      <c r="I8" s="481" t="s">
        <v>59</v>
      </c>
      <c r="J8" s="481"/>
      <c r="K8" s="481"/>
      <c r="L8" s="481"/>
      <c r="M8" s="481"/>
      <c r="N8" s="481"/>
      <c r="O8" s="481"/>
      <c r="P8" s="481"/>
      <c r="Q8" s="481"/>
    </row>
    <row r="9" spans="2:17" ht="101.25">
      <c r="B9" s="57" t="s">
        <v>45</v>
      </c>
      <c r="C9" s="57" t="s">
        <v>60</v>
      </c>
      <c r="D9" s="57" t="s">
        <v>61</v>
      </c>
      <c r="E9" s="57" t="s">
        <v>0</v>
      </c>
      <c r="F9" s="57" t="s">
        <v>62</v>
      </c>
      <c r="G9" s="57" t="s">
        <v>63</v>
      </c>
      <c r="H9" s="57" t="s">
        <v>64</v>
      </c>
      <c r="I9" s="207" t="s">
        <v>5</v>
      </c>
      <c r="J9" s="207" t="s">
        <v>12</v>
      </c>
      <c r="K9" s="207" t="s">
        <v>65</v>
      </c>
      <c r="L9" s="207" t="s">
        <v>66</v>
      </c>
      <c r="M9" s="57" t="s">
        <v>67</v>
      </c>
      <c r="N9" s="57" t="s">
        <v>68</v>
      </c>
      <c r="O9" s="57" t="s">
        <v>69</v>
      </c>
      <c r="P9" s="57" t="s">
        <v>70</v>
      </c>
      <c r="Q9" s="57" t="s">
        <v>71</v>
      </c>
    </row>
    <row r="10" spans="2:17" ht="120">
      <c r="B10" s="208">
        <v>1</v>
      </c>
      <c r="C10" s="208" t="s">
        <v>72</v>
      </c>
      <c r="D10" s="208" t="s">
        <v>73</v>
      </c>
      <c r="E10" s="208" t="s">
        <v>74</v>
      </c>
      <c r="F10" s="209" t="s">
        <v>75</v>
      </c>
      <c r="G10" s="208" t="s">
        <v>76</v>
      </c>
      <c r="H10" s="208" t="s">
        <v>77</v>
      </c>
      <c r="I10" s="209" t="s">
        <v>78</v>
      </c>
      <c r="J10" s="210" t="s">
        <v>79</v>
      </c>
      <c r="K10" s="210" t="s">
        <v>80</v>
      </c>
      <c r="L10" s="209" t="s">
        <v>81</v>
      </c>
      <c r="M10" s="211" t="s">
        <v>82</v>
      </c>
      <c r="N10" s="208" t="s">
        <v>83</v>
      </c>
      <c r="O10" s="208" t="s">
        <v>84</v>
      </c>
      <c r="P10" s="208" t="s">
        <v>85</v>
      </c>
      <c r="Q10" s="208" t="s">
        <v>86</v>
      </c>
    </row>
    <row r="11" spans="2:17" ht="90">
      <c r="B11" s="208">
        <v>2</v>
      </c>
      <c r="C11" s="208" t="s">
        <v>72</v>
      </c>
      <c r="D11" s="208" t="s">
        <v>73</v>
      </c>
      <c r="E11" s="208" t="s">
        <v>87</v>
      </c>
      <c r="F11" s="209" t="s">
        <v>75</v>
      </c>
      <c r="G11" s="208" t="s">
        <v>76</v>
      </c>
      <c r="H11" s="208" t="s">
        <v>77</v>
      </c>
      <c r="I11" s="209" t="s">
        <v>78</v>
      </c>
      <c r="J11" s="210" t="s">
        <v>79</v>
      </c>
      <c r="K11" s="210" t="s">
        <v>80</v>
      </c>
      <c r="L11" s="209" t="s">
        <v>81</v>
      </c>
      <c r="M11" s="211" t="s">
        <v>82</v>
      </c>
      <c r="N11" s="208" t="s">
        <v>83</v>
      </c>
      <c r="O11" s="208" t="s">
        <v>84</v>
      </c>
      <c r="P11" s="208" t="s">
        <v>88</v>
      </c>
      <c r="Q11" s="208" t="s">
        <v>86</v>
      </c>
    </row>
    <row r="12" spans="2:17" ht="15">
      <c r="B12" s="203"/>
      <c r="C12" s="203"/>
      <c r="D12" s="203"/>
      <c r="E12" s="203"/>
      <c r="F12" s="212"/>
      <c r="G12" s="213"/>
      <c r="H12" s="214"/>
      <c r="I12" s="212"/>
      <c r="J12" s="212"/>
      <c r="K12" s="212"/>
      <c r="L12" s="212"/>
      <c r="M12" s="215"/>
      <c r="N12" s="203"/>
      <c r="O12" s="203"/>
      <c r="P12" s="203"/>
      <c r="Q12" s="203"/>
    </row>
    <row r="13" spans="2:17" ht="15">
      <c r="B13" s="203"/>
      <c r="C13" s="203"/>
      <c r="D13" s="203"/>
      <c r="E13" s="203"/>
      <c r="F13" s="212"/>
      <c r="G13" s="203"/>
      <c r="H13" s="203"/>
      <c r="I13" s="212"/>
      <c r="J13" s="212"/>
      <c r="K13" s="212"/>
      <c r="L13" s="212"/>
      <c r="M13" s="215"/>
      <c r="N13" s="203"/>
      <c r="O13" s="203"/>
      <c r="P13" s="203"/>
      <c r="Q13" s="203"/>
    </row>
    <row r="14" spans="2:17" ht="15">
      <c r="B14" s="203"/>
      <c r="C14" s="203"/>
      <c r="D14" s="203"/>
      <c r="E14" s="203"/>
      <c r="F14" s="212"/>
      <c r="G14" s="203"/>
      <c r="H14" s="203"/>
      <c r="I14" s="212"/>
      <c r="J14" s="212"/>
      <c r="K14" s="212"/>
      <c r="L14" s="212"/>
      <c r="M14" s="215"/>
      <c r="N14" s="203"/>
      <c r="O14" s="203"/>
      <c r="P14" s="203"/>
      <c r="Q14" s="203"/>
    </row>
    <row r="15" spans="2:17" ht="15">
      <c r="B15" s="203"/>
      <c r="C15" s="203"/>
      <c r="D15" s="203"/>
      <c r="E15" s="203"/>
      <c r="F15" s="212"/>
      <c r="G15" s="203"/>
      <c r="H15" s="203"/>
      <c r="I15" s="212"/>
      <c r="J15" s="212"/>
      <c r="K15" s="212"/>
      <c r="L15" s="212"/>
      <c r="M15" s="215"/>
      <c r="N15" s="203"/>
      <c r="O15" s="203"/>
      <c r="P15" s="203"/>
      <c r="Q15" s="203"/>
    </row>
    <row r="16" spans="2:17" ht="15">
      <c r="B16" s="203"/>
      <c r="C16" s="203"/>
      <c r="D16" s="203"/>
      <c r="E16" s="203"/>
      <c r="F16" s="212"/>
      <c r="G16" s="203"/>
      <c r="H16" s="203"/>
      <c r="I16" s="212"/>
      <c r="J16" s="212"/>
      <c r="K16" s="212"/>
      <c r="L16" s="212"/>
      <c r="M16" s="215"/>
      <c r="N16" s="203"/>
      <c r="O16" s="203"/>
      <c r="P16" s="203"/>
      <c r="Q16" s="203"/>
    </row>
    <row r="17" spans="2:17" ht="15">
      <c r="B17" s="203"/>
      <c r="C17" s="203"/>
      <c r="D17" s="203"/>
      <c r="E17" s="203"/>
      <c r="F17" s="212"/>
      <c r="G17" s="203"/>
      <c r="H17" s="203"/>
      <c r="I17" s="212"/>
      <c r="J17" s="212"/>
      <c r="K17" s="212"/>
      <c r="L17" s="212"/>
      <c r="M17" s="215"/>
      <c r="N17" s="203"/>
      <c r="O17" s="203"/>
      <c r="P17" s="203"/>
      <c r="Q17" s="203"/>
    </row>
    <row r="18" spans="2:17" ht="15">
      <c r="B18" s="203"/>
      <c r="C18" s="203"/>
      <c r="D18" s="203"/>
      <c r="E18" s="203"/>
      <c r="F18" s="212"/>
      <c r="G18" s="203"/>
      <c r="H18" s="203"/>
      <c r="I18" s="212"/>
      <c r="J18" s="212"/>
      <c r="K18" s="212"/>
      <c r="L18" s="212"/>
      <c r="M18" s="215"/>
      <c r="N18" s="203"/>
      <c r="O18" s="203"/>
      <c r="P18" s="203"/>
      <c r="Q18" s="203"/>
    </row>
    <row r="19" spans="2:17" ht="15">
      <c r="B19" s="203"/>
      <c r="C19" s="203"/>
      <c r="D19" s="203"/>
      <c r="E19" s="203"/>
      <c r="F19" s="212"/>
      <c r="G19" s="203"/>
      <c r="H19" s="216"/>
      <c r="I19" s="212"/>
      <c r="J19" s="212"/>
      <c r="K19" s="212"/>
      <c r="L19" s="212"/>
      <c r="M19" s="215"/>
      <c r="N19" s="203"/>
      <c r="O19" s="203"/>
      <c r="P19" s="203"/>
      <c r="Q19" s="203"/>
    </row>
    <row r="20" spans="2:17" ht="15">
      <c r="B20" s="203"/>
      <c r="C20" s="203"/>
      <c r="D20" s="203"/>
      <c r="E20" s="203"/>
      <c r="F20" s="212"/>
      <c r="G20" s="203"/>
      <c r="H20" s="216"/>
      <c r="I20" s="212"/>
      <c r="J20" s="212"/>
      <c r="K20" s="212"/>
      <c r="L20" s="212"/>
      <c r="M20" s="215"/>
      <c r="N20" s="203"/>
      <c r="O20" s="203"/>
      <c r="P20" s="203"/>
      <c r="Q20" s="203"/>
    </row>
    <row r="21" spans="2:17" ht="15">
      <c r="B21" s="203"/>
      <c r="C21" s="203"/>
      <c r="D21" s="203"/>
      <c r="E21" s="203"/>
      <c r="F21" s="212"/>
      <c r="G21" s="203"/>
      <c r="H21" s="203"/>
      <c r="I21" s="212"/>
      <c r="J21" s="212"/>
      <c r="K21" s="212"/>
      <c r="L21" s="212"/>
      <c r="M21" s="215"/>
      <c r="N21" s="203"/>
      <c r="O21" s="203"/>
      <c r="P21" s="203"/>
      <c r="Q21" s="203"/>
    </row>
    <row r="22" spans="2:17" ht="15">
      <c r="B22" s="203"/>
      <c r="C22" s="203"/>
      <c r="D22" s="203"/>
      <c r="E22" s="203"/>
      <c r="F22" s="212"/>
      <c r="G22" s="203"/>
      <c r="H22" s="203"/>
      <c r="I22" s="212"/>
      <c r="J22" s="212"/>
      <c r="K22" s="212"/>
      <c r="L22" s="212"/>
      <c r="M22" s="215"/>
      <c r="N22" s="203"/>
      <c r="O22" s="203"/>
      <c r="P22" s="203"/>
      <c r="Q22" s="203"/>
    </row>
    <row r="23" spans="2:17" ht="15">
      <c r="B23" s="203"/>
      <c r="C23" s="203"/>
      <c r="D23" s="203"/>
      <c r="E23" s="203"/>
      <c r="F23" s="212"/>
      <c r="G23" s="203"/>
      <c r="H23" s="203"/>
      <c r="I23" s="212"/>
      <c r="J23" s="212"/>
      <c r="K23" s="212"/>
      <c r="L23" s="212"/>
      <c r="M23" s="215"/>
      <c r="N23" s="203"/>
      <c r="O23" s="203"/>
      <c r="P23" s="203"/>
      <c r="Q23" s="203"/>
    </row>
    <row r="24" spans="2:17" ht="15">
      <c r="B24" s="203"/>
      <c r="C24" s="203"/>
      <c r="D24" s="203"/>
      <c r="E24" s="203"/>
      <c r="F24" s="212"/>
      <c r="G24" s="203"/>
      <c r="H24" s="203"/>
      <c r="I24" s="212"/>
      <c r="J24" s="212"/>
      <c r="K24" s="212"/>
      <c r="L24" s="212"/>
      <c r="M24" s="215"/>
      <c r="N24" s="203"/>
      <c r="O24" s="203"/>
      <c r="P24" s="203"/>
      <c r="Q24" s="203"/>
    </row>
    <row r="25" spans="2:17" ht="15">
      <c r="B25" s="203"/>
      <c r="C25" s="203"/>
      <c r="D25" s="203"/>
      <c r="E25" s="203"/>
      <c r="F25" s="212"/>
      <c r="G25" s="203"/>
      <c r="H25" s="203"/>
      <c r="I25" s="212"/>
      <c r="J25" s="212"/>
      <c r="K25" s="212"/>
      <c r="L25" s="212"/>
      <c r="M25" s="215"/>
      <c r="N25" s="203"/>
      <c r="O25" s="203"/>
      <c r="P25" s="203"/>
      <c r="Q25" s="203"/>
    </row>
    <row r="26" spans="2:17" ht="15">
      <c r="B26" s="203"/>
      <c r="C26" s="203"/>
      <c r="D26" s="203"/>
      <c r="E26" s="203"/>
      <c r="F26" s="212"/>
      <c r="G26" s="203"/>
      <c r="H26" s="203"/>
      <c r="I26" s="212"/>
      <c r="J26" s="212"/>
      <c r="K26" s="212"/>
      <c r="L26" s="212"/>
      <c r="M26" s="215"/>
      <c r="N26" s="203"/>
      <c r="O26" s="203"/>
      <c r="P26" s="203"/>
      <c r="Q26" s="203"/>
    </row>
    <row r="27" spans="2:17" ht="15">
      <c r="B27" s="203"/>
      <c r="C27" s="203"/>
      <c r="D27" s="203"/>
      <c r="E27" s="203"/>
      <c r="F27" s="212"/>
      <c r="G27" s="203"/>
      <c r="H27" s="203"/>
      <c r="I27" s="212"/>
      <c r="J27" s="212"/>
      <c r="K27" s="212"/>
      <c r="L27" s="212"/>
      <c r="M27" s="203"/>
      <c r="N27" s="203"/>
      <c r="O27" s="203"/>
      <c r="P27" s="203"/>
      <c r="Q27" s="203"/>
    </row>
    <row r="28" spans="2:17" ht="15">
      <c r="B28" s="203"/>
      <c r="C28" s="203"/>
      <c r="D28" s="203"/>
      <c r="E28" s="203"/>
      <c r="F28" s="212"/>
      <c r="G28" s="203"/>
      <c r="H28" s="203"/>
      <c r="I28" s="212"/>
      <c r="J28" s="212"/>
      <c r="K28" s="212"/>
      <c r="L28" s="212"/>
      <c r="M28" s="203"/>
      <c r="N28" s="203"/>
      <c r="O28" s="203"/>
      <c r="P28" s="203"/>
      <c r="Q28" s="203"/>
    </row>
    <row r="29" spans="2:17" ht="15">
      <c r="B29" s="203"/>
      <c r="C29" s="203"/>
      <c r="D29" s="203"/>
      <c r="E29" s="203"/>
      <c r="F29" s="212"/>
      <c r="G29" s="203"/>
      <c r="H29" s="203"/>
      <c r="I29" s="212"/>
      <c r="J29" s="212"/>
      <c r="K29" s="212"/>
      <c r="L29" s="212"/>
      <c r="M29" s="203"/>
      <c r="N29" s="203"/>
      <c r="O29" s="203"/>
      <c r="P29" s="203"/>
      <c r="Q29" s="203"/>
    </row>
    <row r="30" spans="2:17" ht="15">
      <c r="B30" s="203"/>
      <c r="C30" s="203"/>
      <c r="D30" s="203"/>
      <c r="E30" s="203"/>
      <c r="F30" s="212"/>
      <c r="G30" s="203"/>
      <c r="H30" s="203"/>
      <c r="I30" s="212"/>
      <c r="J30" s="212"/>
      <c r="K30" s="212"/>
      <c r="L30" s="212"/>
      <c r="M30" s="203"/>
      <c r="N30" s="203"/>
      <c r="O30" s="203"/>
      <c r="P30" s="203"/>
      <c r="Q30" s="203"/>
    </row>
    <row r="31" spans="2:17" ht="15">
      <c r="B31" s="203"/>
      <c r="C31" s="203"/>
      <c r="D31" s="203"/>
      <c r="E31" s="203"/>
      <c r="F31" s="212"/>
      <c r="G31" s="203"/>
      <c r="H31" s="203"/>
      <c r="I31" s="212"/>
      <c r="J31" s="212"/>
      <c r="K31" s="212"/>
      <c r="L31" s="212"/>
      <c r="M31" s="215"/>
      <c r="N31" s="203"/>
      <c r="O31" s="203"/>
      <c r="P31" s="203"/>
      <c r="Q31" s="203"/>
    </row>
    <row r="32" spans="2:17" ht="15">
      <c r="B32" s="203"/>
      <c r="C32" s="203"/>
      <c r="D32" s="203"/>
      <c r="E32" s="203"/>
      <c r="F32" s="212"/>
      <c r="G32" s="203"/>
      <c r="H32" s="203"/>
      <c r="I32" s="212"/>
      <c r="J32" s="212"/>
      <c r="K32" s="212"/>
      <c r="L32" s="212"/>
      <c r="M32" s="215"/>
      <c r="N32" s="203"/>
      <c r="O32" s="203"/>
      <c r="P32" s="203"/>
      <c r="Q32" s="203"/>
    </row>
    <row r="33" spans="2:17" ht="15">
      <c r="B33" s="203"/>
      <c r="C33" s="203"/>
      <c r="D33" s="203"/>
      <c r="E33" s="203"/>
      <c r="F33" s="212"/>
      <c r="G33" s="203"/>
      <c r="H33" s="203"/>
      <c r="I33" s="212"/>
      <c r="J33" s="212"/>
      <c r="K33" s="212"/>
      <c r="L33" s="212"/>
      <c r="M33" s="215"/>
      <c r="N33" s="203"/>
      <c r="O33" s="203"/>
      <c r="P33" s="203"/>
      <c r="Q33" s="203"/>
    </row>
    <row r="34" spans="2:17" ht="15">
      <c r="B34" s="203"/>
      <c r="C34" s="203"/>
      <c r="D34" s="203"/>
      <c r="E34" s="203"/>
      <c r="F34" s="212"/>
      <c r="G34" s="203"/>
      <c r="H34" s="203"/>
      <c r="I34" s="212"/>
      <c r="J34" s="212"/>
      <c r="K34" s="212"/>
      <c r="L34" s="212"/>
      <c r="M34" s="215"/>
      <c r="N34" s="203"/>
      <c r="O34" s="203"/>
      <c r="P34" s="203"/>
      <c r="Q34" s="203"/>
    </row>
    <row r="35" spans="2:17" ht="15">
      <c r="B35" s="203"/>
      <c r="C35" s="203"/>
      <c r="D35" s="203"/>
      <c r="E35" s="203"/>
      <c r="F35" s="212"/>
      <c r="G35" s="203"/>
      <c r="H35" s="203"/>
      <c r="I35" s="212"/>
      <c r="J35" s="212"/>
      <c r="K35" s="212"/>
      <c r="L35" s="212"/>
      <c r="M35" s="215"/>
      <c r="N35" s="203"/>
      <c r="O35" s="203"/>
      <c r="P35" s="203"/>
      <c r="Q35" s="203"/>
    </row>
    <row r="36" spans="2:17" ht="15">
      <c r="B36" s="203"/>
      <c r="C36" s="203"/>
      <c r="D36" s="203"/>
      <c r="E36" s="203"/>
      <c r="F36" s="212"/>
      <c r="G36" s="203"/>
      <c r="H36" s="203"/>
      <c r="I36" s="212"/>
      <c r="J36" s="212"/>
      <c r="K36" s="212"/>
      <c r="L36" s="212"/>
      <c r="M36" s="203"/>
      <c r="N36" s="215"/>
      <c r="O36" s="203"/>
      <c r="P36" s="203"/>
      <c r="Q36" s="203"/>
    </row>
    <row r="37" spans="2:17" ht="15">
      <c r="B37" s="203"/>
      <c r="C37" s="203"/>
      <c r="D37" s="203"/>
      <c r="E37" s="203"/>
      <c r="F37" s="212"/>
      <c r="G37" s="203"/>
      <c r="H37" s="203"/>
      <c r="I37" s="212"/>
      <c r="J37" s="212"/>
      <c r="K37" s="212"/>
      <c r="L37" s="212"/>
      <c r="M37" s="215"/>
      <c r="N37" s="203"/>
      <c r="O37" s="203"/>
      <c r="P37" s="203"/>
      <c r="Q37" s="203"/>
    </row>
    <row r="38" spans="2:17" ht="15">
      <c r="B38" s="203"/>
      <c r="C38" s="203"/>
      <c r="D38" s="203"/>
      <c r="E38" s="203"/>
      <c r="F38" s="212"/>
      <c r="G38" s="203"/>
      <c r="H38" s="203"/>
      <c r="I38" s="212"/>
      <c r="J38" s="212"/>
      <c r="K38" s="212"/>
      <c r="L38" s="212"/>
      <c r="M38" s="215"/>
      <c r="N38" s="203"/>
      <c r="O38" s="203"/>
      <c r="P38" s="203"/>
      <c r="Q38" s="203"/>
    </row>
    <row r="39" spans="2:17" ht="15">
      <c r="B39" s="203"/>
      <c r="C39" s="203"/>
      <c r="D39" s="203"/>
      <c r="E39" s="203"/>
      <c r="F39" s="212"/>
      <c r="G39" s="203"/>
      <c r="H39" s="217"/>
      <c r="I39" s="212"/>
      <c r="J39" s="212"/>
      <c r="K39" s="212"/>
      <c r="L39" s="212"/>
      <c r="M39" s="215"/>
      <c r="N39" s="203"/>
      <c r="O39" s="203"/>
      <c r="P39" s="203"/>
      <c r="Q39" s="203"/>
    </row>
    <row r="40" spans="2:17" ht="15">
      <c r="B40" s="203"/>
      <c r="C40" s="203"/>
      <c r="D40" s="203"/>
      <c r="E40" s="203"/>
      <c r="F40" s="212"/>
      <c r="G40" s="203"/>
      <c r="H40" s="203"/>
      <c r="I40" s="212"/>
      <c r="J40" s="212"/>
      <c r="K40" s="212"/>
      <c r="L40" s="212"/>
      <c r="M40" s="215"/>
      <c r="N40" s="203"/>
      <c r="O40" s="203"/>
      <c r="P40" s="203"/>
      <c r="Q40" s="203"/>
    </row>
    <row r="41" spans="2:17" ht="15">
      <c r="B41" s="203"/>
      <c r="C41" s="203"/>
      <c r="D41" s="203"/>
      <c r="E41" s="203"/>
      <c r="F41" s="212"/>
      <c r="G41" s="203"/>
      <c r="H41" s="203"/>
      <c r="I41" s="212"/>
      <c r="J41" s="212"/>
      <c r="K41" s="212"/>
      <c r="L41" s="212"/>
      <c r="M41" s="215"/>
      <c r="N41" s="203"/>
      <c r="O41" s="203"/>
      <c r="P41" s="203"/>
      <c r="Q41" s="203"/>
    </row>
    <row r="42" spans="2:17" ht="15">
      <c r="B42" s="203"/>
      <c r="C42" s="203"/>
      <c r="D42" s="203"/>
      <c r="E42" s="203"/>
      <c r="F42" s="212"/>
      <c r="G42" s="203"/>
      <c r="H42" s="203"/>
      <c r="I42" s="212"/>
      <c r="J42" s="212"/>
      <c r="K42" s="212"/>
      <c r="L42" s="212"/>
      <c r="M42" s="215"/>
      <c r="N42" s="203"/>
      <c r="O42" s="203"/>
      <c r="P42" s="203"/>
      <c r="Q42" s="203"/>
    </row>
    <row r="43" spans="2:17" ht="15">
      <c r="B43" s="203"/>
      <c r="C43" s="203"/>
      <c r="D43" s="203"/>
      <c r="E43" s="203"/>
      <c r="F43" s="212"/>
      <c r="G43" s="203"/>
      <c r="H43" s="203"/>
      <c r="I43" s="212"/>
      <c r="J43" s="212"/>
      <c r="K43" s="212"/>
      <c r="L43" s="212"/>
      <c r="M43" s="215"/>
      <c r="N43" s="203"/>
      <c r="O43" s="203"/>
      <c r="P43" s="203"/>
      <c r="Q43" s="203"/>
    </row>
    <row r="44" spans="2:17" ht="15">
      <c r="B44" s="203"/>
      <c r="C44" s="203"/>
      <c r="D44" s="203"/>
      <c r="E44" s="203"/>
      <c r="F44" s="212"/>
      <c r="G44" s="203"/>
      <c r="H44" s="203"/>
      <c r="I44" s="212"/>
      <c r="J44" s="212"/>
      <c r="K44" s="212"/>
      <c r="L44" s="212"/>
      <c r="M44" s="215"/>
      <c r="N44" s="203"/>
      <c r="O44" s="203"/>
      <c r="P44" s="203"/>
      <c r="Q44" s="203"/>
    </row>
    <row r="45" spans="2:17" ht="15">
      <c r="B45" s="203"/>
      <c r="C45" s="218"/>
      <c r="D45" s="218"/>
      <c r="E45" s="203"/>
      <c r="F45" s="212"/>
      <c r="G45" s="203"/>
      <c r="H45" s="203"/>
      <c r="I45" s="212"/>
      <c r="J45" s="212"/>
      <c r="K45" s="212"/>
      <c r="L45" s="212"/>
      <c r="M45" s="219"/>
      <c r="N45" s="203"/>
      <c r="O45" s="203"/>
      <c r="P45" s="218"/>
      <c r="Q45" s="203"/>
    </row>
    <row r="46" spans="2:17" ht="15">
      <c r="B46" s="203"/>
      <c r="C46" s="218"/>
      <c r="D46" s="218"/>
      <c r="E46" s="203"/>
      <c r="F46" s="212"/>
      <c r="G46" s="203"/>
      <c r="H46" s="203"/>
      <c r="I46" s="212"/>
      <c r="J46" s="212"/>
      <c r="K46" s="212"/>
      <c r="L46" s="212"/>
      <c r="M46" s="219"/>
      <c r="N46" s="203"/>
      <c r="O46" s="203"/>
      <c r="P46" s="218"/>
      <c r="Q46" s="203"/>
    </row>
    <row r="47" spans="2:17" ht="15">
      <c r="B47" s="203"/>
      <c r="C47" s="203"/>
      <c r="D47" s="203"/>
      <c r="E47" s="203"/>
      <c r="F47" s="212"/>
      <c r="G47" s="203"/>
      <c r="H47" s="203"/>
      <c r="I47" s="212"/>
      <c r="J47" s="212"/>
      <c r="K47" s="212"/>
      <c r="L47" s="212"/>
      <c r="M47" s="215"/>
      <c r="N47" s="203"/>
      <c r="O47" s="203"/>
      <c r="P47" s="203"/>
      <c r="Q47" s="203"/>
    </row>
    <row r="48" spans="2:17" ht="15">
      <c r="B48" s="203"/>
      <c r="C48" s="203"/>
      <c r="D48" s="203"/>
      <c r="E48" s="203"/>
      <c r="F48" s="212"/>
      <c r="G48" s="217"/>
      <c r="H48" s="203"/>
      <c r="I48" s="212"/>
      <c r="J48" s="212"/>
      <c r="K48" s="212"/>
      <c r="L48" s="212"/>
      <c r="M48" s="203"/>
      <c r="N48" s="203"/>
      <c r="O48" s="203"/>
      <c r="P48" s="203"/>
      <c r="Q48" s="203"/>
    </row>
    <row r="49" spans="2:17" ht="15">
      <c r="B49" s="203"/>
      <c r="C49" s="203"/>
      <c r="D49" s="203"/>
      <c r="E49" s="203"/>
      <c r="F49" s="212"/>
      <c r="G49" s="203"/>
      <c r="H49" s="203"/>
      <c r="I49" s="212"/>
      <c r="J49" s="212"/>
      <c r="K49" s="212"/>
      <c r="L49" s="212"/>
      <c r="M49" s="203"/>
      <c r="N49" s="203"/>
      <c r="O49" s="203"/>
      <c r="P49" s="203"/>
      <c r="Q49" s="203"/>
    </row>
    <row r="50" spans="2:17" ht="15">
      <c r="B50" s="203"/>
      <c r="C50" s="203"/>
      <c r="D50" s="203"/>
      <c r="E50" s="216"/>
      <c r="F50" s="212"/>
      <c r="G50" s="203"/>
      <c r="H50" s="203"/>
      <c r="I50" s="212"/>
      <c r="J50" s="212"/>
      <c r="K50" s="212"/>
      <c r="L50" s="212"/>
      <c r="M50" s="203"/>
      <c r="N50" s="203"/>
      <c r="O50" s="203"/>
      <c r="P50" s="203"/>
      <c r="Q50" s="203"/>
    </row>
    <row r="51" spans="2:17" ht="15">
      <c r="B51" s="203"/>
      <c r="C51" s="203"/>
      <c r="D51" s="203"/>
      <c r="E51" s="216"/>
      <c r="F51" s="212"/>
      <c r="G51" s="203"/>
      <c r="H51" s="203"/>
      <c r="I51" s="212"/>
      <c r="J51" s="212"/>
      <c r="K51" s="212"/>
      <c r="L51" s="212"/>
      <c r="M51" s="203"/>
      <c r="N51" s="203"/>
      <c r="O51" s="203"/>
      <c r="P51" s="203"/>
      <c r="Q51" s="203"/>
    </row>
    <row r="52" spans="2:17" ht="15">
      <c r="B52" s="203"/>
      <c r="C52" s="203"/>
      <c r="D52" s="203"/>
      <c r="E52" s="203"/>
      <c r="F52" s="212"/>
      <c r="G52" s="203"/>
      <c r="H52" s="203"/>
      <c r="I52" s="212"/>
      <c r="J52" s="212"/>
      <c r="K52" s="212"/>
      <c r="L52" s="212"/>
      <c r="M52" s="215"/>
      <c r="N52" s="203"/>
      <c r="O52" s="203"/>
      <c r="P52" s="203"/>
      <c r="Q52" s="203"/>
    </row>
    <row r="53" spans="2:17" ht="15">
      <c r="B53" s="203"/>
      <c r="C53" s="203"/>
      <c r="D53" s="203"/>
      <c r="E53" s="203"/>
      <c r="F53" s="212"/>
      <c r="G53" s="203"/>
      <c r="H53" s="203"/>
      <c r="I53" s="212"/>
      <c r="J53" s="212"/>
      <c r="K53" s="212"/>
      <c r="L53" s="212"/>
      <c r="M53" s="215"/>
      <c r="N53" s="203"/>
      <c r="O53" s="203"/>
      <c r="P53" s="203"/>
      <c r="Q53" s="203"/>
    </row>
    <row r="54" spans="2:17" ht="15">
      <c r="B54" s="203"/>
      <c r="C54" s="203"/>
      <c r="D54" s="203"/>
      <c r="E54" s="203"/>
      <c r="F54" s="212"/>
      <c r="G54" s="203"/>
      <c r="H54" s="203"/>
      <c r="I54" s="212"/>
      <c r="J54" s="212"/>
      <c r="K54" s="212"/>
      <c r="L54" s="212"/>
      <c r="M54" s="215"/>
      <c r="N54" s="203"/>
      <c r="O54" s="203"/>
      <c r="P54" s="203"/>
      <c r="Q54" s="203"/>
    </row>
    <row r="55" spans="2:17" ht="15">
      <c r="B55" s="203"/>
      <c r="C55" s="203"/>
      <c r="D55" s="203"/>
      <c r="E55" s="203"/>
      <c r="F55" s="212"/>
      <c r="G55" s="203"/>
      <c r="H55" s="203"/>
      <c r="I55" s="212"/>
      <c r="J55" s="212"/>
      <c r="K55" s="212"/>
      <c r="L55" s="212"/>
      <c r="M55" s="215"/>
      <c r="N55" s="203"/>
      <c r="O55" s="203"/>
      <c r="P55" s="203"/>
      <c r="Q55" s="203"/>
    </row>
    <row r="56" spans="2:17" ht="15">
      <c r="B56" s="203"/>
      <c r="C56" s="203"/>
      <c r="D56" s="203"/>
      <c r="E56" s="203"/>
      <c r="F56" s="212"/>
      <c r="G56" s="203"/>
      <c r="H56" s="203"/>
      <c r="I56" s="212"/>
      <c r="J56" s="212"/>
      <c r="K56" s="212"/>
      <c r="L56" s="212"/>
      <c r="M56" s="215"/>
      <c r="N56" s="203"/>
      <c r="O56" s="203"/>
      <c r="P56" s="203"/>
      <c r="Q56" s="203"/>
    </row>
    <row r="57" spans="2:17" ht="15">
      <c r="B57" s="203"/>
      <c r="C57" s="203"/>
      <c r="D57" s="203"/>
      <c r="E57" s="203"/>
      <c r="F57" s="212"/>
      <c r="G57" s="203"/>
      <c r="H57" s="203"/>
      <c r="I57" s="212"/>
      <c r="J57" s="212"/>
      <c r="K57" s="212"/>
      <c r="L57" s="212"/>
      <c r="M57" s="215"/>
      <c r="N57" s="203"/>
      <c r="O57" s="203"/>
      <c r="P57" s="203"/>
      <c r="Q57" s="203"/>
    </row>
    <row r="58" spans="2:17" ht="15">
      <c r="B58" s="203"/>
      <c r="C58" s="203"/>
      <c r="D58" s="203"/>
      <c r="E58" s="203"/>
      <c r="F58" s="212"/>
      <c r="G58" s="203"/>
      <c r="H58" s="203"/>
      <c r="I58" s="212"/>
      <c r="J58" s="212"/>
      <c r="K58" s="212"/>
      <c r="L58" s="212"/>
      <c r="M58" s="215"/>
      <c r="N58" s="203"/>
      <c r="O58" s="203"/>
      <c r="P58" s="203"/>
      <c r="Q58" s="203"/>
    </row>
    <row r="59" spans="2:17" ht="15">
      <c r="B59" s="203"/>
      <c r="C59" s="203"/>
      <c r="D59" s="203"/>
      <c r="E59" s="203"/>
      <c r="F59" s="212"/>
      <c r="G59" s="203"/>
      <c r="H59" s="203"/>
      <c r="I59" s="212"/>
      <c r="J59" s="212"/>
      <c r="K59" s="212"/>
      <c r="L59" s="212"/>
      <c r="M59" s="215"/>
      <c r="N59" s="203"/>
      <c r="O59" s="203"/>
      <c r="P59" s="203"/>
      <c r="Q59" s="203"/>
    </row>
    <row r="60" spans="2:17" ht="15"/>
    <row r="61" spans="2:17" ht="62.25" customHeight="1">
      <c r="B61" s="445" t="s">
        <v>38</v>
      </c>
      <c r="C61" s="445"/>
      <c r="D61" s="445"/>
      <c r="E61" s="445"/>
      <c r="F61" s="445"/>
      <c r="G61" s="445"/>
      <c r="H61" s="445"/>
      <c r="I61" s="445"/>
      <c r="J61" s="445"/>
      <c r="K61" s="445"/>
      <c r="L61" s="445"/>
      <c r="M61" s="445"/>
      <c r="N61" s="445"/>
      <c r="O61" s="445"/>
      <c r="P61" s="445"/>
      <c r="Q61" s="445"/>
    </row>
    <row r="62" spans="2:17" ht="15">
      <c r="B62" s="179"/>
      <c r="C62" s="9"/>
      <c r="D62" s="192"/>
      <c r="E62" s="179"/>
      <c r="F62"/>
      <c r="G62"/>
      <c r="H62"/>
      <c r="I62"/>
      <c r="J62"/>
      <c r="K62"/>
      <c r="L62"/>
      <c r="M62"/>
      <c r="N62"/>
      <c r="O62"/>
      <c r="P62"/>
      <c r="Q62"/>
    </row>
    <row r="63" spans="2:17" ht="41.25" customHeight="1">
      <c r="B63" s="446" t="s">
        <v>39</v>
      </c>
      <c r="C63" s="446"/>
      <c r="D63" s="446"/>
      <c r="E63" s="446"/>
      <c r="F63" s="446"/>
      <c r="G63" s="446"/>
      <c r="H63" s="446"/>
      <c r="I63" s="446"/>
      <c r="J63" s="446"/>
      <c r="K63" s="446"/>
      <c r="L63" s="446"/>
      <c r="M63" s="446"/>
      <c r="N63" s="446"/>
      <c r="O63" s="446"/>
      <c r="P63" s="446"/>
      <c r="Q63" s="446"/>
    </row>
  </sheetData>
  <sheetProtection algorithmName="SHA-512" hashValue="yW7De70EKUG0541nc8wFMDUh6L6ss8c6PyneyZR+610LJ4gNX0J3zR9OMjHihZLfSlmhoItU9lDwvpiMor2liQ==" saltValue="P58kzbHnOxgsJ3LnxrKcpA==" spinCount="100000" sheet="1" formatCells="0" formatColumns="0" formatRows="0" insertColumns="0" insertRows="0" insertHyperlinks="0" selectLockedCells="1" sort="0" autoFilter="0" pivotTables="0"/>
  <mergeCells count="12">
    <mergeCell ref="B8:H8"/>
    <mergeCell ref="I8:Q8"/>
    <mergeCell ref="B61:Q61"/>
    <mergeCell ref="B63:Q63"/>
    <mergeCell ref="B2:C5"/>
    <mergeCell ref="P2:Q2"/>
    <mergeCell ref="P3:Q3"/>
    <mergeCell ref="P4:Q4"/>
    <mergeCell ref="P5:Q5"/>
    <mergeCell ref="D2:O2"/>
    <mergeCell ref="D3:O3"/>
    <mergeCell ref="D4:O5"/>
  </mergeCells>
  <hyperlinks>
    <hyperlink ref="C7" location="INICIO!A1" display="REGRESAR" xr:uid="{00000000-0004-0000-0400-000000000000}"/>
  </hyperlinks>
  <pageMargins left="0.7" right="0.7" top="0.75" bottom="0.75" header="0.3" footer="0.3"/>
  <pageSetup scale="28"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14"/>
  <dimension ref="B2:X61"/>
  <sheetViews>
    <sheetView showGridLines="0" zoomScaleNormal="100" zoomScaleSheetLayoutView="70" workbookViewId="0"/>
  </sheetViews>
  <sheetFormatPr baseColWidth="10" defaultColWidth="11.42578125" defaultRowHeight="15"/>
  <cols>
    <col min="1" max="1" width="2.42578125" customWidth="1"/>
    <col min="2" max="2" width="17.5703125" customWidth="1"/>
    <col min="3" max="3" width="19.28515625" customWidth="1"/>
    <col min="4" max="5" width="49.7109375" customWidth="1"/>
    <col min="6" max="6" width="25.140625" customWidth="1"/>
    <col min="7" max="7" width="25.7109375" customWidth="1"/>
    <col min="8" max="8" width="22.85546875" customWidth="1"/>
    <col min="9" max="10" width="27" customWidth="1"/>
    <col min="11" max="11" width="17.42578125" customWidth="1"/>
    <col min="12" max="12" width="24.7109375" bestFit="1" customWidth="1"/>
    <col min="13" max="13" width="24.7109375" customWidth="1"/>
    <col min="14" max="14" width="23" bestFit="1" customWidth="1"/>
    <col min="15" max="15" width="15.140625" bestFit="1" customWidth="1"/>
    <col min="16" max="16" width="51.140625" bestFit="1" customWidth="1"/>
    <col min="17" max="17" width="25.140625" bestFit="1" customWidth="1"/>
    <col min="18" max="18" width="8.28515625" customWidth="1"/>
    <col min="19" max="20" width="20.85546875" customWidth="1"/>
    <col min="21" max="21" width="17.42578125" customWidth="1"/>
    <col min="22" max="22" width="33.28515625" bestFit="1" customWidth="1"/>
    <col min="23" max="23" width="24.85546875" customWidth="1"/>
    <col min="24" max="24" width="21.7109375" customWidth="1"/>
  </cols>
  <sheetData>
    <row r="2" spans="2:24" ht="19.5" customHeight="1">
      <c r="B2" s="464"/>
      <c r="C2" s="464"/>
      <c r="D2" s="469" t="s">
        <v>24</v>
      </c>
      <c r="E2" s="470"/>
      <c r="F2" s="470"/>
      <c r="G2" s="470"/>
      <c r="H2" s="470"/>
      <c r="I2" s="470"/>
      <c r="J2" s="470"/>
      <c r="K2" s="470"/>
      <c r="L2" s="470"/>
      <c r="M2" s="470"/>
      <c r="N2" s="470"/>
      <c r="O2" s="471"/>
      <c r="P2" s="448" t="s">
        <v>25</v>
      </c>
      <c r="Q2" s="448"/>
    </row>
    <row r="3" spans="2:24" ht="19.5" customHeight="1">
      <c r="B3" s="464"/>
      <c r="C3" s="464"/>
      <c r="D3" s="469" t="s">
        <v>40</v>
      </c>
      <c r="E3" s="470"/>
      <c r="F3" s="470"/>
      <c r="G3" s="470"/>
      <c r="H3" s="470"/>
      <c r="I3" s="470"/>
      <c r="J3" s="470"/>
      <c r="K3" s="470"/>
      <c r="L3" s="470"/>
      <c r="M3" s="470"/>
      <c r="N3" s="470"/>
      <c r="O3" s="471"/>
      <c r="P3" s="448" t="s">
        <v>27</v>
      </c>
      <c r="Q3" s="448"/>
    </row>
    <row r="4" spans="2:24" ht="15.75" customHeight="1">
      <c r="B4" s="464"/>
      <c r="C4" s="464"/>
      <c r="D4" s="472" t="s">
        <v>28</v>
      </c>
      <c r="E4" s="473"/>
      <c r="F4" s="473"/>
      <c r="G4" s="473"/>
      <c r="H4" s="473"/>
      <c r="I4" s="473"/>
      <c r="J4" s="473"/>
      <c r="K4" s="473"/>
      <c r="L4" s="473"/>
      <c r="M4" s="473"/>
      <c r="N4" s="473"/>
      <c r="O4" s="474"/>
      <c r="P4" s="448" t="s">
        <v>29</v>
      </c>
      <c r="Q4" s="448"/>
    </row>
    <row r="5" spans="2:24">
      <c r="B5" s="464"/>
      <c r="C5" s="464"/>
      <c r="D5" s="475"/>
      <c r="E5" s="476"/>
      <c r="F5" s="476"/>
      <c r="G5" s="476"/>
      <c r="H5" s="476"/>
      <c r="I5" s="476"/>
      <c r="J5" s="476"/>
      <c r="K5" s="476"/>
      <c r="L5" s="476"/>
      <c r="M5" s="476"/>
      <c r="N5" s="476"/>
      <c r="O5" s="477"/>
      <c r="P5" s="448" t="s">
        <v>89</v>
      </c>
      <c r="Q5" s="448"/>
    </row>
    <row r="7" spans="2:24">
      <c r="B7" s="482"/>
      <c r="C7" s="482"/>
      <c r="D7" s="482"/>
      <c r="E7" s="482"/>
      <c r="F7" s="482"/>
      <c r="G7" s="482"/>
      <c r="H7" s="482"/>
      <c r="I7" s="482"/>
      <c r="J7" s="482"/>
      <c r="K7" s="482"/>
      <c r="L7" s="482"/>
      <c r="M7" s="482"/>
      <c r="N7" s="482"/>
      <c r="O7" s="482"/>
      <c r="P7" s="482"/>
      <c r="Q7" s="482"/>
      <c r="R7" s="482"/>
      <c r="S7" s="482"/>
      <c r="T7" s="482"/>
      <c r="U7" s="482"/>
      <c r="V7" s="482"/>
      <c r="W7" s="482"/>
      <c r="X7" s="482"/>
    </row>
    <row r="8" spans="2:24">
      <c r="B8" s="206" t="s">
        <v>42</v>
      </c>
      <c r="C8" s="220"/>
      <c r="D8" s="489"/>
      <c r="E8" s="489"/>
      <c r="F8" s="220"/>
      <c r="G8" s="220"/>
      <c r="H8" s="220"/>
      <c r="I8" s="220"/>
      <c r="J8" s="220"/>
      <c r="K8" s="220"/>
      <c r="L8" s="220"/>
      <c r="M8" s="220"/>
      <c r="N8" s="220"/>
      <c r="O8" s="220"/>
      <c r="P8" s="220"/>
      <c r="Q8" s="220"/>
      <c r="R8" s="220"/>
      <c r="S8" s="220"/>
      <c r="T8" s="220"/>
      <c r="U8" s="220"/>
      <c r="V8" s="220"/>
      <c r="W8" s="220"/>
      <c r="X8" s="220"/>
    </row>
    <row r="9" spans="2:24">
      <c r="B9" s="220"/>
      <c r="C9" s="220"/>
      <c r="D9" s="220"/>
      <c r="E9" s="220"/>
      <c r="F9" s="220"/>
      <c r="G9" s="220"/>
      <c r="H9" s="220"/>
      <c r="I9" s="220"/>
      <c r="J9" s="220"/>
      <c r="K9" s="220"/>
      <c r="L9" s="220"/>
      <c r="M9" s="220"/>
      <c r="N9" s="220"/>
      <c r="O9" s="220"/>
      <c r="P9" s="220"/>
      <c r="Q9" s="220"/>
      <c r="R9" s="220"/>
      <c r="S9" s="220"/>
      <c r="T9" s="220"/>
      <c r="U9" s="220"/>
      <c r="V9" s="220"/>
      <c r="W9" s="220"/>
      <c r="X9" s="220"/>
    </row>
    <row r="10" spans="2:24" ht="15.75" customHeight="1">
      <c r="B10" s="483" t="s">
        <v>90</v>
      </c>
      <c r="C10" s="484"/>
      <c r="D10" s="485" t="s">
        <v>91</v>
      </c>
      <c r="E10" s="486"/>
      <c r="F10" s="486"/>
      <c r="G10" s="486"/>
      <c r="H10" s="487"/>
      <c r="I10" s="221"/>
      <c r="J10" s="221"/>
      <c r="K10" s="221"/>
      <c r="L10" s="221"/>
      <c r="M10" s="221"/>
      <c r="N10" s="222"/>
      <c r="O10" s="222"/>
      <c r="P10" s="222"/>
      <c r="Q10" s="222"/>
      <c r="R10" s="222"/>
      <c r="S10" s="222"/>
      <c r="T10" s="222"/>
      <c r="U10" s="222"/>
      <c r="V10" s="222"/>
      <c r="W10" s="222"/>
      <c r="X10" s="222"/>
    </row>
    <row r="11" spans="2:24" ht="15.75" customHeight="1">
      <c r="B11" s="483" t="s">
        <v>92</v>
      </c>
      <c r="C11" s="484"/>
      <c r="D11" s="485" t="s">
        <v>91</v>
      </c>
      <c r="E11" s="486"/>
      <c r="F11" s="486"/>
      <c r="G11" s="486"/>
      <c r="H11" s="487"/>
      <c r="I11" s="221"/>
      <c r="J11" s="221"/>
      <c r="K11" s="221"/>
      <c r="L11" s="221"/>
      <c r="M11" s="221"/>
      <c r="N11" s="222"/>
      <c r="O11" s="222"/>
      <c r="P11" s="222"/>
      <c r="Q11" s="222"/>
      <c r="R11" s="222"/>
      <c r="S11" s="222"/>
      <c r="T11" s="222"/>
      <c r="U11" s="222"/>
      <c r="V11" s="222"/>
      <c r="W11" s="222"/>
      <c r="X11" s="222"/>
    </row>
    <row r="12" spans="2:24">
      <c r="B12" s="223"/>
      <c r="C12" s="223"/>
      <c r="D12" s="223"/>
      <c r="E12" s="223"/>
      <c r="F12" s="223"/>
      <c r="G12" s="223"/>
      <c r="H12" s="223"/>
      <c r="I12" s="223"/>
      <c r="J12" s="223"/>
      <c r="K12" s="223"/>
      <c r="L12" s="223"/>
      <c r="M12" s="223"/>
      <c r="N12" s="224"/>
      <c r="O12" s="224"/>
      <c r="P12" s="224"/>
      <c r="Q12" s="224"/>
      <c r="R12" s="224"/>
      <c r="S12" s="224"/>
      <c r="T12" s="224"/>
      <c r="U12" s="224"/>
      <c r="V12" s="224"/>
      <c r="W12" s="224"/>
      <c r="X12" s="224"/>
    </row>
    <row r="13" spans="2:24" ht="15" customHeight="1">
      <c r="B13" s="488" t="s">
        <v>93</v>
      </c>
      <c r="C13" s="488"/>
      <c r="D13" s="488"/>
      <c r="E13" s="488"/>
      <c r="F13" s="488"/>
      <c r="G13" s="488"/>
      <c r="H13" s="488"/>
      <c r="I13" s="490" t="s">
        <v>94</v>
      </c>
      <c r="J13" s="491"/>
      <c r="K13" s="492"/>
      <c r="L13" s="493" t="s">
        <v>59</v>
      </c>
      <c r="M13" s="494"/>
      <c r="N13" s="494"/>
      <c r="O13" s="494"/>
      <c r="P13" s="494"/>
      <c r="Q13" s="495"/>
    </row>
    <row r="14" spans="2:24" ht="47.25">
      <c r="B14" s="225" t="s">
        <v>95</v>
      </c>
      <c r="C14" s="225" t="s">
        <v>96</v>
      </c>
      <c r="D14" s="225" t="s">
        <v>0</v>
      </c>
      <c r="E14" s="225" t="s">
        <v>97</v>
      </c>
      <c r="F14" s="225" t="s">
        <v>98</v>
      </c>
      <c r="G14" s="225" t="s">
        <v>99</v>
      </c>
      <c r="H14" s="225" t="s">
        <v>100</v>
      </c>
      <c r="I14" s="225" t="s">
        <v>5</v>
      </c>
      <c r="J14" s="225" t="s">
        <v>12</v>
      </c>
      <c r="K14" s="225" t="s">
        <v>101</v>
      </c>
      <c r="L14" s="225" t="s">
        <v>102</v>
      </c>
      <c r="M14" s="225" t="s">
        <v>103</v>
      </c>
      <c r="N14" s="225" t="s">
        <v>104</v>
      </c>
      <c r="O14" s="225" t="s">
        <v>68</v>
      </c>
      <c r="P14" s="225" t="s">
        <v>69</v>
      </c>
      <c r="Q14" s="225" t="s">
        <v>70</v>
      </c>
    </row>
    <row r="15" spans="2:24" ht="15" customHeight="1">
      <c r="B15" s="226"/>
      <c r="C15" s="226"/>
      <c r="D15" s="226"/>
      <c r="E15" s="226"/>
      <c r="F15" s="226"/>
      <c r="G15" s="226"/>
      <c r="H15" s="226"/>
      <c r="I15" s="226"/>
      <c r="J15" s="226"/>
      <c r="K15" s="226"/>
      <c r="L15" s="226"/>
      <c r="M15" s="226"/>
      <c r="N15" s="226"/>
      <c r="O15" s="226"/>
      <c r="P15" s="226"/>
      <c r="Q15" s="226"/>
    </row>
    <row r="16" spans="2:24">
      <c r="B16" s="226"/>
      <c r="C16" s="226"/>
      <c r="D16" s="226"/>
      <c r="E16" s="226"/>
      <c r="F16" s="226"/>
      <c r="G16" s="226"/>
      <c r="H16" s="226"/>
      <c r="I16" s="226"/>
      <c r="J16" s="226"/>
      <c r="K16" s="226"/>
      <c r="L16" s="226"/>
      <c r="M16" s="226"/>
      <c r="N16" s="226"/>
      <c r="O16" s="226"/>
      <c r="P16" s="226"/>
      <c r="Q16" s="226"/>
    </row>
    <row r="17" spans="2:17">
      <c r="B17" s="226"/>
      <c r="C17" s="226"/>
      <c r="D17" s="226"/>
      <c r="E17" s="226"/>
      <c r="F17" s="226"/>
      <c r="G17" s="226"/>
      <c r="H17" s="226"/>
      <c r="I17" s="226"/>
      <c r="J17" s="226"/>
      <c r="K17" s="226"/>
      <c r="L17" s="226"/>
      <c r="M17" s="226"/>
      <c r="N17" s="226"/>
      <c r="O17" s="226"/>
      <c r="P17" s="226"/>
      <c r="Q17" s="226"/>
    </row>
    <row r="18" spans="2:17">
      <c r="B18" s="226"/>
      <c r="C18" s="226"/>
      <c r="D18" s="226"/>
      <c r="E18" s="226"/>
      <c r="F18" s="226"/>
      <c r="G18" s="226"/>
      <c r="H18" s="226"/>
      <c r="I18" s="226"/>
      <c r="J18" s="226"/>
      <c r="K18" s="226"/>
      <c r="L18" s="226"/>
      <c r="M18" s="226"/>
      <c r="N18" s="226"/>
      <c r="O18" s="226"/>
      <c r="P18" s="226"/>
      <c r="Q18" s="226"/>
    </row>
    <row r="19" spans="2:17">
      <c r="B19" s="226"/>
      <c r="C19" s="226"/>
      <c r="D19" s="226"/>
      <c r="E19" s="226"/>
      <c r="F19" s="226"/>
      <c r="G19" s="226"/>
      <c r="H19" s="226"/>
      <c r="I19" s="226"/>
      <c r="J19" s="226"/>
      <c r="K19" s="226"/>
      <c r="L19" s="226"/>
      <c r="M19" s="226"/>
      <c r="N19" s="226"/>
      <c r="O19" s="226"/>
      <c r="P19" s="226"/>
      <c r="Q19" s="226"/>
    </row>
    <row r="20" spans="2:17">
      <c r="B20" s="226"/>
      <c r="C20" s="226"/>
      <c r="D20" s="226"/>
      <c r="E20" s="226"/>
      <c r="F20" s="226"/>
      <c r="G20" s="226"/>
      <c r="H20" s="226"/>
      <c r="I20" s="226"/>
      <c r="J20" s="226"/>
      <c r="K20" s="226"/>
      <c r="L20" s="226"/>
      <c r="M20" s="226"/>
      <c r="N20" s="226"/>
      <c r="O20" s="226"/>
      <c r="P20" s="226"/>
      <c r="Q20" s="226"/>
    </row>
    <row r="21" spans="2:17">
      <c r="B21" s="226"/>
      <c r="C21" s="226"/>
      <c r="D21" s="226"/>
      <c r="E21" s="226"/>
      <c r="F21" s="226"/>
      <c r="G21" s="226"/>
      <c r="H21" s="226"/>
      <c r="I21" s="226"/>
      <c r="J21" s="226"/>
      <c r="K21" s="226"/>
      <c r="L21" s="226"/>
      <c r="M21" s="226"/>
      <c r="N21" s="226"/>
      <c r="O21" s="226"/>
      <c r="P21" s="226"/>
      <c r="Q21" s="226"/>
    </row>
    <row r="22" spans="2:17">
      <c r="B22" s="226"/>
      <c r="C22" s="226"/>
      <c r="D22" s="226"/>
      <c r="E22" s="226"/>
      <c r="F22" s="226"/>
      <c r="G22" s="226"/>
      <c r="H22" s="226"/>
      <c r="I22" s="226"/>
      <c r="J22" s="226"/>
      <c r="K22" s="226"/>
      <c r="L22" s="226"/>
      <c r="M22" s="226"/>
      <c r="N22" s="226"/>
      <c r="O22" s="226"/>
      <c r="P22" s="226"/>
      <c r="Q22" s="226"/>
    </row>
    <row r="23" spans="2:17">
      <c r="B23" s="226"/>
      <c r="C23" s="226"/>
      <c r="D23" s="226"/>
      <c r="E23" s="226"/>
      <c r="F23" s="226"/>
      <c r="G23" s="226"/>
      <c r="H23" s="226"/>
      <c r="I23" s="226"/>
      <c r="J23" s="226"/>
      <c r="K23" s="226"/>
      <c r="L23" s="226"/>
      <c r="M23" s="226"/>
      <c r="N23" s="226"/>
      <c r="O23" s="226"/>
      <c r="P23" s="226"/>
      <c r="Q23" s="226"/>
    </row>
    <row r="24" spans="2:17">
      <c r="B24" s="226"/>
      <c r="C24" s="226"/>
      <c r="D24" s="226"/>
      <c r="E24" s="226"/>
      <c r="F24" s="226"/>
      <c r="G24" s="226"/>
      <c r="H24" s="226"/>
      <c r="I24" s="226"/>
      <c r="J24" s="226"/>
      <c r="K24" s="226"/>
      <c r="L24" s="226"/>
      <c r="M24" s="226"/>
      <c r="N24" s="226"/>
      <c r="O24" s="226"/>
      <c r="P24" s="226"/>
      <c r="Q24" s="226"/>
    </row>
    <row r="25" spans="2:17">
      <c r="B25" s="226"/>
      <c r="C25" s="226"/>
      <c r="D25" s="226"/>
      <c r="E25" s="226"/>
      <c r="F25" s="226"/>
      <c r="G25" s="226"/>
      <c r="H25" s="226"/>
      <c r="I25" s="226"/>
      <c r="J25" s="226"/>
      <c r="K25" s="226"/>
      <c r="L25" s="226"/>
      <c r="M25" s="226"/>
      <c r="N25" s="226"/>
      <c r="O25" s="226"/>
      <c r="P25" s="226"/>
      <c r="Q25" s="226"/>
    </row>
    <row r="26" spans="2:17">
      <c r="B26" s="226"/>
      <c r="C26" s="226"/>
      <c r="D26" s="226"/>
      <c r="E26" s="226"/>
      <c r="F26" s="226"/>
      <c r="G26" s="226"/>
      <c r="H26" s="226"/>
      <c r="I26" s="226"/>
      <c r="J26" s="226"/>
      <c r="K26" s="226"/>
      <c r="L26" s="226"/>
      <c r="M26" s="226"/>
      <c r="N26" s="226"/>
      <c r="O26" s="226"/>
      <c r="P26" s="226"/>
      <c r="Q26" s="226"/>
    </row>
    <row r="27" spans="2:17">
      <c r="B27" s="226"/>
      <c r="C27" s="226"/>
      <c r="D27" s="226"/>
      <c r="E27" s="226"/>
      <c r="F27" s="226"/>
      <c r="G27" s="226"/>
      <c r="H27" s="226"/>
      <c r="I27" s="226"/>
      <c r="J27" s="226"/>
      <c r="K27" s="226"/>
      <c r="L27" s="226"/>
      <c r="M27" s="226"/>
      <c r="N27" s="226"/>
      <c r="O27" s="226"/>
      <c r="P27" s="226"/>
      <c r="Q27" s="226"/>
    </row>
    <row r="28" spans="2:17">
      <c r="B28" s="226"/>
      <c r="C28" s="226"/>
      <c r="D28" s="226"/>
      <c r="E28" s="226"/>
      <c r="F28" s="226"/>
      <c r="G28" s="226"/>
      <c r="H28" s="226"/>
      <c r="I28" s="226"/>
      <c r="J28" s="226"/>
      <c r="K28" s="226"/>
      <c r="L28" s="226"/>
      <c r="M28" s="226"/>
      <c r="N28" s="226"/>
      <c r="O28" s="226"/>
      <c r="P28" s="226"/>
      <c r="Q28" s="226"/>
    </row>
    <row r="29" spans="2:17">
      <c r="B29" s="226"/>
      <c r="C29" s="226"/>
      <c r="D29" s="226"/>
      <c r="E29" s="226"/>
      <c r="F29" s="226"/>
      <c r="G29" s="226"/>
      <c r="H29" s="226"/>
      <c r="I29" s="226"/>
      <c r="J29" s="226"/>
      <c r="K29" s="226"/>
      <c r="L29" s="226"/>
      <c r="M29" s="226"/>
      <c r="N29" s="226"/>
      <c r="O29" s="226"/>
      <c r="P29" s="226"/>
      <c r="Q29" s="226"/>
    </row>
    <row r="30" spans="2:17">
      <c r="B30" s="226"/>
      <c r="C30" s="226"/>
      <c r="D30" s="226"/>
      <c r="E30" s="226"/>
      <c r="F30" s="226"/>
      <c r="G30" s="226"/>
      <c r="H30" s="226"/>
      <c r="I30" s="226"/>
      <c r="J30" s="226"/>
      <c r="K30" s="226"/>
      <c r="L30" s="226"/>
      <c r="M30" s="226"/>
      <c r="N30" s="226"/>
      <c r="O30" s="226"/>
      <c r="P30" s="226"/>
      <c r="Q30" s="226"/>
    </row>
    <row r="31" spans="2:17">
      <c r="B31" s="226"/>
      <c r="C31" s="226"/>
      <c r="D31" s="226"/>
      <c r="E31" s="226"/>
      <c r="F31" s="226"/>
      <c r="G31" s="226"/>
      <c r="H31" s="226"/>
      <c r="I31" s="226"/>
      <c r="J31" s="226"/>
      <c r="K31" s="226"/>
      <c r="L31" s="226"/>
      <c r="M31" s="226"/>
      <c r="N31" s="226"/>
      <c r="O31" s="226"/>
      <c r="P31" s="226"/>
      <c r="Q31" s="226"/>
    </row>
    <row r="32" spans="2:17">
      <c r="B32" s="226"/>
      <c r="C32" s="226"/>
      <c r="D32" s="226"/>
      <c r="E32" s="226"/>
      <c r="F32" s="226"/>
      <c r="G32" s="226"/>
      <c r="H32" s="226"/>
      <c r="I32" s="226"/>
      <c r="J32" s="226"/>
      <c r="K32" s="226"/>
      <c r="L32" s="226"/>
      <c r="M32" s="226"/>
      <c r="N32" s="226"/>
      <c r="O32" s="226"/>
      <c r="P32" s="226"/>
      <c r="Q32" s="226"/>
    </row>
    <row r="33" spans="2:17">
      <c r="B33" s="226"/>
      <c r="C33" s="226"/>
      <c r="D33" s="226"/>
      <c r="E33" s="226"/>
      <c r="F33" s="226"/>
      <c r="G33" s="226"/>
      <c r="H33" s="226"/>
      <c r="I33" s="226"/>
      <c r="J33" s="226"/>
      <c r="K33" s="226"/>
      <c r="L33" s="226"/>
      <c r="M33" s="226"/>
      <c r="N33" s="226"/>
      <c r="O33" s="226"/>
      <c r="P33" s="226"/>
      <c r="Q33" s="226"/>
    </row>
    <row r="34" spans="2:17">
      <c r="B34" s="226"/>
      <c r="C34" s="226"/>
      <c r="D34" s="226"/>
      <c r="E34" s="226"/>
      <c r="F34" s="226"/>
      <c r="G34" s="226"/>
      <c r="H34" s="226"/>
      <c r="I34" s="226"/>
      <c r="J34" s="226"/>
      <c r="K34" s="226"/>
      <c r="L34" s="226"/>
      <c r="M34" s="226"/>
      <c r="N34" s="226"/>
      <c r="O34" s="226"/>
      <c r="P34" s="226"/>
      <c r="Q34" s="226"/>
    </row>
    <row r="35" spans="2:17">
      <c r="B35" s="226"/>
      <c r="C35" s="226"/>
      <c r="D35" s="226"/>
      <c r="E35" s="226"/>
      <c r="F35" s="226"/>
      <c r="G35" s="226"/>
      <c r="H35" s="226"/>
      <c r="I35" s="226"/>
      <c r="J35" s="226"/>
      <c r="K35" s="226"/>
      <c r="L35" s="226"/>
      <c r="M35" s="226"/>
      <c r="N35" s="226"/>
      <c r="O35" s="226"/>
      <c r="P35" s="226"/>
      <c r="Q35" s="226"/>
    </row>
    <row r="36" spans="2:17">
      <c r="B36" s="226"/>
      <c r="C36" s="226"/>
      <c r="D36" s="226"/>
      <c r="E36" s="226"/>
      <c r="F36" s="226"/>
      <c r="G36" s="226"/>
      <c r="H36" s="226"/>
      <c r="I36" s="226"/>
      <c r="J36" s="226"/>
      <c r="K36" s="226"/>
      <c r="L36" s="226"/>
      <c r="M36" s="226"/>
      <c r="N36" s="226"/>
      <c r="O36" s="226"/>
      <c r="P36" s="226"/>
      <c r="Q36" s="226"/>
    </row>
    <row r="37" spans="2:17">
      <c r="B37" s="226"/>
      <c r="C37" s="226"/>
      <c r="D37" s="226"/>
      <c r="E37" s="226"/>
      <c r="F37" s="226"/>
      <c r="G37" s="226"/>
      <c r="H37" s="226"/>
      <c r="I37" s="226"/>
      <c r="J37" s="226"/>
      <c r="K37" s="226"/>
      <c r="L37" s="226"/>
      <c r="M37" s="226"/>
      <c r="N37" s="226"/>
      <c r="O37" s="226"/>
      <c r="P37" s="226"/>
      <c r="Q37" s="226"/>
    </row>
    <row r="38" spans="2:17">
      <c r="B38" s="226"/>
      <c r="C38" s="226"/>
      <c r="D38" s="226"/>
      <c r="E38" s="226"/>
      <c r="F38" s="226"/>
      <c r="G38" s="226"/>
      <c r="H38" s="226"/>
      <c r="I38" s="226"/>
      <c r="J38" s="226"/>
      <c r="K38" s="226"/>
      <c r="L38" s="226"/>
      <c r="M38" s="226"/>
      <c r="N38" s="226"/>
      <c r="O38" s="226"/>
      <c r="P38" s="226"/>
      <c r="Q38" s="226"/>
    </row>
    <row r="39" spans="2:17">
      <c r="B39" s="226"/>
      <c r="C39" s="226"/>
      <c r="D39" s="226"/>
      <c r="E39" s="226"/>
      <c r="F39" s="226"/>
      <c r="G39" s="226"/>
      <c r="H39" s="226"/>
      <c r="I39" s="226"/>
      <c r="J39" s="226"/>
      <c r="K39" s="226"/>
      <c r="L39" s="226"/>
      <c r="M39" s="226"/>
      <c r="N39" s="226"/>
      <c r="O39" s="226"/>
      <c r="P39" s="226"/>
      <c r="Q39" s="226"/>
    </row>
    <row r="40" spans="2:17">
      <c r="B40" s="226"/>
      <c r="C40" s="226"/>
      <c r="D40" s="226"/>
      <c r="E40" s="226"/>
      <c r="F40" s="226"/>
      <c r="G40" s="226"/>
      <c r="H40" s="226"/>
      <c r="I40" s="226"/>
      <c r="J40" s="226"/>
      <c r="K40" s="226"/>
      <c r="L40" s="226"/>
      <c r="M40" s="226"/>
      <c r="N40" s="226"/>
      <c r="O40" s="226"/>
      <c r="P40" s="226"/>
      <c r="Q40" s="226"/>
    </row>
    <row r="41" spans="2:17">
      <c r="B41" s="226"/>
      <c r="C41" s="226"/>
      <c r="D41" s="226"/>
      <c r="E41" s="226"/>
      <c r="F41" s="226"/>
      <c r="G41" s="226"/>
      <c r="H41" s="226"/>
      <c r="I41" s="226"/>
      <c r="J41" s="226"/>
      <c r="K41" s="226"/>
      <c r="L41" s="226"/>
      <c r="M41" s="226"/>
      <c r="N41" s="226"/>
      <c r="O41" s="226"/>
      <c r="P41" s="226"/>
      <c r="Q41" s="226"/>
    </row>
    <row r="42" spans="2:17">
      <c r="B42" s="226"/>
      <c r="C42" s="226"/>
      <c r="D42" s="226"/>
      <c r="E42" s="226"/>
      <c r="F42" s="226"/>
      <c r="G42" s="226"/>
      <c r="H42" s="226"/>
      <c r="I42" s="226"/>
      <c r="J42" s="226"/>
      <c r="K42" s="226"/>
      <c r="L42" s="226"/>
      <c r="M42" s="226"/>
      <c r="N42" s="226"/>
      <c r="O42" s="226"/>
      <c r="P42" s="226"/>
      <c r="Q42" s="226"/>
    </row>
    <row r="43" spans="2:17">
      <c r="B43" s="226"/>
      <c r="C43" s="226"/>
      <c r="D43" s="226"/>
      <c r="E43" s="226"/>
      <c r="F43" s="226"/>
      <c r="G43" s="226"/>
      <c r="H43" s="226"/>
      <c r="I43" s="226"/>
      <c r="J43" s="226"/>
      <c r="K43" s="226"/>
      <c r="L43" s="226"/>
      <c r="M43" s="226"/>
      <c r="N43" s="226"/>
      <c r="O43" s="226"/>
      <c r="P43" s="226"/>
      <c r="Q43" s="226"/>
    </row>
    <row r="44" spans="2:17">
      <c r="B44" s="226"/>
      <c r="C44" s="226"/>
      <c r="D44" s="226"/>
      <c r="E44" s="226"/>
      <c r="F44" s="226"/>
      <c r="G44" s="226"/>
      <c r="H44" s="226"/>
      <c r="I44" s="226"/>
      <c r="J44" s="226"/>
      <c r="K44" s="226"/>
      <c r="L44" s="226"/>
      <c r="M44" s="226"/>
      <c r="N44" s="226"/>
      <c r="O44" s="226"/>
      <c r="P44" s="226"/>
      <c r="Q44" s="226"/>
    </row>
    <row r="45" spans="2:17">
      <c r="B45" s="226"/>
      <c r="C45" s="226"/>
      <c r="D45" s="226"/>
      <c r="E45" s="226"/>
      <c r="F45" s="226"/>
      <c r="G45" s="226"/>
      <c r="H45" s="226"/>
      <c r="I45" s="226"/>
      <c r="J45" s="226"/>
      <c r="K45" s="226"/>
      <c r="L45" s="226"/>
      <c r="M45" s="226"/>
      <c r="N45" s="226"/>
      <c r="O45" s="226"/>
      <c r="P45" s="226"/>
      <c r="Q45" s="226"/>
    </row>
    <row r="46" spans="2:17">
      <c r="B46" s="226"/>
      <c r="C46" s="226"/>
      <c r="D46" s="226"/>
      <c r="E46" s="226"/>
      <c r="F46" s="226"/>
      <c r="G46" s="226"/>
      <c r="H46" s="226"/>
      <c r="I46" s="226"/>
      <c r="J46" s="226"/>
      <c r="K46" s="226"/>
      <c r="L46" s="226"/>
      <c r="M46" s="226"/>
      <c r="N46" s="226"/>
      <c r="O46" s="226"/>
      <c r="P46" s="226"/>
      <c r="Q46" s="226"/>
    </row>
    <row r="47" spans="2:17">
      <c r="B47" s="226"/>
      <c r="C47" s="226"/>
      <c r="D47" s="226"/>
      <c r="E47" s="226"/>
      <c r="F47" s="226"/>
      <c r="G47" s="226"/>
      <c r="H47" s="226"/>
      <c r="I47" s="226"/>
      <c r="J47" s="226"/>
      <c r="K47" s="226"/>
      <c r="L47" s="226"/>
      <c r="M47" s="226"/>
      <c r="N47" s="226"/>
      <c r="O47" s="226"/>
      <c r="P47" s="226"/>
      <c r="Q47" s="226"/>
    </row>
    <row r="48" spans="2:17">
      <c r="B48" s="226"/>
      <c r="C48" s="226"/>
      <c r="D48" s="226"/>
      <c r="E48" s="226"/>
      <c r="F48" s="226"/>
      <c r="G48" s="226"/>
      <c r="H48" s="226"/>
      <c r="I48" s="226"/>
      <c r="J48" s="226"/>
      <c r="K48" s="226"/>
      <c r="L48" s="226"/>
      <c r="M48" s="226"/>
      <c r="N48" s="226"/>
      <c r="O48" s="226"/>
      <c r="P48" s="226"/>
      <c r="Q48" s="226"/>
    </row>
    <row r="49" spans="2:17">
      <c r="B49" s="226"/>
      <c r="C49" s="226"/>
      <c r="D49" s="226"/>
      <c r="E49" s="226"/>
      <c r="F49" s="226"/>
      <c r="G49" s="226"/>
      <c r="H49" s="226"/>
      <c r="I49" s="226"/>
      <c r="J49" s="226"/>
      <c r="K49" s="226"/>
      <c r="L49" s="226"/>
      <c r="M49" s="226"/>
      <c r="N49" s="226"/>
      <c r="O49" s="226"/>
      <c r="P49" s="226"/>
      <c r="Q49" s="226"/>
    </row>
    <row r="50" spans="2:17">
      <c r="B50" s="226"/>
      <c r="C50" s="226"/>
      <c r="D50" s="226"/>
      <c r="E50" s="226"/>
      <c r="F50" s="226"/>
      <c r="G50" s="226"/>
      <c r="H50" s="226"/>
      <c r="I50" s="226"/>
      <c r="J50" s="226"/>
      <c r="K50" s="226"/>
      <c r="L50" s="226"/>
      <c r="M50" s="226"/>
      <c r="N50" s="226"/>
      <c r="O50" s="226"/>
      <c r="P50" s="226"/>
      <c r="Q50" s="226"/>
    </row>
    <row r="51" spans="2:17">
      <c r="B51" s="226"/>
      <c r="C51" s="226"/>
      <c r="D51" s="226"/>
      <c r="E51" s="226"/>
      <c r="F51" s="226"/>
      <c r="G51" s="226"/>
      <c r="H51" s="226"/>
      <c r="I51" s="226"/>
      <c r="J51" s="226"/>
      <c r="K51" s="226"/>
      <c r="L51" s="226"/>
      <c r="M51" s="226"/>
      <c r="N51" s="226"/>
      <c r="O51" s="226"/>
      <c r="P51" s="226"/>
      <c r="Q51" s="226"/>
    </row>
    <row r="52" spans="2:17">
      <c r="B52" s="226"/>
      <c r="C52" s="226"/>
      <c r="D52" s="226"/>
      <c r="E52" s="226"/>
      <c r="F52" s="226"/>
      <c r="G52" s="226"/>
      <c r="H52" s="226"/>
      <c r="I52" s="226"/>
      <c r="J52" s="226"/>
      <c r="K52" s="226"/>
      <c r="L52" s="226"/>
      <c r="M52" s="226"/>
      <c r="N52" s="226"/>
      <c r="O52" s="226"/>
      <c r="P52" s="226"/>
      <c r="Q52" s="226"/>
    </row>
    <row r="53" spans="2:17">
      <c r="B53" s="226"/>
      <c r="C53" s="226"/>
      <c r="D53" s="226"/>
      <c r="E53" s="226"/>
      <c r="F53" s="226"/>
      <c r="G53" s="226"/>
      <c r="H53" s="226"/>
      <c r="I53" s="226"/>
      <c r="J53" s="226"/>
      <c r="K53" s="226"/>
      <c r="L53" s="226"/>
      <c r="M53" s="226"/>
      <c r="N53" s="226"/>
      <c r="O53" s="226"/>
      <c r="P53" s="226"/>
      <c r="Q53" s="226"/>
    </row>
    <row r="54" spans="2:17">
      <c r="B54" s="226"/>
      <c r="C54" s="226"/>
      <c r="D54" s="226"/>
      <c r="E54" s="226"/>
      <c r="F54" s="226"/>
      <c r="G54" s="226"/>
      <c r="H54" s="226"/>
      <c r="I54" s="226"/>
      <c r="J54" s="226"/>
      <c r="K54" s="226"/>
      <c r="L54" s="226"/>
      <c r="M54" s="226"/>
      <c r="N54" s="226"/>
      <c r="O54" s="226"/>
      <c r="P54" s="226"/>
      <c r="Q54" s="226"/>
    </row>
    <row r="55" spans="2:17">
      <c r="B55" s="226"/>
      <c r="C55" s="226"/>
      <c r="D55" s="226"/>
      <c r="E55" s="226"/>
      <c r="F55" s="226"/>
      <c r="G55" s="226"/>
      <c r="H55" s="226"/>
      <c r="I55" s="226"/>
      <c r="J55" s="226"/>
      <c r="K55" s="226"/>
      <c r="L55" s="226"/>
      <c r="M55" s="226"/>
      <c r="N55" s="226"/>
      <c r="O55" s="226"/>
      <c r="P55" s="226"/>
      <c r="Q55" s="226"/>
    </row>
    <row r="56" spans="2:17">
      <c r="B56" s="226"/>
      <c r="C56" s="226"/>
      <c r="D56" s="226"/>
      <c r="E56" s="226"/>
      <c r="F56" s="226"/>
      <c r="G56" s="226"/>
      <c r="H56" s="226"/>
      <c r="I56" s="226"/>
      <c r="J56" s="226"/>
      <c r="K56" s="226"/>
      <c r="L56" s="226"/>
      <c r="M56" s="226"/>
      <c r="N56" s="226"/>
      <c r="O56" s="226"/>
      <c r="P56" s="226"/>
      <c r="Q56" s="226"/>
    </row>
    <row r="57" spans="2:17">
      <c r="B57" s="226"/>
      <c r="C57" s="226"/>
      <c r="D57" s="226"/>
      <c r="E57" s="226"/>
      <c r="F57" s="226"/>
      <c r="G57" s="226"/>
      <c r="H57" s="226"/>
      <c r="I57" s="226"/>
      <c r="J57" s="226"/>
      <c r="K57" s="226"/>
      <c r="L57" s="226"/>
      <c r="M57" s="226"/>
      <c r="N57" s="226"/>
      <c r="O57" s="226"/>
      <c r="P57" s="226"/>
      <c r="Q57" s="226"/>
    </row>
    <row r="59" spans="2:17" ht="63" customHeight="1">
      <c r="B59" s="445" t="s">
        <v>38</v>
      </c>
      <c r="C59" s="445"/>
      <c r="D59" s="445"/>
      <c r="E59" s="445"/>
      <c r="F59" s="445"/>
      <c r="G59" s="445"/>
      <c r="H59" s="445"/>
      <c r="I59" s="445"/>
      <c r="J59" s="445"/>
      <c r="K59" s="445"/>
      <c r="L59" s="445"/>
      <c r="M59" s="445"/>
      <c r="N59" s="445"/>
      <c r="O59" s="445"/>
      <c r="P59" s="445"/>
      <c r="Q59" s="445"/>
    </row>
    <row r="60" spans="2:17">
      <c r="B60" s="179"/>
      <c r="C60" s="9"/>
      <c r="D60" s="192"/>
      <c r="E60" s="179"/>
    </row>
    <row r="61" spans="2:17" ht="33" customHeight="1">
      <c r="B61" s="446" t="s">
        <v>39</v>
      </c>
      <c r="C61" s="446"/>
      <c r="D61" s="446"/>
      <c r="E61" s="446"/>
      <c r="F61" s="446"/>
      <c r="G61" s="446"/>
      <c r="H61" s="446"/>
      <c r="I61" s="446"/>
      <c r="J61" s="446"/>
      <c r="K61" s="446"/>
      <c r="L61" s="446"/>
      <c r="M61" s="446"/>
      <c r="N61" s="446"/>
      <c r="O61" s="446"/>
      <c r="P61" s="446"/>
      <c r="Q61" s="446"/>
    </row>
  </sheetData>
  <sheetProtection algorithmName="SHA-512" hashValue="OIPNrFkBouBNB0ufnufm4xgy6u/8GHU84abaPrCUCH1OHRtYfPylmCTAS00wok3qu8btyGuQu/B4d/dw/XUyNw==" saltValue="jaIbNDrgzxHEXTEAk5gdGw==" spinCount="100000" sheet="1" objects="1" scenarios="1" selectLockedCells="1"/>
  <mergeCells count="19">
    <mergeCell ref="B59:Q59"/>
    <mergeCell ref="B61:Q61"/>
    <mergeCell ref="B13:H13"/>
    <mergeCell ref="D8:E8"/>
    <mergeCell ref="I13:K13"/>
    <mergeCell ref="L13:Q13"/>
    <mergeCell ref="B11:C11"/>
    <mergeCell ref="D11:H11"/>
    <mergeCell ref="D2:O2"/>
    <mergeCell ref="D3:O3"/>
    <mergeCell ref="D4:O5"/>
    <mergeCell ref="B7:X7"/>
    <mergeCell ref="B10:C10"/>
    <mergeCell ref="D10:H10"/>
    <mergeCell ref="P2:Q2"/>
    <mergeCell ref="P3:Q3"/>
    <mergeCell ref="P4:Q4"/>
    <mergeCell ref="P5:Q5"/>
    <mergeCell ref="B2:C5"/>
  </mergeCells>
  <hyperlinks>
    <hyperlink ref="B8" location="INICIO!A1" display="REGRESAR" xr:uid="{00000000-0004-0000-0500-000000000000}"/>
  </hyperlinks>
  <pageMargins left="0.7" right="0.7" top="0.75" bottom="0.75" header="0.3" footer="0.3"/>
  <pageSetup paperSize="9" scale="1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2"/>
  <dimension ref="A2:BP245"/>
  <sheetViews>
    <sheetView topLeftCell="A223" workbookViewId="0"/>
  </sheetViews>
  <sheetFormatPr baseColWidth="10" defaultColWidth="11.42578125" defaultRowHeight="14.25"/>
  <cols>
    <col min="1" max="1" width="6.7109375" style="28" customWidth="1"/>
    <col min="2" max="2" width="71" style="25" customWidth="1"/>
    <col min="3" max="3" width="34.140625" style="9" customWidth="1"/>
    <col min="4" max="4" width="33.140625" style="9" customWidth="1"/>
    <col min="5" max="5" width="32.28515625" style="9" customWidth="1"/>
    <col min="6" max="7" width="10.5703125" style="9" customWidth="1"/>
    <col min="8" max="9" width="11.42578125" style="9"/>
    <col min="10" max="10" width="12.28515625" style="9" customWidth="1"/>
    <col min="11" max="11" width="11.42578125" style="9"/>
    <col min="12" max="12" width="13.42578125" style="9" customWidth="1"/>
    <col min="13" max="13" width="11.42578125" style="9"/>
    <col min="14" max="14" width="14" style="9" customWidth="1"/>
    <col min="15" max="16384" width="11.42578125" style="9"/>
  </cols>
  <sheetData>
    <row r="2" spans="1:68" s="3" customFormat="1" ht="23.25" customHeight="1">
      <c r="B2" s="498"/>
      <c r="C2" s="448" t="s">
        <v>24</v>
      </c>
      <c r="D2" s="448"/>
      <c r="E2" s="448"/>
      <c r="F2" s="448"/>
      <c r="G2" s="448"/>
      <c r="H2" s="448"/>
      <c r="I2" s="448" t="s">
        <v>25</v>
      </c>
      <c r="J2" s="448"/>
      <c r="K2" s="4"/>
      <c r="L2" s="4"/>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4"/>
      <c r="BL2" s="4"/>
      <c r="BM2" s="4"/>
      <c r="BN2" s="4"/>
      <c r="BO2" s="4"/>
      <c r="BP2" s="4"/>
    </row>
    <row r="3" spans="1:68" s="3" customFormat="1" ht="18.75" customHeight="1">
      <c r="B3" s="499"/>
      <c r="C3" s="448" t="s">
        <v>105</v>
      </c>
      <c r="D3" s="448"/>
      <c r="E3" s="448"/>
      <c r="F3" s="448"/>
      <c r="G3" s="448"/>
      <c r="H3" s="448"/>
      <c r="I3" s="448" t="s">
        <v>106</v>
      </c>
      <c r="J3" s="448"/>
      <c r="K3" s="4"/>
      <c r="L3" s="4"/>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4"/>
      <c r="BL3" s="4"/>
      <c r="BM3" s="4"/>
      <c r="BN3" s="4"/>
      <c r="BO3" s="4"/>
      <c r="BP3" s="4"/>
    </row>
    <row r="4" spans="1:68" s="3" customFormat="1" ht="24" customHeight="1">
      <c r="B4" s="499"/>
      <c r="C4" s="448" t="s">
        <v>28</v>
      </c>
      <c r="D4" s="448"/>
      <c r="E4" s="448"/>
      <c r="F4" s="448"/>
      <c r="G4" s="448"/>
      <c r="H4" s="448"/>
      <c r="I4" s="448" t="s">
        <v>107</v>
      </c>
      <c r="J4" s="448"/>
      <c r="K4" s="4"/>
      <c r="L4" s="4"/>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4"/>
      <c r="BL4" s="4"/>
      <c r="BM4" s="4"/>
      <c r="BN4" s="4"/>
      <c r="BO4" s="4"/>
      <c r="BP4" s="4"/>
    </row>
    <row r="5" spans="1:68" s="3" customFormat="1" ht="23.25" customHeight="1">
      <c r="B5" s="500"/>
      <c r="C5" s="448"/>
      <c r="D5" s="448"/>
      <c r="E5" s="448"/>
      <c r="F5" s="448"/>
      <c r="G5" s="448"/>
      <c r="H5" s="448"/>
      <c r="I5" s="448" t="s">
        <v>108</v>
      </c>
      <c r="J5" s="448"/>
      <c r="K5" s="4"/>
      <c r="L5" s="4"/>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4"/>
      <c r="BL5" s="4"/>
      <c r="BM5" s="4"/>
      <c r="BN5" s="4"/>
      <c r="BO5" s="4"/>
      <c r="BP5" s="4"/>
    </row>
    <row r="8" spans="1:68" ht="15">
      <c r="B8" s="501" t="s">
        <v>109</v>
      </c>
      <c r="C8" s="501"/>
      <c r="F8" s="48"/>
    </row>
    <row r="9" spans="1:68" s="12" customFormat="1" ht="86.25">
      <c r="A9" s="28"/>
      <c r="B9" s="10" t="s">
        <v>47</v>
      </c>
      <c r="C9" s="11" t="s">
        <v>110</v>
      </c>
    </row>
    <row r="10" spans="1:68" s="12" customFormat="1" ht="57.75">
      <c r="A10" s="28"/>
      <c r="B10" s="13" t="s">
        <v>111</v>
      </c>
      <c r="C10" s="14" t="s">
        <v>112</v>
      </c>
    </row>
    <row r="11" spans="1:68" s="12" customFormat="1" ht="57.75">
      <c r="A11" s="28"/>
      <c r="B11" s="10" t="s">
        <v>52</v>
      </c>
      <c r="C11" s="11" t="s">
        <v>113</v>
      </c>
    </row>
    <row r="12" spans="1:68" s="12" customFormat="1" ht="114.75">
      <c r="A12" s="28"/>
      <c r="B12" s="13" t="s">
        <v>114</v>
      </c>
      <c r="C12" s="15" t="s">
        <v>115</v>
      </c>
    </row>
    <row r="13" spans="1:68" s="12" customFormat="1" ht="86.25">
      <c r="A13" s="28"/>
      <c r="B13" s="10" t="s">
        <v>116</v>
      </c>
      <c r="C13" s="16" t="s">
        <v>117</v>
      </c>
    </row>
    <row r="14" spans="1:68" s="12" customFormat="1" ht="114.75">
      <c r="A14" s="28"/>
      <c r="B14" s="13" t="s">
        <v>118</v>
      </c>
      <c r="C14" s="15" t="s">
        <v>119</v>
      </c>
    </row>
    <row r="15" spans="1:68" s="12" customFormat="1" ht="101.25">
      <c r="A15" s="28"/>
      <c r="B15" s="10" t="s">
        <v>120</v>
      </c>
      <c r="C15" s="16" t="s">
        <v>121</v>
      </c>
    </row>
    <row r="16" spans="1:68" s="12" customFormat="1" ht="72">
      <c r="A16" s="28"/>
      <c r="B16" s="13" t="s">
        <v>122</v>
      </c>
      <c r="C16" s="15" t="s">
        <v>123</v>
      </c>
    </row>
    <row r="17" spans="1:5" s="12" customFormat="1" ht="172.5">
      <c r="A17" s="28"/>
      <c r="B17" s="10" t="s">
        <v>124</v>
      </c>
      <c r="C17" s="16" t="s">
        <v>125</v>
      </c>
    </row>
    <row r="18" spans="1:5" s="12" customFormat="1" ht="15">
      <c r="A18" s="28"/>
      <c r="B18" s="17"/>
      <c r="C18" s="18"/>
    </row>
    <row r="19" spans="1:5" s="12" customFormat="1" ht="15">
      <c r="A19" s="28"/>
      <c r="B19" s="17"/>
      <c r="C19" s="18"/>
    </row>
    <row r="20" spans="1:5" s="12" customFormat="1" ht="15">
      <c r="A20" s="28"/>
      <c r="B20" s="17"/>
      <c r="C20" s="18"/>
    </row>
    <row r="22" spans="1:5" ht="15">
      <c r="B22" s="502" t="s">
        <v>126</v>
      </c>
      <c r="C22" s="502"/>
      <c r="D22" s="502"/>
      <c r="E22" s="502"/>
    </row>
    <row r="23" spans="1:5" s="12" customFormat="1" ht="15">
      <c r="A23" s="28"/>
      <c r="B23" s="10" t="s">
        <v>127</v>
      </c>
      <c r="C23" s="19" t="s">
        <v>128</v>
      </c>
      <c r="D23" s="19" t="s">
        <v>129</v>
      </c>
      <c r="E23" s="19" t="s">
        <v>130</v>
      </c>
    </row>
    <row r="24" spans="1:5" s="12" customFormat="1" ht="42.75">
      <c r="A24" s="28"/>
      <c r="B24" s="20">
        <v>5</v>
      </c>
      <c r="C24" s="21" t="s">
        <v>131</v>
      </c>
      <c r="D24" s="15" t="s">
        <v>132</v>
      </c>
      <c r="E24" s="14" t="s">
        <v>133</v>
      </c>
    </row>
    <row r="25" spans="1:5" s="12" customFormat="1" ht="28.5">
      <c r="A25" s="28"/>
      <c r="B25" s="22">
        <v>4</v>
      </c>
      <c r="C25" s="23" t="s">
        <v>134</v>
      </c>
      <c r="D25" s="24" t="s">
        <v>135</v>
      </c>
      <c r="E25" s="24" t="s">
        <v>136</v>
      </c>
    </row>
    <row r="26" spans="1:5" s="12" customFormat="1" ht="28.5">
      <c r="A26" s="28"/>
      <c r="B26" s="20">
        <v>3</v>
      </c>
      <c r="C26" s="21" t="s">
        <v>137</v>
      </c>
      <c r="D26" s="15" t="s">
        <v>138</v>
      </c>
      <c r="E26" s="15" t="s">
        <v>139</v>
      </c>
    </row>
    <row r="27" spans="1:5" s="12" customFormat="1" ht="28.5">
      <c r="A27" s="28"/>
      <c r="B27" s="22">
        <v>2</v>
      </c>
      <c r="C27" s="23" t="s">
        <v>140</v>
      </c>
      <c r="D27" s="24" t="s">
        <v>141</v>
      </c>
      <c r="E27" s="24" t="s">
        <v>142</v>
      </c>
    </row>
    <row r="28" spans="1:5" s="12" customFormat="1" ht="42.75">
      <c r="A28" s="28"/>
      <c r="B28" s="20">
        <v>1</v>
      </c>
      <c r="C28" s="21" t="s">
        <v>143</v>
      </c>
      <c r="D28" s="15" t="s">
        <v>144</v>
      </c>
      <c r="E28" s="15" t="s">
        <v>145</v>
      </c>
    </row>
    <row r="29" spans="1:5">
      <c r="D29" s="26"/>
      <c r="E29" s="12"/>
    </row>
    <row r="30" spans="1:5">
      <c r="D30" s="26"/>
      <c r="E30" s="12"/>
    </row>
    <row r="31" spans="1:5">
      <c r="D31" s="26"/>
      <c r="E31" s="12"/>
    </row>
    <row r="33" spans="1:5" s="27" customFormat="1" ht="15.75">
      <c r="A33" s="505" t="s">
        <v>146</v>
      </c>
      <c r="B33" s="505"/>
      <c r="C33" s="505"/>
      <c r="D33" s="505"/>
    </row>
    <row r="34" spans="1:5" s="28" customFormat="1" ht="47.25">
      <c r="A34" s="49" t="s">
        <v>49</v>
      </c>
      <c r="B34" s="50" t="s">
        <v>128</v>
      </c>
      <c r="C34" s="55" t="s">
        <v>147</v>
      </c>
      <c r="D34" s="55" t="s">
        <v>148</v>
      </c>
    </row>
    <row r="35" spans="1:5" ht="256.5">
      <c r="A35" s="51">
        <v>5</v>
      </c>
      <c r="B35" s="52" t="s">
        <v>149</v>
      </c>
      <c r="C35" s="29" t="s">
        <v>150</v>
      </c>
      <c r="D35" s="30" t="s">
        <v>151</v>
      </c>
    </row>
    <row r="36" spans="1:5" ht="242.25">
      <c r="A36" s="53">
        <v>4</v>
      </c>
      <c r="B36" s="54" t="s">
        <v>152</v>
      </c>
      <c r="C36" s="31" t="s">
        <v>153</v>
      </c>
      <c r="D36" s="31" t="s">
        <v>154</v>
      </c>
    </row>
    <row r="37" spans="1:5" ht="270.75">
      <c r="A37" s="51">
        <v>3</v>
      </c>
      <c r="B37" s="52" t="s">
        <v>13</v>
      </c>
      <c r="C37" s="32" t="s">
        <v>155</v>
      </c>
      <c r="D37" s="32" t="s">
        <v>156</v>
      </c>
    </row>
    <row r="38" spans="1:5" ht="213.75">
      <c r="A38" s="53">
        <v>2</v>
      </c>
      <c r="B38" s="54" t="s">
        <v>157</v>
      </c>
      <c r="C38" s="31" t="s">
        <v>158</v>
      </c>
      <c r="D38" s="31" t="s">
        <v>159</v>
      </c>
    </row>
    <row r="39" spans="1:5" ht="213.75">
      <c r="A39" s="51">
        <v>1</v>
      </c>
      <c r="B39" s="52" t="s">
        <v>160</v>
      </c>
      <c r="C39" s="32" t="s">
        <v>161</v>
      </c>
      <c r="D39" s="32" t="s">
        <v>162</v>
      </c>
    </row>
    <row r="40" spans="1:5">
      <c r="A40" s="23"/>
      <c r="C40" s="33"/>
      <c r="D40" s="33"/>
    </row>
    <row r="41" spans="1:5">
      <c r="C41" s="33"/>
      <c r="D41" s="33"/>
    </row>
    <row r="42" spans="1:5">
      <c r="C42" s="33"/>
      <c r="D42" s="33"/>
    </row>
    <row r="43" spans="1:5">
      <c r="C43" s="33"/>
      <c r="D43" s="33"/>
    </row>
    <row r="44" spans="1:5" s="27" customFormat="1" ht="15">
      <c r="A44" s="40"/>
      <c r="B44" s="501" t="s">
        <v>163</v>
      </c>
      <c r="C44" s="501"/>
      <c r="D44" s="501"/>
      <c r="E44" s="501"/>
    </row>
    <row r="45" spans="1:5" s="27" customFormat="1" ht="30">
      <c r="A45" s="40"/>
      <c r="B45" s="34" t="s">
        <v>164</v>
      </c>
      <c r="C45" s="10" t="s">
        <v>165</v>
      </c>
      <c r="D45" s="503" t="s">
        <v>166</v>
      </c>
      <c r="E45" s="503"/>
    </row>
    <row r="46" spans="1:5" ht="28.5">
      <c r="B46" s="504" t="s">
        <v>167</v>
      </c>
      <c r="C46" s="32" t="s">
        <v>168</v>
      </c>
      <c r="D46" s="21" t="s">
        <v>169</v>
      </c>
      <c r="E46" s="21" t="s">
        <v>170</v>
      </c>
    </row>
    <row r="47" spans="1:5" ht="57">
      <c r="B47" s="504"/>
      <c r="C47" s="32" t="s">
        <v>171</v>
      </c>
      <c r="D47" s="21" t="s">
        <v>172</v>
      </c>
      <c r="E47" s="21" t="s">
        <v>173</v>
      </c>
    </row>
    <row r="48" spans="1:5" ht="71.25">
      <c r="B48" s="35" t="s">
        <v>174</v>
      </c>
      <c r="C48" s="36" t="s">
        <v>175</v>
      </c>
      <c r="D48" s="37" t="s">
        <v>176</v>
      </c>
      <c r="E48" s="37" t="s">
        <v>177</v>
      </c>
    </row>
    <row r="49" spans="1:5" ht="99.75">
      <c r="B49" s="14" t="s">
        <v>178</v>
      </c>
      <c r="C49" s="32" t="s">
        <v>179</v>
      </c>
      <c r="D49" s="21" t="s">
        <v>180</v>
      </c>
      <c r="E49" s="21" t="s">
        <v>181</v>
      </c>
    </row>
    <row r="50" spans="1:5" ht="57">
      <c r="B50" s="35" t="s">
        <v>182</v>
      </c>
      <c r="C50" s="36" t="s">
        <v>183</v>
      </c>
      <c r="D50" s="37" t="s">
        <v>184</v>
      </c>
      <c r="E50" s="37" t="s">
        <v>185</v>
      </c>
    </row>
    <row r="51" spans="1:5" ht="71.25">
      <c r="B51" s="14" t="s">
        <v>186</v>
      </c>
      <c r="C51" s="32" t="s">
        <v>187</v>
      </c>
      <c r="D51" s="21" t="s">
        <v>188</v>
      </c>
      <c r="E51" s="20" t="s">
        <v>189</v>
      </c>
    </row>
    <row r="52" spans="1:5" ht="71.25">
      <c r="B52" s="35" t="s">
        <v>190</v>
      </c>
      <c r="C52" s="36" t="s">
        <v>191</v>
      </c>
      <c r="D52" s="37" t="s">
        <v>192</v>
      </c>
      <c r="E52" s="37" t="s">
        <v>193</v>
      </c>
    </row>
    <row r="53" spans="1:5" ht="15">
      <c r="C53" s="38"/>
    </row>
    <row r="54" spans="1:5" ht="15">
      <c r="C54" s="39"/>
    </row>
    <row r="57" spans="1:5" s="27" customFormat="1" ht="15">
      <c r="A57" s="40"/>
      <c r="B57" s="513" t="s">
        <v>194</v>
      </c>
      <c r="C57" s="513"/>
      <c r="D57" s="513"/>
    </row>
    <row r="58" spans="1:5" s="40" customFormat="1" ht="30">
      <c r="B58" s="10" t="s">
        <v>195</v>
      </c>
      <c r="C58" s="10" t="s">
        <v>196</v>
      </c>
      <c r="D58" s="10" t="s">
        <v>197</v>
      </c>
    </row>
    <row r="59" spans="1:5" s="12" customFormat="1">
      <c r="A59" s="28"/>
      <c r="B59" s="504" t="s">
        <v>198</v>
      </c>
      <c r="C59" s="21" t="s">
        <v>169</v>
      </c>
      <c r="D59" s="21">
        <v>15</v>
      </c>
    </row>
    <row r="60" spans="1:5" s="12" customFormat="1">
      <c r="A60" s="28"/>
      <c r="B60" s="504"/>
      <c r="C60" s="21" t="s">
        <v>199</v>
      </c>
      <c r="D60" s="21">
        <v>0</v>
      </c>
    </row>
    <row r="61" spans="1:5" s="12" customFormat="1">
      <c r="A61" s="28"/>
      <c r="B61" s="512" t="s">
        <v>200</v>
      </c>
      <c r="C61" s="23" t="s">
        <v>172</v>
      </c>
      <c r="D61" s="23">
        <v>15</v>
      </c>
    </row>
    <row r="62" spans="1:5" s="12" customFormat="1">
      <c r="A62" s="28"/>
      <c r="B62" s="512"/>
      <c r="C62" s="23" t="s">
        <v>173</v>
      </c>
      <c r="D62" s="23">
        <v>0</v>
      </c>
    </row>
    <row r="63" spans="1:5" s="12" customFormat="1">
      <c r="A63" s="28"/>
      <c r="B63" s="504" t="s">
        <v>174</v>
      </c>
      <c r="C63" s="21" t="s">
        <v>176</v>
      </c>
      <c r="D63" s="21">
        <v>15</v>
      </c>
    </row>
    <row r="64" spans="1:5" s="12" customFormat="1">
      <c r="A64" s="28"/>
      <c r="B64" s="504"/>
      <c r="C64" s="21" t="s">
        <v>201</v>
      </c>
      <c r="D64" s="21">
        <v>0</v>
      </c>
    </row>
    <row r="65" spans="1:4" s="12" customFormat="1">
      <c r="A65" s="28"/>
      <c r="B65" s="512" t="s">
        <v>178</v>
      </c>
      <c r="C65" s="23" t="s">
        <v>202</v>
      </c>
      <c r="D65" s="23">
        <v>15</v>
      </c>
    </row>
    <row r="66" spans="1:4" s="12" customFormat="1">
      <c r="A66" s="28"/>
      <c r="B66" s="512"/>
      <c r="C66" s="23" t="s">
        <v>203</v>
      </c>
      <c r="D66" s="23">
        <v>10</v>
      </c>
    </row>
    <row r="67" spans="1:4" s="12" customFormat="1">
      <c r="A67" s="28"/>
      <c r="B67" s="512"/>
      <c r="C67" s="23" t="s">
        <v>181</v>
      </c>
      <c r="D67" s="23">
        <v>0</v>
      </c>
    </row>
    <row r="68" spans="1:4" s="12" customFormat="1">
      <c r="A68" s="28"/>
      <c r="B68" s="504" t="s">
        <v>204</v>
      </c>
      <c r="C68" s="21" t="s">
        <v>184</v>
      </c>
      <c r="D68" s="21">
        <v>15</v>
      </c>
    </row>
    <row r="69" spans="1:4" s="12" customFormat="1">
      <c r="A69" s="28"/>
      <c r="B69" s="504"/>
      <c r="C69" s="21" t="s">
        <v>185</v>
      </c>
      <c r="D69" s="21">
        <v>0</v>
      </c>
    </row>
    <row r="70" spans="1:4" s="12" customFormat="1">
      <c r="A70" s="28"/>
      <c r="B70" s="512" t="s">
        <v>205</v>
      </c>
      <c r="C70" s="23" t="s">
        <v>206</v>
      </c>
      <c r="D70" s="23">
        <v>15</v>
      </c>
    </row>
    <row r="71" spans="1:4" s="12" customFormat="1">
      <c r="A71" s="28"/>
      <c r="B71" s="512"/>
      <c r="C71" s="23" t="s">
        <v>207</v>
      </c>
      <c r="D71" s="23">
        <v>0</v>
      </c>
    </row>
    <row r="72" spans="1:4" s="12" customFormat="1">
      <c r="A72" s="28"/>
      <c r="B72" s="504" t="s">
        <v>208</v>
      </c>
      <c r="C72" s="21" t="s">
        <v>192</v>
      </c>
      <c r="D72" s="21">
        <v>10</v>
      </c>
    </row>
    <row r="73" spans="1:4" s="12" customFormat="1">
      <c r="A73" s="28"/>
      <c r="B73" s="504"/>
      <c r="C73" s="21" t="s">
        <v>209</v>
      </c>
      <c r="D73" s="21">
        <v>5</v>
      </c>
    </row>
    <row r="74" spans="1:4" s="12" customFormat="1">
      <c r="A74" s="28"/>
      <c r="B74" s="504"/>
      <c r="C74" s="21" t="s">
        <v>210</v>
      </c>
      <c r="D74" s="21">
        <v>0</v>
      </c>
    </row>
    <row r="79" spans="1:4" s="27" customFormat="1" ht="15">
      <c r="A79" s="40"/>
      <c r="B79" s="513" t="s">
        <v>211</v>
      </c>
      <c r="C79" s="513"/>
    </row>
    <row r="80" spans="1:4" s="27" customFormat="1" ht="45">
      <c r="A80" s="40"/>
      <c r="B80" s="34" t="s">
        <v>212</v>
      </c>
      <c r="C80" s="10" t="s">
        <v>213</v>
      </c>
    </row>
    <row r="81" spans="1:3">
      <c r="B81" s="41" t="s">
        <v>214</v>
      </c>
      <c r="C81" s="42" t="s">
        <v>215</v>
      </c>
    </row>
    <row r="82" spans="1:3">
      <c r="B82" s="43" t="s">
        <v>216</v>
      </c>
      <c r="C82" s="23" t="s">
        <v>217</v>
      </c>
    </row>
    <row r="83" spans="1:3">
      <c r="B83" s="41" t="s">
        <v>218</v>
      </c>
      <c r="C83" s="44" t="s">
        <v>219</v>
      </c>
    </row>
    <row r="88" spans="1:3" s="27" customFormat="1" ht="15">
      <c r="A88" s="40"/>
      <c r="B88" s="513" t="s">
        <v>220</v>
      </c>
      <c r="C88" s="513"/>
    </row>
    <row r="89" spans="1:3" s="27" customFormat="1" ht="30">
      <c r="A89" s="40"/>
      <c r="B89" s="34" t="s">
        <v>221</v>
      </c>
      <c r="C89" s="10" t="s">
        <v>222</v>
      </c>
    </row>
    <row r="90" spans="1:3" s="12" customFormat="1" ht="42.75">
      <c r="A90" s="28"/>
      <c r="B90" s="20" t="s">
        <v>214</v>
      </c>
      <c r="C90" s="14" t="s">
        <v>223</v>
      </c>
    </row>
    <row r="91" spans="1:3" s="12" customFormat="1" ht="28.5">
      <c r="A91" s="28"/>
      <c r="B91" s="22" t="s">
        <v>216</v>
      </c>
      <c r="C91" s="11" t="s">
        <v>224</v>
      </c>
    </row>
    <row r="92" spans="1:3" s="12" customFormat="1" ht="28.5">
      <c r="A92" s="28"/>
      <c r="B92" s="20" t="s">
        <v>218</v>
      </c>
      <c r="C92" s="14" t="s">
        <v>225</v>
      </c>
    </row>
    <row r="97" spans="1:6" s="27" customFormat="1" ht="15">
      <c r="A97" s="40"/>
      <c r="B97" s="511" t="s">
        <v>226</v>
      </c>
      <c r="C97" s="511"/>
      <c r="D97" s="511"/>
      <c r="E97" s="511"/>
    </row>
    <row r="98" spans="1:6" s="40" customFormat="1" ht="72.75">
      <c r="B98" s="10" t="s">
        <v>227</v>
      </c>
      <c r="C98" s="10" t="s">
        <v>228</v>
      </c>
      <c r="D98" s="10" t="s">
        <v>229</v>
      </c>
      <c r="E98" s="10" t="s">
        <v>230</v>
      </c>
    </row>
    <row r="99" spans="1:6">
      <c r="B99" s="510" t="s">
        <v>231</v>
      </c>
      <c r="C99" s="21" t="s">
        <v>232</v>
      </c>
      <c r="D99" s="21" t="s">
        <v>233</v>
      </c>
      <c r="E99" s="21" t="s">
        <v>234</v>
      </c>
    </row>
    <row r="100" spans="1:6">
      <c r="B100" s="510"/>
      <c r="C100" s="21" t="s">
        <v>235</v>
      </c>
      <c r="D100" s="21" t="s">
        <v>236</v>
      </c>
      <c r="E100" s="21" t="s">
        <v>237</v>
      </c>
    </row>
    <row r="101" spans="1:6">
      <c r="B101" s="510"/>
      <c r="C101" s="21" t="s">
        <v>238</v>
      </c>
      <c r="D101" s="21" t="s">
        <v>239</v>
      </c>
      <c r="E101" s="21" t="s">
        <v>237</v>
      </c>
    </row>
    <row r="102" spans="1:6">
      <c r="B102" s="509" t="s">
        <v>240</v>
      </c>
      <c r="C102" s="23" t="s">
        <v>232</v>
      </c>
      <c r="D102" s="45" t="s">
        <v>241</v>
      </c>
      <c r="E102" s="23" t="s">
        <v>237</v>
      </c>
    </row>
    <row r="103" spans="1:6">
      <c r="B103" s="509"/>
      <c r="C103" s="23" t="s">
        <v>235</v>
      </c>
      <c r="D103" s="45" t="s">
        <v>242</v>
      </c>
      <c r="E103" s="23" t="s">
        <v>237</v>
      </c>
    </row>
    <row r="104" spans="1:6">
      <c r="B104" s="509"/>
      <c r="C104" s="23" t="s">
        <v>238</v>
      </c>
      <c r="D104" s="37" t="s">
        <v>243</v>
      </c>
      <c r="E104" s="23" t="s">
        <v>237</v>
      </c>
    </row>
    <row r="105" spans="1:6">
      <c r="B105" s="510" t="s">
        <v>244</v>
      </c>
      <c r="C105" s="21" t="s">
        <v>232</v>
      </c>
      <c r="D105" s="21" t="s">
        <v>245</v>
      </c>
      <c r="E105" s="21" t="s">
        <v>237</v>
      </c>
    </row>
    <row r="106" spans="1:6">
      <c r="B106" s="510"/>
      <c r="C106" s="21" t="s">
        <v>235</v>
      </c>
      <c r="D106" s="21" t="s">
        <v>246</v>
      </c>
      <c r="E106" s="21" t="s">
        <v>237</v>
      </c>
    </row>
    <row r="107" spans="1:6">
      <c r="B107" s="510"/>
      <c r="C107" s="21" t="s">
        <v>238</v>
      </c>
      <c r="D107" s="21" t="s">
        <v>247</v>
      </c>
      <c r="E107" s="21" t="s">
        <v>237</v>
      </c>
    </row>
    <row r="112" spans="1:6" s="27" customFormat="1" ht="15">
      <c r="A112" s="40"/>
      <c r="B112" s="511" t="s">
        <v>248</v>
      </c>
      <c r="C112" s="511"/>
      <c r="D112" s="511"/>
      <c r="E112" s="511"/>
      <c r="F112" s="511"/>
    </row>
    <row r="113" spans="2:6" s="40" customFormat="1" ht="180">
      <c r="B113" s="10" t="s">
        <v>249</v>
      </c>
      <c r="C113" s="10" t="s">
        <v>250</v>
      </c>
      <c r="D113" s="10" t="s">
        <v>251</v>
      </c>
      <c r="E113" s="10" t="s">
        <v>252</v>
      </c>
      <c r="F113" s="10" t="s">
        <v>253</v>
      </c>
    </row>
    <row r="114" spans="2:6">
      <c r="B114" s="41" t="s">
        <v>254</v>
      </c>
      <c r="C114" s="46" t="s">
        <v>255</v>
      </c>
      <c r="D114" s="46" t="s">
        <v>255</v>
      </c>
      <c r="E114" s="46">
        <v>2</v>
      </c>
      <c r="F114" s="46">
        <v>2</v>
      </c>
    </row>
    <row r="115" spans="2:6">
      <c r="B115" s="43" t="s">
        <v>254</v>
      </c>
      <c r="C115" s="47" t="s">
        <v>255</v>
      </c>
      <c r="D115" s="47" t="s">
        <v>256</v>
      </c>
      <c r="E115" s="47">
        <v>2</v>
      </c>
      <c r="F115" s="47">
        <v>1</v>
      </c>
    </row>
    <row r="116" spans="2:6">
      <c r="B116" s="41" t="s">
        <v>254</v>
      </c>
      <c r="C116" s="46" t="s">
        <v>255</v>
      </c>
      <c r="D116" s="46" t="s">
        <v>257</v>
      </c>
      <c r="E116" s="46">
        <v>2</v>
      </c>
      <c r="F116" s="46">
        <v>0</v>
      </c>
    </row>
    <row r="117" spans="2:6">
      <c r="B117" s="43" t="s">
        <v>254</v>
      </c>
      <c r="C117" s="47" t="s">
        <v>257</v>
      </c>
      <c r="D117" s="47" t="s">
        <v>255</v>
      </c>
      <c r="E117" s="47">
        <v>0</v>
      </c>
      <c r="F117" s="47">
        <v>2</v>
      </c>
    </row>
    <row r="118" spans="2:6">
      <c r="B118" s="41" t="s">
        <v>216</v>
      </c>
      <c r="C118" s="46" t="s">
        <v>255</v>
      </c>
      <c r="D118" s="46" t="s">
        <v>255</v>
      </c>
      <c r="E118" s="46">
        <v>1</v>
      </c>
      <c r="F118" s="46">
        <v>1</v>
      </c>
    </row>
    <row r="119" spans="2:6">
      <c r="B119" s="43" t="s">
        <v>216</v>
      </c>
      <c r="C119" s="47" t="s">
        <v>255</v>
      </c>
      <c r="D119" s="47" t="s">
        <v>256</v>
      </c>
      <c r="E119" s="47">
        <v>1</v>
      </c>
      <c r="F119" s="47">
        <v>0</v>
      </c>
    </row>
    <row r="120" spans="2:6">
      <c r="B120" s="41" t="s">
        <v>216</v>
      </c>
      <c r="C120" s="46" t="s">
        <v>255</v>
      </c>
      <c r="D120" s="46" t="s">
        <v>257</v>
      </c>
      <c r="E120" s="46">
        <v>1</v>
      </c>
      <c r="F120" s="46">
        <v>0</v>
      </c>
    </row>
    <row r="121" spans="2:6">
      <c r="B121" s="43" t="s">
        <v>216</v>
      </c>
      <c r="C121" s="47" t="s">
        <v>257</v>
      </c>
      <c r="D121" s="47" t="s">
        <v>255</v>
      </c>
      <c r="E121" s="47">
        <v>0</v>
      </c>
      <c r="F121" s="47">
        <v>1</v>
      </c>
    </row>
    <row r="143" spans="1:2" s="89" customFormat="1" ht="15" thickBot="1">
      <c r="A143" s="87"/>
      <c r="B143" s="88"/>
    </row>
    <row r="144" spans="1:2" ht="15" thickTop="1"/>
    <row r="145" spans="2:6" ht="20.25">
      <c r="B145" s="508" t="s">
        <v>258</v>
      </c>
      <c r="C145" s="508"/>
      <c r="D145" s="508"/>
    </row>
    <row r="146" spans="2:6" ht="20.25">
      <c r="B146" s="90"/>
      <c r="C146" s="90"/>
      <c r="D146" s="90"/>
    </row>
    <row r="148" spans="2:6" ht="15">
      <c r="B148" s="59" t="s">
        <v>259</v>
      </c>
      <c r="C148" s="59" t="s">
        <v>260</v>
      </c>
      <c r="D148" s="59" t="s">
        <v>261</v>
      </c>
      <c r="E148" s="529" t="s">
        <v>262</v>
      </c>
      <c r="F148" s="529"/>
    </row>
    <row r="149" spans="2:6" ht="71.25" customHeight="1">
      <c r="B149" s="11" t="s">
        <v>263</v>
      </c>
      <c r="D149" s="11" t="s">
        <v>264</v>
      </c>
      <c r="E149" s="530" t="s">
        <v>265</v>
      </c>
      <c r="F149" s="530"/>
    </row>
    <row r="150" spans="2:6" ht="29.25">
      <c r="B150" s="11" t="s">
        <v>266</v>
      </c>
      <c r="D150" s="11" t="s">
        <v>267</v>
      </c>
      <c r="E150" s="530" t="s">
        <v>268</v>
      </c>
      <c r="F150" s="530"/>
    </row>
    <row r="151" spans="2:6" ht="86.25">
      <c r="B151" s="11" t="s">
        <v>269</v>
      </c>
      <c r="D151" s="11" t="s">
        <v>270</v>
      </c>
      <c r="E151" s="530" t="s">
        <v>271</v>
      </c>
      <c r="F151" s="530"/>
    </row>
    <row r="152" spans="2:6" ht="57.75">
      <c r="B152" s="11" t="s">
        <v>272</v>
      </c>
      <c r="D152" s="11" t="s">
        <v>273</v>
      </c>
      <c r="E152" s="530" t="s">
        <v>274</v>
      </c>
      <c r="F152" s="530"/>
    </row>
    <row r="153" spans="2:6" ht="57.75">
      <c r="B153" s="111" t="s">
        <v>275</v>
      </c>
      <c r="D153" s="11" t="s">
        <v>276</v>
      </c>
      <c r="E153" s="530" t="s">
        <v>277</v>
      </c>
      <c r="F153" s="530"/>
    </row>
    <row r="154" spans="2:6" ht="43.5">
      <c r="B154" s="11" t="s">
        <v>278</v>
      </c>
      <c r="D154" s="531" t="s">
        <v>279</v>
      </c>
      <c r="E154" s="531"/>
      <c r="F154" s="531"/>
    </row>
    <row r="155" spans="2:6" ht="43.5">
      <c r="B155" s="11" t="s">
        <v>280</v>
      </c>
      <c r="D155" s="531"/>
      <c r="E155" s="531"/>
      <c r="F155" s="531"/>
    </row>
    <row r="163" spans="2:5" ht="15">
      <c r="B163" s="506" t="s">
        <v>281</v>
      </c>
      <c r="C163" s="506"/>
      <c r="D163" s="506"/>
    </row>
    <row r="164" spans="2:5" s="28" customFormat="1" ht="15">
      <c r="B164" s="59" t="s">
        <v>282</v>
      </c>
      <c r="C164" s="86" t="s">
        <v>283</v>
      </c>
      <c r="D164" s="86" t="s">
        <v>284</v>
      </c>
    </row>
    <row r="165" spans="2:5">
      <c r="B165" s="92" t="s">
        <v>285</v>
      </c>
      <c r="C165" s="22" t="s">
        <v>286</v>
      </c>
      <c r="D165" s="23" t="s">
        <v>287</v>
      </c>
    </row>
    <row r="166" spans="2:5">
      <c r="B166" s="92" t="s">
        <v>288</v>
      </c>
      <c r="C166" s="23" t="s">
        <v>289</v>
      </c>
      <c r="D166" s="23" t="s">
        <v>290</v>
      </c>
    </row>
    <row r="167" spans="2:5">
      <c r="B167" s="92" t="s">
        <v>291</v>
      </c>
      <c r="C167" s="23" t="s">
        <v>292</v>
      </c>
      <c r="D167" s="23" t="s">
        <v>293</v>
      </c>
    </row>
    <row r="168" spans="2:5" ht="87">
      <c r="B168" s="92" t="s">
        <v>294</v>
      </c>
      <c r="C168" s="23" t="s">
        <v>295</v>
      </c>
      <c r="D168" s="23" t="s">
        <v>296</v>
      </c>
    </row>
    <row r="174" spans="2:5" ht="15">
      <c r="B174" s="506" t="s">
        <v>297</v>
      </c>
      <c r="C174" s="506"/>
      <c r="D174" s="506"/>
    </row>
    <row r="175" spans="2:5" ht="15">
      <c r="C175" s="86" t="s">
        <v>298</v>
      </c>
      <c r="D175" s="86" t="s">
        <v>5</v>
      </c>
    </row>
    <row r="176" spans="2:5" ht="43.5">
      <c r="B176" s="97" t="s">
        <v>299</v>
      </c>
      <c r="C176" s="91" t="s">
        <v>300</v>
      </c>
      <c r="D176" s="94">
        <v>0.2</v>
      </c>
      <c r="E176" s="91" t="s">
        <v>301</v>
      </c>
    </row>
    <row r="177" spans="2:14" ht="43.5">
      <c r="B177" s="95" t="s">
        <v>302</v>
      </c>
      <c r="C177" s="91" t="s">
        <v>303</v>
      </c>
      <c r="D177" s="94">
        <v>0.4</v>
      </c>
      <c r="E177" s="91" t="s">
        <v>304</v>
      </c>
    </row>
    <row r="178" spans="2:14" ht="43.5">
      <c r="B178" s="109" t="s">
        <v>290</v>
      </c>
      <c r="C178" s="91" t="s">
        <v>305</v>
      </c>
      <c r="D178" s="94">
        <v>0.6</v>
      </c>
      <c r="E178" s="91" t="s">
        <v>306</v>
      </c>
    </row>
    <row r="179" spans="2:14" ht="57.75">
      <c r="B179" s="110" t="s">
        <v>293</v>
      </c>
      <c r="C179" s="91" t="s">
        <v>307</v>
      </c>
      <c r="D179" s="94">
        <v>0.8</v>
      </c>
      <c r="E179" s="91" t="s">
        <v>308</v>
      </c>
    </row>
    <row r="180" spans="2:14" ht="43.5">
      <c r="B180" s="96" t="s">
        <v>309</v>
      </c>
      <c r="C180" s="91" t="s">
        <v>310</v>
      </c>
      <c r="D180" s="94">
        <v>1</v>
      </c>
      <c r="E180" s="91" t="s">
        <v>311</v>
      </c>
    </row>
    <row r="185" spans="2:14" ht="15">
      <c r="F185" s="514" t="s">
        <v>312</v>
      </c>
      <c r="G185" s="515"/>
      <c r="H185" s="515"/>
      <c r="I185" s="515"/>
      <c r="J185" s="515"/>
      <c r="K185" s="515"/>
      <c r="L185" s="515"/>
      <c r="M185" s="515"/>
      <c r="N185" s="516"/>
    </row>
    <row r="186" spans="2:14" ht="15">
      <c r="B186" s="507" t="s">
        <v>313</v>
      </c>
      <c r="C186" s="507"/>
      <c r="D186" s="507"/>
    </row>
    <row r="187" spans="2:14" ht="15">
      <c r="B187" s="25" t="s">
        <v>49</v>
      </c>
      <c r="C187" s="86" t="s">
        <v>314</v>
      </c>
      <c r="D187" s="86" t="s">
        <v>315</v>
      </c>
      <c r="H187" s="521" t="s">
        <v>316</v>
      </c>
      <c r="I187" s="521"/>
      <c r="J187" s="521"/>
      <c r="K187" s="521"/>
      <c r="L187" s="521"/>
    </row>
    <row r="188" spans="2:14" ht="28.5">
      <c r="B188" s="97" t="s">
        <v>317</v>
      </c>
      <c r="C188" s="23" t="s">
        <v>318</v>
      </c>
      <c r="D188" s="91" t="s">
        <v>319</v>
      </c>
      <c r="F188" s="517" t="s">
        <v>320</v>
      </c>
      <c r="G188" s="22" t="s">
        <v>321</v>
      </c>
      <c r="H188" s="99"/>
      <c r="I188" s="99"/>
      <c r="J188" s="99"/>
      <c r="K188" s="99"/>
      <c r="L188" s="98"/>
      <c r="N188" s="103" t="s">
        <v>80</v>
      </c>
    </row>
    <row r="189" spans="2:14" ht="71.25">
      <c r="B189" s="95" t="s">
        <v>322</v>
      </c>
      <c r="C189" s="23" t="s">
        <v>323</v>
      </c>
      <c r="D189" s="91" t="s">
        <v>324</v>
      </c>
      <c r="E189" s="9" t="s">
        <v>10</v>
      </c>
      <c r="F189" s="518"/>
      <c r="G189" s="22" t="s">
        <v>325</v>
      </c>
      <c r="H189" s="100"/>
      <c r="I189" s="100"/>
      <c r="J189" s="99"/>
      <c r="K189" s="99"/>
      <c r="L189" s="98"/>
      <c r="N189" s="104" t="s">
        <v>326</v>
      </c>
    </row>
    <row r="190" spans="2:14" ht="57">
      <c r="B190" s="109" t="s">
        <v>327</v>
      </c>
      <c r="C190" s="23" t="s">
        <v>328</v>
      </c>
      <c r="D190" s="91" t="s">
        <v>329</v>
      </c>
      <c r="E190" s="9" t="s">
        <v>330</v>
      </c>
      <c r="F190" s="518"/>
      <c r="G190" s="22" t="s">
        <v>331</v>
      </c>
      <c r="H190" s="100"/>
      <c r="I190" s="100"/>
      <c r="J190" s="100"/>
      <c r="K190" s="99"/>
      <c r="L190" s="98"/>
      <c r="N190" s="105" t="s">
        <v>216</v>
      </c>
    </row>
    <row r="191" spans="2:14" ht="71.25">
      <c r="B191" s="110" t="s">
        <v>332</v>
      </c>
      <c r="C191" s="23" t="s">
        <v>333</v>
      </c>
      <c r="D191" s="91" t="s">
        <v>334</v>
      </c>
      <c r="E191" s="9" t="s">
        <v>3</v>
      </c>
      <c r="F191" s="518"/>
      <c r="G191" s="22" t="s">
        <v>335</v>
      </c>
      <c r="H191" s="101"/>
      <c r="I191" s="100"/>
      <c r="J191" s="100"/>
      <c r="K191" s="99"/>
      <c r="L191" s="98"/>
      <c r="N191" s="106" t="s">
        <v>336</v>
      </c>
    </row>
    <row r="192" spans="2:14" ht="57">
      <c r="B192" s="96" t="s">
        <v>337</v>
      </c>
      <c r="C192" s="23" t="s">
        <v>338</v>
      </c>
      <c r="D192" s="91" t="s">
        <v>339</v>
      </c>
      <c r="F192" s="518"/>
      <c r="G192" s="22" t="s">
        <v>340</v>
      </c>
      <c r="H192" s="101"/>
      <c r="I192" s="102"/>
      <c r="J192" s="100"/>
      <c r="K192" s="99"/>
      <c r="L192" s="98"/>
    </row>
    <row r="193" spans="2:12" ht="28.5">
      <c r="B193" s="17"/>
      <c r="C193" s="22" t="s">
        <v>319</v>
      </c>
      <c r="D193" s="26"/>
      <c r="F193" s="108"/>
      <c r="G193" s="112"/>
      <c r="H193" s="113"/>
      <c r="I193" s="114"/>
      <c r="J193" s="115"/>
      <c r="K193" s="116"/>
      <c r="L193" s="117"/>
    </row>
    <row r="194" spans="2:12" ht="71.25">
      <c r="B194" s="17"/>
      <c r="C194" s="22" t="s">
        <v>324</v>
      </c>
      <c r="D194" s="26"/>
      <c r="F194" s="108"/>
      <c r="G194" s="112"/>
      <c r="H194" s="113"/>
      <c r="I194" s="114"/>
      <c r="J194" s="115"/>
      <c r="K194" s="116"/>
      <c r="L194" s="117"/>
    </row>
    <row r="195" spans="2:12" ht="57">
      <c r="B195" s="17"/>
      <c r="C195" s="22" t="s">
        <v>329</v>
      </c>
      <c r="D195" s="26"/>
      <c r="F195" s="108"/>
      <c r="G195" s="112"/>
      <c r="H195" s="113"/>
      <c r="I195" s="114"/>
      <c r="J195" s="115"/>
      <c r="K195" s="116"/>
      <c r="L195" s="117"/>
    </row>
    <row r="196" spans="2:12" ht="71.25">
      <c r="B196" s="17"/>
      <c r="C196" s="22" t="s">
        <v>334</v>
      </c>
      <c r="D196" s="26"/>
      <c r="F196" s="108"/>
      <c r="G196" s="112"/>
      <c r="H196" s="113"/>
      <c r="I196" s="114"/>
      <c r="J196" s="115"/>
      <c r="K196" s="116"/>
      <c r="L196" s="117"/>
    </row>
    <row r="197" spans="2:12" ht="42.75">
      <c r="B197" s="17"/>
      <c r="C197" s="22" t="s">
        <v>339</v>
      </c>
      <c r="D197" s="26"/>
      <c r="F197" s="108"/>
      <c r="G197" s="112"/>
      <c r="H197" s="113"/>
      <c r="I197" s="114"/>
      <c r="J197" s="115"/>
      <c r="K197" s="116"/>
      <c r="L197" s="117"/>
    </row>
    <row r="198" spans="2:12" ht="15">
      <c r="B198" s="17"/>
      <c r="C198" s="28"/>
      <c r="D198" s="26"/>
      <c r="F198" s="108"/>
      <c r="G198" s="112"/>
      <c r="H198" s="113"/>
      <c r="I198" s="114"/>
      <c r="J198" s="115"/>
      <c r="K198" s="116"/>
      <c r="L198" s="117"/>
    </row>
    <row r="200" spans="2:12" ht="15">
      <c r="B200" s="514" t="s">
        <v>341</v>
      </c>
      <c r="C200" s="515"/>
      <c r="D200" s="515"/>
      <c r="E200" s="516"/>
      <c r="F200" s="107"/>
    </row>
    <row r="201" spans="2:12" ht="15">
      <c r="B201" s="519" t="s">
        <v>342</v>
      </c>
      <c r="C201" s="520"/>
      <c r="D201" s="86" t="s">
        <v>262</v>
      </c>
      <c r="E201" s="86" t="s">
        <v>343</v>
      </c>
    </row>
    <row r="202" spans="2:12" ht="43.5">
      <c r="B202" s="509" t="s">
        <v>344</v>
      </c>
      <c r="C202" s="523" t="s">
        <v>345</v>
      </c>
      <c r="D202" s="92" t="s">
        <v>346</v>
      </c>
      <c r="E202" s="94">
        <v>0.25</v>
      </c>
    </row>
    <row r="203" spans="2:12" ht="57.75">
      <c r="B203" s="509"/>
      <c r="C203" s="524"/>
      <c r="D203" s="92" t="s">
        <v>347</v>
      </c>
      <c r="E203" s="94">
        <v>0.15</v>
      </c>
    </row>
    <row r="204" spans="2:12" ht="57.75">
      <c r="B204" s="509"/>
      <c r="C204" s="525"/>
      <c r="D204" s="92" t="s">
        <v>348</v>
      </c>
      <c r="E204" s="94">
        <v>0.1</v>
      </c>
    </row>
    <row r="205" spans="2:12" ht="100.5">
      <c r="B205" s="509"/>
      <c r="C205" s="523" t="s">
        <v>349</v>
      </c>
      <c r="D205" s="92" t="s">
        <v>350</v>
      </c>
      <c r="E205" s="94">
        <v>0.25</v>
      </c>
      <c r="F205" s="9" t="s">
        <v>351</v>
      </c>
    </row>
    <row r="206" spans="2:12" ht="43.5">
      <c r="B206" s="509"/>
      <c r="C206" s="525"/>
      <c r="D206" s="92" t="s">
        <v>352</v>
      </c>
      <c r="E206" s="94">
        <v>0.15</v>
      </c>
      <c r="F206" s="9" t="s">
        <v>353</v>
      </c>
    </row>
    <row r="207" spans="2:12" ht="86.25">
      <c r="B207" s="509" t="s">
        <v>354</v>
      </c>
      <c r="C207" s="522" t="s">
        <v>355</v>
      </c>
      <c r="D207" s="92" t="s">
        <v>356</v>
      </c>
      <c r="E207" s="23" t="s">
        <v>357</v>
      </c>
    </row>
    <row r="208" spans="2:12" ht="86.25">
      <c r="B208" s="509"/>
      <c r="C208" s="522"/>
      <c r="D208" s="92" t="s">
        <v>358</v>
      </c>
      <c r="E208" s="23" t="s">
        <v>357</v>
      </c>
    </row>
    <row r="209" spans="2:6" ht="43.5">
      <c r="B209" s="509"/>
      <c r="C209" s="522" t="s">
        <v>359</v>
      </c>
      <c r="D209" s="92" t="s">
        <v>360</v>
      </c>
      <c r="E209" s="23" t="s">
        <v>357</v>
      </c>
    </row>
    <row r="210" spans="2:6" ht="43.5">
      <c r="B210" s="509"/>
      <c r="C210" s="522"/>
      <c r="D210" s="92" t="s">
        <v>361</v>
      </c>
      <c r="E210" s="23" t="s">
        <v>357</v>
      </c>
    </row>
    <row r="211" spans="2:6" ht="43.5">
      <c r="B211" s="509"/>
      <c r="C211" s="522" t="s">
        <v>362</v>
      </c>
      <c r="D211" s="92" t="s">
        <v>363</v>
      </c>
      <c r="E211" s="23" t="s">
        <v>357</v>
      </c>
    </row>
    <row r="212" spans="2:6" ht="43.5">
      <c r="B212" s="509"/>
      <c r="C212" s="522"/>
      <c r="D212" s="92" t="s">
        <v>364</v>
      </c>
      <c r="E212" s="23" t="s">
        <v>357</v>
      </c>
    </row>
    <row r="216" spans="2:6" ht="15">
      <c r="B216" s="507" t="s">
        <v>365</v>
      </c>
      <c r="C216" s="507"/>
      <c r="D216" s="507"/>
      <c r="E216" s="507"/>
      <c r="F216" s="507"/>
    </row>
    <row r="217" spans="2:6" ht="15">
      <c r="B217" s="519" t="s">
        <v>366</v>
      </c>
      <c r="C217" s="532"/>
      <c r="D217" s="532"/>
      <c r="E217" s="520"/>
      <c r="F217" s="86" t="s">
        <v>343</v>
      </c>
    </row>
    <row r="218" spans="2:6">
      <c r="B218" s="509" t="s">
        <v>367</v>
      </c>
      <c r="C218" s="522" t="s">
        <v>345</v>
      </c>
      <c r="D218" s="23" t="s">
        <v>368</v>
      </c>
      <c r="E218" s="23" t="s">
        <v>369</v>
      </c>
      <c r="F218" s="94">
        <v>0.25</v>
      </c>
    </row>
    <row r="219" spans="2:6">
      <c r="B219" s="509"/>
      <c r="C219" s="522"/>
      <c r="D219" s="23" t="s">
        <v>370</v>
      </c>
      <c r="E219" s="23"/>
      <c r="F219" s="23"/>
    </row>
    <row r="220" spans="2:6">
      <c r="B220" s="509"/>
      <c r="C220" s="522"/>
      <c r="D220" s="23" t="s">
        <v>371</v>
      </c>
      <c r="E220" s="23"/>
      <c r="F220" s="23"/>
    </row>
    <row r="221" spans="2:6">
      <c r="B221" s="509"/>
      <c r="C221" s="522" t="s">
        <v>372</v>
      </c>
      <c r="D221" s="23" t="s">
        <v>373</v>
      </c>
      <c r="E221" s="23"/>
      <c r="F221" s="23"/>
    </row>
    <row r="222" spans="2:6">
      <c r="B222" s="509"/>
      <c r="C222" s="522"/>
      <c r="D222" s="23" t="s">
        <v>374</v>
      </c>
      <c r="E222" s="23" t="s">
        <v>369</v>
      </c>
      <c r="F222" s="94">
        <v>0.15</v>
      </c>
    </row>
    <row r="223" spans="2:6">
      <c r="B223" s="509"/>
      <c r="C223" s="522" t="s">
        <v>355</v>
      </c>
      <c r="D223" s="23" t="s">
        <v>375</v>
      </c>
      <c r="E223" s="23" t="s">
        <v>369</v>
      </c>
      <c r="F223" s="23" t="s">
        <v>357</v>
      </c>
    </row>
    <row r="224" spans="2:6">
      <c r="B224" s="509"/>
      <c r="C224" s="522"/>
      <c r="D224" s="23" t="s">
        <v>376</v>
      </c>
      <c r="E224" s="23"/>
      <c r="F224" s="23" t="s">
        <v>357</v>
      </c>
    </row>
    <row r="225" spans="2:6">
      <c r="B225" s="509"/>
      <c r="C225" s="522" t="s">
        <v>359</v>
      </c>
      <c r="D225" s="23" t="s">
        <v>377</v>
      </c>
      <c r="E225" s="23" t="s">
        <v>369</v>
      </c>
      <c r="F225" s="23" t="s">
        <v>357</v>
      </c>
    </row>
    <row r="226" spans="2:6">
      <c r="B226" s="509"/>
      <c r="C226" s="522"/>
      <c r="D226" s="23" t="s">
        <v>378</v>
      </c>
      <c r="E226" s="23"/>
      <c r="F226" s="23" t="s">
        <v>357</v>
      </c>
    </row>
    <row r="227" spans="2:6">
      <c r="B227" s="509"/>
      <c r="C227" s="522" t="s">
        <v>362</v>
      </c>
      <c r="D227" s="23" t="s">
        <v>379</v>
      </c>
      <c r="E227" s="23" t="s">
        <v>369</v>
      </c>
      <c r="F227" s="23" t="s">
        <v>357</v>
      </c>
    </row>
    <row r="228" spans="2:6">
      <c r="B228" s="509"/>
      <c r="C228" s="522"/>
      <c r="D228" s="23" t="s">
        <v>380</v>
      </c>
      <c r="E228" s="47"/>
      <c r="F228" s="23" t="s">
        <v>357</v>
      </c>
    </row>
    <row r="229" spans="2:6" ht="15">
      <c r="B229" s="526" t="s">
        <v>381</v>
      </c>
      <c r="C229" s="527"/>
      <c r="D229" s="527"/>
      <c r="E229" s="528"/>
      <c r="F229" s="93">
        <v>0.4</v>
      </c>
    </row>
    <row r="233" spans="2:6">
      <c r="C233" s="9" t="s">
        <v>382</v>
      </c>
    </row>
    <row r="234" spans="2:6">
      <c r="B234" s="25">
        <v>1</v>
      </c>
      <c r="C234" s="9" t="s">
        <v>383</v>
      </c>
    </row>
    <row r="235" spans="2:6">
      <c r="B235" s="25">
        <v>2</v>
      </c>
      <c r="C235" s="9" t="s">
        <v>384</v>
      </c>
    </row>
    <row r="236" spans="2:6">
      <c r="B236" s="25">
        <v>3</v>
      </c>
      <c r="C236" s="9" t="s">
        <v>385</v>
      </c>
    </row>
    <row r="237" spans="2:6">
      <c r="B237" s="25">
        <v>4</v>
      </c>
      <c r="C237" s="9" t="s">
        <v>386</v>
      </c>
    </row>
    <row r="238" spans="2:6">
      <c r="B238" s="25">
        <v>5</v>
      </c>
      <c r="C238" s="9" t="s">
        <v>387</v>
      </c>
    </row>
    <row r="239" spans="2:6">
      <c r="C239" s="9" t="s">
        <v>388</v>
      </c>
    </row>
    <row r="240" spans="2:6">
      <c r="C240" s="9" t="s">
        <v>389</v>
      </c>
    </row>
    <row r="241" spans="2:18" ht="30.75" customHeight="1"/>
    <row r="242" spans="2:18" s="179" customFormat="1" ht="18.75" customHeight="1">
      <c r="B242" s="179" t="s">
        <v>390</v>
      </c>
      <c r="C242" s="9"/>
      <c r="D242" s="9"/>
      <c r="E242" s="9"/>
      <c r="F242" s="9"/>
      <c r="G242" s="9"/>
      <c r="H242" s="9"/>
      <c r="I242" s="9"/>
      <c r="J242" s="9"/>
      <c r="K242" s="9"/>
      <c r="L242" s="9"/>
    </row>
    <row r="243" spans="2:18" s="179" customFormat="1" ht="63.75" customHeight="1">
      <c r="B243" s="497" t="s">
        <v>391</v>
      </c>
      <c r="C243" s="497"/>
      <c r="D243" s="497"/>
      <c r="E243" s="497"/>
      <c r="F243" s="497"/>
      <c r="G243" s="497"/>
      <c r="H243" s="497"/>
      <c r="I243" s="497"/>
      <c r="J243" s="497"/>
      <c r="K243" s="497"/>
      <c r="L243" s="497"/>
      <c r="M243" s="497"/>
      <c r="N243" s="497"/>
      <c r="O243" s="497"/>
      <c r="P243" s="497"/>
      <c r="Q243" s="497"/>
      <c r="R243" s="497"/>
    </row>
    <row r="244" spans="2:18" s="179" customFormat="1" ht="15">
      <c r="B244" s="496"/>
      <c r="C244" s="496"/>
      <c r="D244" s="496"/>
      <c r="E244" s="496"/>
      <c r="F244" s="496"/>
      <c r="G244" s="496"/>
      <c r="H244" s="496"/>
      <c r="I244" s="496"/>
      <c r="J244" s="496"/>
      <c r="K244" s="496"/>
      <c r="L244" s="496"/>
    </row>
    <row r="245" spans="2:18" s="179" customFormat="1" ht="24.75" customHeight="1">
      <c r="B245" s="444" t="s">
        <v>39</v>
      </c>
      <c r="C245" s="444"/>
      <c r="D245" s="444"/>
      <c r="E245" s="444"/>
      <c r="F245" s="444"/>
      <c r="G245" s="444"/>
      <c r="H245" s="444"/>
      <c r="I245" s="444"/>
      <c r="J245" s="444"/>
      <c r="K245" s="444"/>
      <c r="L245" s="444"/>
      <c r="M245" s="444"/>
      <c r="N245" s="444"/>
      <c r="O245" s="444"/>
      <c r="P245" s="444"/>
      <c r="Q245" s="444"/>
      <c r="R245" s="444"/>
    </row>
  </sheetData>
  <mergeCells count="64">
    <mergeCell ref="B229:E229"/>
    <mergeCell ref="E148:F148"/>
    <mergeCell ref="E149:F149"/>
    <mergeCell ref="E150:F150"/>
    <mergeCell ref="E151:F151"/>
    <mergeCell ref="E153:F153"/>
    <mergeCell ref="E152:F152"/>
    <mergeCell ref="D154:F155"/>
    <mergeCell ref="C223:C224"/>
    <mergeCell ref="C225:C226"/>
    <mergeCell ref="C227:C228"/>
    <mergeCell ref="B218:B228"/>
    <mergeCell ref="B216:F216"/>
    <mergeCell ref="B217:E217"/>
    <mergeCell ref="C218:C220"/>
    <mergeCell ref="C221:C222"/>
    <mergeCell ref="F188:F192"/>
    <mergeCell ref="B201:C201"/>
    <mergeCell ref="H187:L187"/>
    <mergeCell ref="F185:N185"/>
    <mergeCell ref="C207:C208"/>
    <mergeCell ref="B207:B212"/>
    <mergeCell ref="C209:C210"/>
    <mergeCell ref="C211:C212"/>
    <mergeCell ref="C202:C204"/>
    <mergeCell ref="B202:B206"/>
    <mergeCell ref="C205:C206"/>
    <mergeCell ref="B59:B60"/>
    <mergeCell ref="B61:B62"/>
    <mergeCell ref="B63:B64"/>
    <mergeCell ref="B65:B67"/>
    <mergeCell ref="B200:E200"/>
    <mergeCell ref="A33:D33"/>
    <mergeCell ref="B163:D163"/>
    <mergeCell ref="B174:D174"/>
    <mergeCell ref="B186:D186"/>
    <mergeCell ref="B145:D145"/>
    <mergeCell ref="B68:B69"/>
    <mergeCell ref="B102:B104"/>
    <mergeCell ref="B105:B107"/>
    <mergeCell ref="B112:F112"/>
    <mergeCell ref="B70:B71"/>
    <mergeCell ref="B72:B74"/>
    <mergeCell ref="B79:C79"/>
    <mergeCell ref="B88:C88"/>
    <mergeCell ref="B97:E97"/>
    <mergeCell ref="B99:B101"/>
    <mergeCell ref="B57:D57"/>
    <mergeCell ref="B244:L244"/>
    <mergeCell ref="B243:R243"/>
    <mergeCell ref="B245:R245"/>
    <mergeCell ref="B2:B5"/>
    <mergeCell ref="C2:H2"/>
    <mergeCell ref="I2:J2"/>
    <mergeCell ref="C3:H3"/>
    <mergeCell ref="I3:J3"/>
    <mergeCell ref="C4:H5"/>
    <mergeCell ref="I4:J4"/>
    <mergeCell ref="I5:J5"/>
    <mergeCell ref="B8:C8"/>
    <mergeCell ref="B22:E22"/>
    <mergeCell ref="B44:E44"/>
    <mergeCell ref="D45:E45"/>
    <mergeCell ref="B46:B47"/>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0">
    <tabColor rgb="FFD5C93D"/>
  </sheetPr>
  <dimension ref="A1"/>
  <sheetViews>
    <sheetView workbookViewId="0"/>
  </sheetViews>
  <sheetFormatPr baseColWidth="10" defaultColWidth="11.42578125" defaultRowHeight="15"/>
  <sheetData/>
  <sheetProtection sheet="1" objects="1" scenarios="1"/>
  <pageMargins left="0.7" right="0.7" top="0.75" bottom="0.75" header="0.3" footer="0.3"/>
  <drawing r:id="rId1"/>
  <legacyDrawing r:id="rId2"/>
  <controls>
    <mc:AlternateContent xmlns:mc="http://schemas.openxmlformats.org/markup-compatibility/2006">
      <mc:Choice Requires="x14">
        <control shapeId="12290" r:id="rId3" name="TextBox1">
          <controlPr defaultSize="0" autoLine="0" r:id="rId4">
            <anchor moveWithCells="1">
              <from>
                <xdr:col>6</xdr:col>
                <xdr:colOff>457200</xdr:colOff>
                <xdr:row>1</xdr:row>
                <xdr:rowOff>114300</xdr:rowOff>
              </from>
              <to>
                <xdr:col>14</xdr:col>
                <xdr:colOff>266700</xdr:colOff>
                <xdr:row>16</xdr:row>
                <xdr:rowOff>114300</xdr:rowOff>
              </to>
            </anchor>
          </controlPr>
        </control>
      </mc:Choice>
      <mc:Fallback>
        <control shapeId="12290" r:id="rId3" name="TextBox1"/>
      </mc:Fallback>
    </mc:AlternateContent>
    <mc:AlternateContent xmlns:mc="http://schemas.openxmlformats.org/markup-compatibility/2006">
      <mc:Choice Requires="x14">
        <control shapeId="12291" r:id="rId5" name="CommandButton2">
          <controlPr defaultSize="0" autoLine="0" r:id="rId6">
            <anchor moveWithCells="1">
              <from>
                <xdr:col>3</xdr:col>
                <xdr:colOff>676275</xdr:colOff>
                <xdr:row>10</xdr:row>
                <xdr:rowOff>171450</xdr:rowOff>
              </from>
              <to>
                <xdr:col>5</xdr:col>
                <xdr:colOff>352425</xdr:colOff>
                <xdr:row>13</xdr:row>
                <xdr:rowOff>76200</xdr:rowOff>
              </to>
            </anchor>
          </controlPr>
        </control>
      </mc:Choice>
      <mc:Fallback>
        <control shapeId="12291" r:id="rId5" name="CommandButton2"/>
      </mc:Fallback>
    </mc:AlternateContent>
  </control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11"/>
  <dimension ref="A1:BP34"/>
  <sheetViews>
    <sheetView showGridLines="0" showRowColHeaders="0" zoomScaleNormal="100" zoomScaleSheetLayoutView="100" workbookViewId="0"/>
  </sheetViews>
  <sheetFormatPr baseColWidth="10" defaultColWidth="11.42578125" defaultRowHeight="15"/>
  <cols>
    <col min="1" max="1" width="2.42578125" customWidth="1"/>
    <col min="2" max="2" width="15.28515625" customWidth="1"/>
    <col min="10" max="10" width="11.42578125" customWidth="1"/>
    <col min="16" max="16" width="15.28515625" customWidth="1"/>
    <col min="17" max="17" width="16.140625" customWidth="1"/>
    <col min="18" max="18" width="5.5703125" customWidth="1"/>
  </cols>
  <sheetData>
    <row r="1" spans="1:68" s="179" customFormat="1" ht="22.5" customHeight="1">
      <c r="B1" s="542"/>
      <c r="C1" s="543"/>
      <c r="D1" s="469" t="s">
        <v>24</v>
      </c>
      <c r="E1" s="470"/>
      <c r="F1" s="470"/>
      <c r="G1" s="470"/>
      <c r="H1" s="470"/>
      <c r="I1" s="470"/>
      <c r="J1" s="470"/>
      <c r="K1" s="470"/>
      <c r="L1" s="470"/>
      <c r="M1" s="470"/>
      <c r="N1" s="470"/>
      <c r="O1" s="471"/>
      <c r="P1" s="448" t="s">
        <v>25</v>
      </c>
      <c r="Q1" s="448"/>
      <c r="R1" s="194"/>
      <c r="S1" s="194"/>
      <c r="T1" s="194"/>
      <c r="U1" s="194"/>
      <c r="V1" s="194"/>
      <c r="W1" s="194"/>
      <c r="X1" s="194"/>
      <c r="Y1" s="194"/>
      <c r="Z1" s="194"/>
      <c r="AA1" s="194"/>
      <c r="AB1" s="194"/>
      <c r="AC1" s="194"/>
      <c r="AD1" s="194"/>
      <c r="AE1" s="194"/>
      <c r="AF1" s="194"/>
      <c r="AG1" s="194"/>
      <c r="AH1" s="194"/>
      <c r="AI1" s="194"/>
      <c r="AJ1" s="194"/>
      <c r="AK1" s="194"/>
      <c r="AL1" s="194"/>
      <c r="AM1" s="194"/>
      <c r="AN1" s="194"/>
      <c r="AO1" s="194"/>
      <c r="AP1" s="194"/>
      <c r="AQ1" s="194"/>
      <c r="AR1" s="194"/>
      <c r="AS1" s="194"/>
      <c r="AT1" s="194"/>
      <c r="AU1" s="194"/>
      <c r="AV1" s="194"/>
      <c r="AW1" s="194"/>
      <c r="AX1" s="194"/>
      <c r="AY1" s="194"/>
      <c r="AZ1" s="194"/>
      <c r="BA1" s="194"/>
      <c r="BB1" s="194"/>
      <c r="BC1" s="194"/>
      <c r="BD1" s="194"/>
      <c r="BE1" s="194"/>
      <c r="BF1" s="194"/>
      <c r="BG1" s="194"/>
      <c r="BH1" s="194"/>
      <c r="BI1" s="194"/>
      <c r="BJ1" s="194"/>
      <c r="BK1" s="227"/>
      <c r="BL1" s="227"/>
      <c r="BM1" s="227"/>
      <c r="BN1" s="227"/>
      <c r="BO1" s="227"/>
      <c r="BP1" s="227"/>
    </row>
    <row r="2" spans="1:68" s="179" customFormat="1" ht="22.5" customHeight="1">
      <c r="B2" s="542"/>
      <c r="C2" s="543"/>
      <c r="D2" s="469" t="s">
        <v>26</v>
      </c>
      <c r="E2" s="470"/>
      <c r="F2" s="470"/>
      <c r="G2" s="470"/>
      <c r="H2" s="470"/>
      <c r="I2" s="470"/>
      <c r="J2" s="470"/>
      <c r="K2" s="470"/>
      <c r="L2" s="470"/>
      <c r="M2" s="470"/>
      <c r="N2" s="470"/>
      <c r="O2" s="471"/>
      <c r="P2" s="448" t="s">
        <v>27</v>
      </c>
      <c r="Q2" s="448"/>
      <c r="R2" s="194"/>
      <c r="S2" s="194"/>
      <c r="T2" s="194"/>
      <c r="U2" s="194"/>
      <c r="V2" s="194"/>
      <c r="W2" s="194"/>
      <c r="X2" s="194"/>
      <c r="Y2" s="194"/>
      <c r="Z2" s="194"/>
      <c r="AA2" s="194"/>
      <c r="AB2" s="194"/>
      <c r="AC2" s="194"/>
      <c r="AD2" s="194"/>
      <c r="AE2" s="194"/>
      <c r="AF2" s="194"/>
      <c r="AG2" s="194"/>
      <c r="AH2" s="194"/>
      <c r="AI2" s="194"/>
      <c r="AJ2" s="194"/>
      <c r="AK2" s="194"/>
      <c r="AL2" s="194"/>
      <c r="AM2" s="194"/>
      <c r="AN2" s="194"/>
      <c r="AO2" s="194"/>
      <c r="AP2" s="194"/>
      <c r="AQ2" s="194"/>
      <c r="AR2" s="194"/>
      <c r="AS2" s="194"/>
      <c r="AT2" s="194"/>
      <c r="AU2" s="194"/>
      <c r="AV2" s="194"/>
      <c r="AW2" s="194"/>
      <c r="AX2" s="194"/>
      <c r="AY2" s="194"/>
      <c r="AZ2" s="194"/>
      <c r="BA2" s="194"/>
      <c r="BB2" s="194"/>
      <c r="BC2" s="194"/>
      <c r="BD2" s="194"/>
      <c r="BE2" s="194"/>
      <c r="BF2" s="194"/>
      <c r="BG2" s="194"/>
      <c r="BH2" s="194"/>
      <c r="BI2" s="194"/>
      <c r="BJ2" s="194"/>
      <c r="BK2" s="227"/>
      <c r="BL2" s="227"/>
      <c r="BM2" s="227"/>
      <c r="BN2" s="227"/>
      <c r="BO2" s="227"/>
      <c r="BP2" s="227"/>
    </row>
    <row r="3" spans="1:68" s="179" customFormat="1" ht="15" customHeight="1">
      <c r="B3" s="542"/>
      <c r="C3" s="543"/>
      <c r="D3" s="472" t="s">
        <v>28</v>
      </c>
      <c r="E3" s="473"/>
      <c r="F3" s="473"/>
      <c r="G3" s="473"/>
      <c r="H3" s="473"/>
      <c r="I3" s="473"/>
      <c r="J3" s="473"/>
      <c r="K3" s="473"/>
      <c r="L3" s="473"/>
      <c r="M3" s="473"/>
      <c r="N3" s="473"/>
      <c r="O3" s="474"/>
      <c r="P3" s="448" t="s">
        <v>29</v>
      </c>
      <c r="Q3" s="448"/>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194"/>
      <c r="AU3" s="194"/>
      <c r="AV3" s="194"/>
      <c r="AW3" s="194"/>
      <c r="AX3" s="194"/>
      <c r="AY3" s="194"/>
      <c r="AZ3" s="194"/>
      <c r="BA3" s="194"/>
      <c r="BB3" s="194"/>
      <c r="BC3" s="194"/>
      <c r="BD3" s="194"/>
      <c r="BE3" s="194"/>
      <c r="BF3" s="194"/>
      <c r="BG3" s="194"/>
      <c r="BH3" s="194"/>
      <c r="BI3" s="194"/>
      <c r="BJ3" s="194"/>
      <c r="BK3" s="227"/>
      <c r="BL3" s="227"/>
      <c r="BM3" s="227"/>
      <c r="BN3" s="227"/>
      <c r="BO3" s="227"/>
      <c r="BP3" s="227"/>
    </row>
    <row r="4" spans="1:68" s="179" customFormat="1">
      <c r="B4" s="544"/>
      <c r="C4" s="545"/>
      <c r="D4" s="475"/>
      <c r="E4" s="476"/>
      <c r="F4" s="476"/>
      <c r="G4" s="476"/>
      <c r="H4" s="476"/>
      <c r="I4" s="476"/>
      <c r="J4" s="476"/>
      <c r="K4" s="476"/>
      <c r="L4" s="476"/>
      <c r="M4" s="476"/>
      <c r="N4" s="476"/>
      <c r="O4" s="477"/>
      <c r="P4" s="448" t="s">
        <v>392</v>
      </c>
      <c r="Q4" s="448"/>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194"/>
      <c r="AU4" s="194"/>
      <c r="AV4" s="194"/>
      <c r="AW4" s="194"/>
      <c r="AX4" s="194"/>
      <c r="AY4" s="194"/>
      <c r="AZ4" s="194"/>
      <c r="BA4" s="194"/>
      <c r="BB4" s="194"/>
      <c r="BC4" s="194"/>
      <c r="BD4" s="194"/>
      <c r="BE4" s="194"/>
      <c r="BF4" s="194"/>
      <c r="BG4" s="194"/>
      <c r="BH4" s="194"/>
      <c r="BI4" s="194"/>
      <c r="BJ4" s="194"/>
      <c r="BK4" s="227"/>
      <c r="BL4" s="227"/>
      <c r="BM4" s="227"/>
      <c r="BN4" s="227"/>
      <c r="BO4" s="227"/>
      <c r="BP4" s="227"/>
    </row>
    <row r="5" spans="1:68">
      <c r="A5" s="179"/>
    </row>
    <row r="6" spans="1:68" ht="15.75" thickBot="1">
      <c r="A6" s="179"/>
      <c r="B6" s="197"/>
      <c r="C6" s="197"/>
      <c r="D6" s="197"/>
      <c r="E6" s="197"/>
      <c r="F6" s="197"/>
      <c r="G6" s="197"/>
      <c r="H6" s="197"/>
      <c r="I6" s="197"/>
      <c r="J6" s="197"/>
      <c r="K6" s="197"/>
      <c r="L6" s="197"/>
      <c r="M6" s="197"/>
      <c r="N6" s="197"/>
      <c r="O6" s="197"/>
      <c r="P6" s="197"/>
      <c r="Q6" s="197"/>
    </row>
    <row r="7" spans="1:68">
      <c r="B7" s="197"/>
      <c r="C7" s="533" t="s">
        <v>31</v>
      </c>
      <c r="D7" s="534"/>
      <c r="E7" s="534"/>
      <c r="F7" s="534"/>
      <c r="G7" s="534"/>
      <c r="H7" s="534"/>
      <c r="I7" s="534"/>
      <c r="J7" s="534"/>
      <c r="K7" s="534"/>
      <c r="L7" s="534"/>
      <c r="M7" s="534"/>
      <c r="N7" s="534"/>
      <c r="O7" s="534"/>
      <c r="P7" s="535"/>
      <c r="Q7" s="197"/>
    </row>
    <row r="8" spans="1:68">
      <c r="B8" s="228" t="s">
        <v>393</v>
      </c>
      <c r="C8" s="536"/>
      <c r="D8" s="537"/>
      <c r="E8" s="537"/>
      <c r="F8" s="537"/>
      <c r="G8" s="537"/>
      <c r="H8" s="537"/>
      <c r="I8" s="537"/>
      <c r="J8" s="537"/>
      <c r="K8" s="537"/>
      <c r="L8" s="537"/>
      <c r="M8" s="537"/>
      <c r="N8" s="537"/>
      <c r="O8" s="537"/>
      <c r="P8" s="538"/>
      <c r="Q8" s="197"/>
    </row>
    <row r="9" spans="1:68">
      <c r="B9" s="197"/>
      <c r="C9" s="536" t="s">
        <v>32</v>
      </c>
      <c r="D9" s="537"/>
      <c r="E9" s="537"/>
      <c r="F9" s="537"/>
      <c r="G9" s="537"/>
      <c r="H9" s="537"/>
      <c r="I9" s="537"/>
      <c r="J9" s="537"/>
      <c r="K9" s="537"/>
      <c r="L9" s="537"/>
      <c r="M9" s="537"/>
      <c r="N9" s="537"/>
      <c r="O9" s="537"/>
      <c r="P9" s="538"/>
      <c r="Q9" s="197"/>
    </row>
    <row r="10" spans="1:68" ht="15.75" thickBot="1">
      <c r="B10" s="197"/>
      <c r="C10" s="539"/>
      <c r="D10" s="540"/>
      <c r="E10" s="540"/>
      <c r="F10" s="540"/>
      <c r="G10" s="540"/>
      <c r="H10" s="540"/>
      <c r="I10" s="540"/>
      <c r="J10" s="540"/>
      <c r="K10" s="540"/>
      <c r="L10" s="540"/>
      <c r="M10" s="540"/>
      <c r="N10" s="540"/>
      <c r="O10" s="540"/>
      <c r="P10" s="541"/>
      <c r="Q10" s="197"/>
    </row>
    <row r="11" spans="1:68">
      <c r="B11" s="197"/>
      <c r="C11" s="197"/>
      <c r="D11" s="197"/>
      <c r="E11" s="197"/>
      <c r="F11" s="197"/>
      <c r="G11" s="197"/>
      <c r="H11" s="197"/>
      <c r="I11" s="197"/>
      <c r="J11" s="197"/>
      <c r="K11" s="197"/>
      <c r="L11" s="197"/>
      <c r="M11" s="197"/>
      <c r="N11" s="197"/>
      <c r="O11" s="197"/>
      <c r="P11" s="197"/>
      <c r="Q11" s="197"/>
    </row>
    <row r="12" spans="1:68">
      <c r="B12" s="197"/>
      <c r="C12" s="197"/>
      <c r="D12" s="197"/>
      <c r="E12" s="197"/>
      <c r="F12" s="197"/>
      <c r="G12" s="197"/>
      <c r="H12" s="197"/>
      <c r="I12" s="197"/>
      <c r="J12" s="197"/>
      <c r="K12" s="197"/>
      <c r="L12" s="197"/>
      <c r="M12" s="197"/>
      <c r="N12" s="197"/>
      <c r="O12" s="197"/>
      <c r="P12" s="197"/>
      <c r="Q12" s="197"/>
      <c r="T12" s="546"/>
      <c r="U12" s="547"/>
      <c r="V12" s="547"/>
      <c r="W12" s="229"/>
    </row>
    <row r="13" spans="1:68">
      <c r="B13" s="197"/>
      <c r="C13" s="197"/>
      <c r="D13" s="197"/>
      <c r="E13" s="230"/>
      <c r="F13" s="230"/>
      <c r="G13" s="230"/>
      <c r="H13" s="197"/>
      <c r="I13" s="197"/>
      <c r="J13" s="197"/>
      <c r="K13" s="197"/>
      <c r="L13" s="230"/>
      <c r="M13" s="230"/>
      <c r="N13" s="230"/>
      <c r="O13" s="197"/>
      <c r="P13" s="197"/>
      <c r="Q13" s="197"/>
      <c r="T13" s="546"/>
      <c r="U13" s="547"/>
      <c r="V13" s="547"/>
      <c r="W13" s="229"/>
    </row>
    <row r="14" spans="1:68">
      <c r="B14" s="197"/>
      <c r="C14" s="197"/>
      <c r="D14" s="197"/>
      <c r="E14" s="197"/>
      <c r="F14" s="197"/>
      <c r="G14" s="197"/>
      <c r="H14" s="197"/>
      <c r="I14" s="197"/>
      <c r="J14" s="197"/>
      <c r="K14" s="197"/>
      <c r="L14" s="197"/>
      <c r="M14" s="197"/>
      <c r="N14" s="197"/>
      <c r="O14" s="197"/>
      <c r="P14" s="197"/>
      <c r="Q14" s="197"/>
      <c r="T14" s="546"/>
      <c r="U14" s="547"/>
      <c r="V14" s="547"/>
      <c r="W14" s="229"/>
    </row>
    <row r="15" spans="1:68">
      <c r="B15" s="197"/>
      <c r="C15" s="197"/>
      <c r="D15" s="197"/>
      <c r="E15" s="197"/>
      <c r="F15" s="197"/>
      <c r="G15" s="197"/>
      <c r="H15" s="197"/>
      <c r="I15" s="197"/>
      <c r="J15" s="197"/>
      <c r="K15" s="197"/>
      <c r="L15" s="197"/>
      <c r="M15" s="197"/>
      <c r="N15" s="197"/>
      <c r="O15" s="197"/>
      <c r="P15" s="197"/>
      <c r="Q15" s="197"/>
      <c r="T15" s="546"/>
      <c r="U15" s="547"/>
      <c r="V15" s="547"/>
      <c r="W15" s="229"/>
    </row>
    <row r="16" spans="1:68">
      <c r="B16" s="197"/>
      <c r="C16" s="197"/>
      <c r="D16" s="197"/>
      <c r="E16" s="197"/>
      <c r="F16" s="197"/>
      <c r="G16" s="197"/>
      <c r="H16" s="197"/>
      <c r="I16" s="197"/>
      <c r="J16" s="197"/>
      <c r="K16" s="197"/>
      <c r="L16" s="197"/>
      <c r="M16" s="197"/>
      <c r="N16" s="197"/>
      <c r="O16" s="197"/>
      <c r="P16" s="197"/>
      <c r="Q16" s="197"/>
    </row>
    <row r="17" spans="2:17">
      <c r="B17" s="197"/>
      <c r="C17" s="197"/>
      <c r="D17" s="197"/>
      <c r="E17" s="197"/>
      <c r="F17" s="197"/>
      <c r="G17" s="197"/>
      <c r="H17" s="197"/>
      <c r="I17" s="197"/>
      <c r="J17" s="197"/>
      <c r="K17" s="197"/>
      <c r="L17" s="197"/>
      <c r="M17" s="197"/>
      <c r="N17" s="197"/>
      <c r="O17" s="197"/>
      <c r="P17" s="197"/>
      <c r="Q17" s="197"/>
    </row>
    <row r="18" spans="2:17">
      <c r="B18" s="197"/>
      <c r="C18" s="197"/>
      <c r="D18" s="197"/>
      <c r="E18" s="197"/>
      <c r="F18" s="197"/>
      <c r="G18" s="197"/>
      <c r="H18" s="197"/>
      <c r="I18" s="197"/>
      <c r="J18" s="197"/>
      <c r="K18" s="197"/>
      <c r="L18" s="197"/>
      <c r="M18" s="197"/>
      <c r="N18" s="197"/>
      <c r="O18" s="197"/>
      <c r="P18" s="197"/>
      <c r="Q18" s="197"/>
    </row>
    <row r="19" spans="2:17">
      <c r="B19" s="197"/>
      <c r="C19" s="197"/>
      <c r="D19" s="197"/>
      <c r="E19" s="197"/>
      <c r="F19" s="197"/>
      <c r="G19" s="197"/>
      <c r="H19" s="197"/>
      <c r="I19" s="197"/>
      <c r="J19" s="197"/>
      <c r="K19" s="197"/>
      <c r="L19" s="197"/>
      <c r="M19" s="197"/>
      <c r="N19" s="197"/>
      <c r="O19" s="197"/>
      <c r="P19" s="197"/>
      <c r="Q19" s="197"/>
    </row>
    <row r="20" spans="2:17">
      <c r="B20" s="197"/>
      <c r="C20" s="197"/>
      <c r="D20" s="197"/>
      <c r="E20" s="197"/>
      <c r="F20" s="197"/>
      <c r="G20" s="197"/>
      <c r="H20" s="197"/>
      <c r="I20" s="197"/>
      <c r="J20" s="197"/>
      <c r="K20" s="197"/>
      <c r="L20" s="197"/>
      <c r="M20" s="197"/>
      <c r="N20" s="197"/>
      <c r="O20" s="197"/>
      <c r="P20" s="197"/>
      <c r="Q20" s="197"/>
    </row>
    <row r="21" spans="2:17">
      <c r="B21" s="197"/>
      <c r="C21" s="197"/>
      <c r="D21" s="197"/>
      <c r="E21" s="197"/>
      <c r="F21" s="197"/>
      <c r="G21" s="197"/>
      <c r="H21" s="197"/>
      <c r="I21" s="197"/>
      <c r="J21" s="197"/>
      <c r="K21" s="197"/>
      <c r="L21" s="197"/>
      <c r="M21" s="197"/>
      <c r="N21" s="197"/>
      <c r="O21" s="197"/>
      <c r="P21" s="197"/>
      <c r="Q21" s="197"/>
    </row>
    <row r="22" spans="2:17">
      <c r="B22" s="197"/>
      <c r="C22" s="197"/>
      <c r="D22" s="197"/>
      <c r="E22" s="230"/>
      <c r="F22" s="230"/>
      <c r="G22" s="230"/>
      <c r="H22" s="197"/>
      <c r="I22" s="197"/>
      <c r="J22" s="197"/>
      <c r="K22" s="197"/>
      <c r="L22" s="230"/>
      <c r="M22" s="230"/>
      <c r="N22" s="230"/>
      <c r="O22" s="197"/>
      <c r="P22" s="197"/>
      <c r="Q22" s="197"/>
    </row>
    <row r="23" spans="2:17">
      <c r="B23" s="197"/>
      <c r="C23" s="197"/>
      <c r="D23" s="197"/>
      <c r="E23" s="197"/>
      <c r="F23" s="197"/>
      <c r="G23" s="197"/>
      <c r="H23" s="197"/>
      <c r="I23" s="197"/>
      <c r="J23" s="197"/>
      <c r="K23" s="197"/>
      <c r="L23" s="197"/>
      <c r="M23" s="197"/>
      <c r="N23" s="197"/>
      <c r="O23" s="197"/>
      <c r="P23" s="197"/>
      <c r="Q23" s="197"/>
    </row>
    <row r="24" spans="2:17">
      <c r="B24" s="197"/>
      <c r="C24" s="197"/>
      <c r="D24" s="197"/>
      <c r="E24" s="197"/>
      <c r="F24" s="197"/>
      <c r="G24" s="197"/>
      <c r="H24" s="197"/>
      <c r="I24" s="197"/>
      <c r="J24" s="197"/>
      <c r="K24" s="197"/>
      <c r="L24" s="197"/>
      <c r="M24" s="197"/>
      <c r="N24" s="197"/>
      <c r="O24" s="197"/>
      <c r="P24" s="197"/>
      <c r="Q24" s="197"/>
    </row>
    <row r="25" spans="2:17">
      <c r="B25" s="197"/>
      <c r="C25" s="197"/>
      <c r="D25" s="197"/>
      <c r="E25" s="197"/>
      <c r="F25" s="197"/>
      <c r="G25" s="197"/>
      <c r="H25" s="197"/>
      <c r="I25" s="197"/>
      <c r="J25" s="197"/>
      <c r="K25" s="197"/>
      <c r="L25" s="197"/>
      <c r="M25" s="197"/>
      <c r="N25" s="197"/>
      <c r="O25" s="197"/>
      <c r="P25" s="197"/>
      <c r="Q25" s="197"/>
    </row>
    <row r="26" spans="2:17">
      <c r="B26" s="197"/>
      <c r="C26" s="197"/>
      <c r="D26" s="197"/>
      <c r="E26" s="197"/>
      <c r="F26" s="197"/>
      <c r="G26" s="197"/>
      <c r="H26" s="197"/>
      <c r="I26" s="197"/>
      <c r="J26" s="197"/>
      <c r="K26" s="197"/>
      <c r="L26" s="197"/>
      <c r="M26" s="197"/>
      <c r="N26" s="197"/>
      <c r="O26" s="197"/>
      <c r="P26" s="197"/>
      <c r="Q26" s="197"/>
    </row>
    <row r="27" spans="2:17">
      <c r="B27" s="197"/>
      <c r="C27" s="197"/>
      <c r="D27" s="197"/>
      <c r="E27" s="197"/>
      <c r="F27" s="197"/>
      <c r="G27" s="197"/>
      <c r="H27" s="197"/>
      <c r="I27" s="197"/>
      <c r="J27" s="197"/>
      <c r="K27" s="197"/>
      <c r="L27" s="197"/>
      <c r="M27" s="197"/>
      <c r="N27" s="197"/>
      <c r="O27" s="197"/>
      <c r="P27" s="197"/>
      <c r="Q27" s="197"/>
    </row>
    <row r="28" spans="2:17">
      <c r="B28" s="197"/>
      <c r="C28" s="197"/>
      <c r="D28" s="197"/>
      <c r="E28" s="197"/>
      <c r="F28" s="197"/>
      <c r="G28" s="197"/>
      <c r="H28" s="197"/>
      <c r="I28" s="197"/>
      <c r="J28" s="197"/>
      <c r="K28" s="197"/>
      <c r="L28" s="197"/>
      <c r="M28" s="197"/>
      <c r="N28" s="197"/>
      <c r="O28" s="197"/>
      <c r="P28" s="197"/>
      <c r="Q28" s="197"/>
    </row>
    <row r="29" spans="2:17">
      <c r="B29" s="197"/>
      <c r="C29" s="197"/>
      <c r="D29" s="197"/>
      <c r="E29" s="197"/>
      <c r="F29" s="197"/>
      <c r="G29" s="197"/>
      <c r="H29" s="197"/>
      <c r="I29" s="197"/>
      <c r="J29" s="197"/>
      <c r="K29" s="197"/>
      <c r="L29" s="197"/>
      <c r="M29" s="197"/>
      <c r="N29" s="197"/>
      <c r="O29" s="197"/>
      <c r="P29" s="197"/>
      <c r="Q29" s="197"/>
    </row>
    <row r="31" spans="2:17" s="179" customFormat="1" ht="61.5" customHeight="1">
      <c r="B31" s="445" t="s">
        <v>38</v>
      </c>
      <c r="C31" s="445"/>
      <c r="D31" s="445"/>
      <c r="E31" s="445"/>
      <c r="F31" s="445"/>
      <c r="G31" s="445"/>
      <c r="H31" s="445"/>
      <c r="I31" s="445"/>
      <c r="J31" s="445"/>
      <c r="K31" s="445"/>
      <c r="L31" s="445"/>
      <c r="M31" s="445"/>
      <c r="N31" s="445"/>
      <c r="O31" s="445"/>
      <c r="P31" s="445"/>
      <c r="Q31" s="445"/>
    </row>
    <row r="32" spans="2:17" s="179" customFormat="1">
      <c r="C32" s="9"/>
      <c r="D32" s="192"/>
      <c r="F32"/>
      <c r="G32"/>
      <c r="H32"/>
      <c r="I32"/>
      <c r="J32"/>
      <c r="K32"/>
      <c r="L32"/>
      <c r="M32"/>
      <c r="N32"/>
      <c r="O32"/>
      <c r="P32"/>
      <c r="Q32"/>
    </row>
    <row r="33" spans="2:17" s="179" customFormat="1" ht="37.5" customHeight="1">
      <c r="B33" s="446" t="s">
        <v>39</v>
      </c>
      <c r="C33" s="446"/>
      <c r="D33" s="446"/>
      <c r="E33" s="446"/>
      <c r="F33" s="446"/>
      <c r="G33" s="446"/>
      <c r="H33" s="446"/>
      <c r="I33" s="446"/>
      <c r="J33" s="446"/>
      <c r="K33" s="446"/>
      <c r="L33" s="446"/>
      <c r="M33" s="446"/>
      <c r="N33" s="446"/>
      <c r="O33" s="446"/>
      <c r="P33" s="446"/>
      <c r="Q33" s="446"/>
    </row>
    <row r="34" spans="2:17" s="179" customFormat="1" ht="24.75" customHeight="1">
      <c r="B34" s="444"/>
      <c r="C34" s="444"/>
      <c r="D34" s="444"/>
      <c r="E34" s="444"/>
      <c r="F34" s="444"/>
      <c r="G34" s="444"/>
      <c r="H34" s="444"/>
      <c r="I34" s="444"/>
      <c r="J34" s="444"/>
      <c r="K34" s="444"/>
      <c r="L34" s="444"/>
      <c r="M34" s="444"/>
      <c r="N34" s="444"/>
      <c r="O34" s="444"/>
      <c r="P34" s="444"/>
      <c r="Q34" s="444"/>
    </row>
  </sheetData>
  <sheetProtection algorithmName="SHA-512" hashValue="JppkzwkTXL+K7gh/djoyrxXJq6QtGSFIFZ0TBsGYm2zTn2Jwc85NvC/TTnRoQEwWxREX8FF7SbuHSizK4/z0Vg==" saltValue="6XN2RdXcfh16Mi1AVUxzGQ==" spinCount="100000" sheet="1" objects="1" scenarios="1" selectLockedCells="1"/>
  <mergeCells count="17">
    <mergeCell ref="T12:T15"/>
    <mergeCell ref="U12:V12"/>
    <mergeCell ref="U13:V13"/>
    <mergeCell ref="U14:V15"/>
    <mergeCell ref="D2:O2"/>
    <mergeCell ref="D3:O4"/>
    <mergeCell ref="B34:Q34"/>
    <mergeCell ref="P1:Q1"/>
    <mergeCell ref="P2:Q2"/>
    <mergeCell ref="P3:Q3"/>
    <mergeCell ref="P4:Q4"/>
    <mergeCell ref="C7:P8"/>
    <mergeCell ref="C9:P10"/>
    <mergeCell ref="B31:Q31"/>
    <mergeCell ref="B33:Q33"/>
    <mergeCell ref="B1:C4"/>
    <mergeCell ref="D1:O1"/>
  </mergeCells>
  <hyperlinks>
    <hyperlink ref="B8" location="INICIO!A1" display="INICIO" xr:uid="{00000000-0004-0000-0200-000000000000}"/>
  </hyperlinks>
  <pageMargins left="0.7" right="0.7" top="0.75" bottom="0.75" header="0.3" footer="0.3"/>
  <pageSetup scale="43"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3">
    <tabColor rgb="FF0F3D38"/>
    <pageSetUpPr fitToPage="1"/>
  </sheetPr>
  <dimension ref="A1:R89"/>
  <sheetViews>
    <sheetView view="pageBreakPreview" zoomScaleNormal="55" zoomScaleSheetLayoutView="100" workbookViewId="0">
      <pane ySplit="10" topLeftCell="A11" activePane="bottomLeft" state="frozen"/>
      <selection pane="bottomLeft"/>
    </sheetView>
  </sheetViews>
  <sheetFormatPr baseColWidth="10" defaultColWidth="11.42578125" defaultRowHeight="14.25"/>
  <cols>
    <col min="1" max="1" width="20.28515625" style="186" customWidth="1"/>
    <col min="2" max="2" width="76.28515625" style="2" customWidth="1"/>
    <col min="3" max="3" width="10.140625" style="2" customWidth="1"/>
    <col min="4" max="4" width="14.42578125" style="2" customWidth="1"/>
    <col min="5" max="5" width="16.28515625" style="2" customWidth="1"/>
    <col min="6" max="13" width="15.7109375" style="2" customWidth="1"/>
    <col min="14" max="14" width="11.42578125" style="2"/>
    <col min="15" max="15" width="15.5703125" style="2" bestFit="1" customWidth="1"/>
    <col min="16" max="16" width="32.7109375" style="2" customWidth="1"/>
    <col min="17" max="17" width="8.140625" style="2" customWidth="1"/>
    <col min="18" max="16384" width="11.42578125" style="2"/>
  </cols>
  <sheetData>
    <row r="1" spans="1:17" ht="18.75" customHeight="1">
      <c r="A1" s="48"/>
      <c r="B1" s="550"/>
      <c r="C1" s="503" t="s">
        <v>24</v>
      </c>
      <c r="D1" s="503"/>
      <c r="E1" s="503"/>
      <c r="F1" s="503"/>
      <c r="G1" s="503"/>
      <c r="H1" s="503"/>
      <c r="I1" s="503"/>
      <c r="J1" s="503"/>
      <c r="K1" s="503"/>
      <c r="L1" s="503"/>
      <c r="M1" s="503"/>
      <c r="N1" s="503"/>
      <c r="O1" s="503"/>
      <c r="P1" s="184" t="s">
        <v>25</v>
      </c>
      <c r="Q1" s="9"/>
    </row>
    <row r="2" spans="1:17" ht="18.75" customHeight="1">
      <c r="A2" s="48"/>
      <c r="B2" s="550"/>
      <c r="C2" s="503" t="s">
        <v>40</v>
      </c>
      <c r="D2" s="503"/>
      <c r="E2" s="503"/>
      <c r="F2" s="503"/>
      <c r="G2" s="503"/>
      <c r="H2" s="503"/>
      <c r="I2" s="503"/>
      <c r="J2" s="503"/>
      <c r="K2" s="503"/>
      <c r="L2" s="503"/>
      <c r="M2" s="503"/>
      <c r="N2" s="503"/>
      <c r="O2" s="503"/>
      <c r="P2" s="183" t="s">
        <v>27</v>
      </c>
      <c r="Q2" s="9"/>
    </row>
    <row r="3" spans="1:17" ht="14.25" customHeight="1">
      <c r="A3" s="48"/>
      <c r="B3" s="550"/>
      <c r="C3" s="503" t="s">
        <v>28</v>
      </c>
      <c r="D3" s="503"/>
      <c r="E3" s="503"/>
      <c r="F3" s="503"/>
      <c r="G3" s="503"/>
      <c r="H3" s="503"/>
      <c r="I3" s="503"/>
      <c r="J3" s="503"/>
      <c r="K3" s="503"/>
      <c r="L3" s="503"/>
      <c r="M3" s="503"/>
      <c r="N3" s="503"/>
      <c r="O3" s="503"/>
      <c r="P3" s="183" t="s">
        <v>29</v>
      </c>
      <c r="Q3" s="9"/>
    </row>
    <row r="4" spans="1:17" ht="15" customHeight="1">
      <c r="A4" s="48"/>
      <c r="B4" s="550"/>
      <c r="C4" s="503"/>
      <c r="D4" s="503"/>
      <c r="E4" s="503"/>
      <c r="F4" s="503"/>
      <c r="G4" s="503"/>
      <c r="H4" s="503"/>
      <c r="I4" s="503"/>
      <c r="J4" s="503"/>
      <c r="K4" s="503"/>
      <c r="L4" s="503"/>
      <c r="M4" s="503"/>
      <c r="N4" s="503"/>
      <c r="O4" s="503"/>
      <c r="P4" s="184" t="s">
        <v>394</v>
      </c>
      <c r="Q4" s="9"/>
    </row>
    <row r="5" spans="1:17" ht="15" thickBot="1">
      <c r="A5" s="48"/>
      <c r="B5" s="9"/>
      <c r="C5" s="9"/>
      <c r="D5" s="9"/>
      <c r="E5" s="9"/>
      <c r="F5" s="9"/>
      <c r="G5" s="9"/>
      <c r="H5" s="9"/>
      <c r="I5" s="9"/>
      <c r="J5" s="9"/>
      <c r="K5" s="9"/>
      <c r="L5" s="9"/>
      <c r="M5" s="9"/>
      <c r="N5" s="9"/>
      <c r="O5" s="9"/>
      <c r="P5" s="9"/>
      <c r="Q5" s="9"/>
    </row>
    <row r="6" spans="1:17" ht="15.75" customHeight="1">
      <c r="A6" s="48"/>
      <c r="B6" s="558" t="s">
        <v>395</v>
      </c>
      <c r="C6" s="559"/>
      <c r="D6" s="548" t="s">
        <v>396</v>
      </c>
      <c r="E6" s="548" t="s">
        <v>397</v>
      </c>
      <c r="F6" s="562" t="s">
        <v>398</v>
      </c>
      <c r="G6" s="562"/>
      <c r="H6" s="562"/>
      <c r="I6" s="562"/>
      <c r="J6" s="562"/>
      <c r="K6" s="562"/>
      <c r="L6" s="562"/>
      <c r="M6" s="562"/>
      <c r="N6" s="551" t="s">
        <v>399</v>
      </c>
      <c r="O6" s="553" t="s">
        <v>400</v>
      </c>
      <c r="P6" s="555" t="s">
        <v>128</v>
      </c>
      <c r="Q6" s="9"/>
    </row>
    <row r="7" spans="1:17" ht="51">
      <c r="A7" s="231" t="s">
        <v>42</v>
      </c>
      <c r="B7" s="560"/>
      <c r="C7" s="561"/>
      <c r="D7" s="549"/>
      <c r="E7" s="549"/>
      <c r="F7" s="56" t="s">
        <v>401</v>
      </c>
      <c r="G7" s="56" t="s">
        <v>402</v>
      </c>
      <c r="H7" s="56" t="s">
        <v>403</v>
      </c>
      <c r="I7" s="56" t="s">
        <v>404</v>
      </c>
      <c r="J7" s="56" t="s">
        <v>405</v>
      </c>
      <c r="K7" s="56" t="s">
        <v>406</v>
      </c>
      <c r="L7" s="56" t="s">
        <v>407</v>
      </c>
      <c r="M7" s="56" t="s">
        <v>408</v>
      </c>
      <c r="N7" s="552"/>
      <c r="O7" s="554"/>
      <c r="P7" s="556"/>
      <c r="Q7" s="9"/>
    </row>
    <row r="8" spans="1:17" ht="14.25" customHeight="1" thickBot="1">
      <c r="A8" s="48"/>
      <c r="B8" s="81" t="s">
        <v>409</v>
      </c>
      <c r="C8" s="82" t="s">
        <v>410</v>
      </c>
      <c r="D8" s="82"/>
      <c r="E8" s="82"/>
      <c r="F8" s="83">
        <v>0.15</v>
      </c>
      <c r="G8" s="83">
        <v>0.08</v>
      </c>
      <c r="H8" s="83">
        <v>0.1</v>
      </c>
      <c r="I8" s="83">
        <v>0.1</v>
      </c>
      <c r="J8" s="83">
        <v>0.3</v>
      </c>
      <c r="K8" s="83">
        <v>7.0000000000000007E-2</v>
      </c>
      <c r="L8" s="83">
        <v>0.15</v>
      </c>
      <c r="M8" s="83">
        <v>0.05</v>
      </c>
      <c r="N8" s="84">
        <f t="shared" ref="N8:N16" si="0">SUM(F8:M8)</f>
        <v>1</v>
      </c>
      <c r="O8" s="85">
        <f>+N8</f>
        <v>1</v>
      </c>
      <c r="P8" s="557"/>
      <c r="Q8" s="9"/>
    </row>
    <row r="9" spans="1:17" ht="25.5" hidden="1">
      <c r="A9" s="48"/>
      <c r="B9" s="76" t="s">
        <v>411</v>
      </c>
      <c r="C9" s="77">
        <v>0</v>
      </c>
      <c r="D9" s="77"/>
      <c r="E9" s="77"/>
      <c r="F9" s="78"/>
      <c r="G9" s="78"/>
      <c r="H9" s="78"/>
      <c r="I9" s="78"/>
      <c r="J9" s="78"/>
      <c r="K9" s="78"/>
      <c r="L9" s="78"/>
      <c r="M9" s="78"/>
      <c r="N9" s="79">
        <f t="shared" si="0"/>
        <v>0</v>
      </c>
      <c r="O9" s="64">
        <f t="shared" ref="O9:O16" si="1">+SUMPRODUCT(F$8:M$8,F9:M9)/5</f>
        <v>0</v>
      </c>
      <c r="P9" s="80" t="str">
        <f>IF(O9&lt;=0.6,"BAJO IMPACTO",IF(O9&lt;=0.8,"MEDIO IMPACTO RECOMENDABLE EVALUARLO EN EL RIESGO",IF(O9&lt;=1,"ALTO IMPACTO OBLIGATORIO ARTICULARLA A UNO DE LOS RIESGOS")))</f>
        <v>BAJO IMPACTO</v>
      </c>
      <c r="Q9" s="9"/>
    </row>
    <row r="10" spans="1:17" ht="25.5" hidden="1">
      <c r="A10" s="48"/>
      <c r="B10" s="60" t="s">
        <v>412</v>
      </c>
      <c r="C10" s="61">
        <v>0</v>
      </c>
      <c r="D10" s="61"/>
      <c r="E10" s="61"/>
      <c r="F10" s="62"/>
      <c r="G10" s="62"/>
      <c r="H10" s="62"/>
      <c r="I10" s="62"/>
      <c r="J10" s="62"/>
      <c r="K10" s="62"/>
      <c r="L10" s="62"/>
      <c r="M10" s="62"/>
      <c r="N10" s="63">
        <f t="shared" si="0"/>
        <v>0</v>
      </c>
      <c r="O10" s="64">
        <f t="shared" si="1"/>
        <v>0</v>
      </c>
      <c r="P10" s="65" t="str">
        <f>IF(O10&lt;=0.6,"BAJO IMPACTO",IF(O10&lt;=0.8,"MEDIO IMPACTO RECOMENDABLE EVALUARLO EN EL RIESGO",IF(O10&lt;=1,"ALTO IMPACTO OBLIGATORIO ARTICULARLA A UNO DE LOS RIESGOS")))</f>
        <v>BAJO IMPACTO</v>
      </c>
      <c r="Q10" s="9"/>
    </row>
    <row r="11" spans="1:17" ht="25.5">
      <c r="A11" s="397"/>
      <c r="B11" s="60" t="s">
        <v>413</v>
      </c>
      <c r="C11" s="77">
        <v>1</v>
      </c>
      <c r="D11" s="234" t="s">
        <v>414</v>
      </c>
      <c r="E11" s="234" t="s">
        <v>415</v>
      </c>
      <c r="F11" s="62">
        <v>3</v>
      </c>
      <c r="G11" s="62">
        <v>1</v>
      </c>
      <c r="H11" s="62">
        <v>5</v>
      </c>
      <c r="I11" s="62">
        <v>1</v>
      </c>
      <c r="J11" s="62">
        <v>5</v>
      </c>
      <c r="K11" s="62">
        <v>3</v>
      </c>
      <c r="L11" s="62">
        <v>5</v>
      </c>
      <c r="M11" s="62">
        <v>2</v>
      </c>
      <c r="N11" s="63">
        <f t="shared" si="0"/>
        <v>25</v>
      </c>
      <c r="O11" s="64">
        <f t="shared" si="1"/>
        <v>0.73799999999999999</v>
      </c>
      <c r="P11" s="65" t="str">
        <f t="shared" ref="P11:P49" si="2">IF(O11&lt;=0.6,"BAJO IMPACTO",IF(O11&lt;=0.8,"MEDIO IMPACTO RECOMENDABLE EVALUARLO EN EL RIESGO",IF(O11&lt;=1,"ALTO IMPACTO OBLIGATORIO ARTICULARLA A UNO DE LOS RIESGOS")))</f>
        <v>MEDIO IMPACTO RECOMENDABLE EVALUARLO EN EL RIESGO</v>
      </c>
      <c r="Q11" s="9"/>
    </row>
    <row r="12" spans="1:17" ht="38.25">
      <c r="A12" s="397"/>
      <c r="B12" s="60" t="s">
        <v>416</v>
      </c>
      <c r="C12" s="77">
        <v>1</v>
      </c>
      <c r="D12" s="234" t="s">
        <v>417</v>
      </c>
      <c r="E12" s="234" t="s">
        <v>415</v>
      </c>
      <c r="F12" s="62">
        <v>2</v>
      </c>
      <c r="G12" s="62">
        <v>1</v>
      </c>
      <c r="H12" s="62">
        <v>4</v>
      </c>
      <c r="I12" s="62">
        <v>1</v>
      </c>
      <c r="J12" s="62">
        <v>1</v>
      </c>
      <c r="K12" s="62">
        <v>4</v>
      </c>
      <c r="L12" s="62">
        <v>4</v>
      </c>
      <c r="M12" s="62">
        <v>2</v>
      </c>
      <c r="N12" s="63">
        <f t="shared" si="0"/>
        <v>19</v>
      </c>
      <c r="O12" s="64">
        <f t="shared" si="1"/>
        <v>0.43200000000000005</v>
      </c>
      <c r="P12" s="65" t="str">
        <f t="shared" si="2"/>
        <v>BAJO IMPACTO</v>
      </c>
      <c r="Q12" s="9"/>
    </row>
    <row r="13" spans="1:17" ht="38.25" hidden="1">
      <c r="A13" s="397"/>
      <c r="B13" s="133" t="s">
        <v>418</v>
      </c>
      <c r="C13" s="134">
        <v>0</v>
      </c>
      <c r="D13" s="234" t="s">
        <v>419</v>
      </c>
      <c r="E13" s="234" t="s">
        <v>420</v>
      </c>
      <c r="F13" s="135">
        <v>3</v>
      </c>
      <c r="G13" s="135">
        <v>3</v>
      </c>
      <c r="H13" s="135">
        <v>3</v>
      </c>
      <c r="I13" s="135">
        <v>1</v>
      </c>
      <c r="J13" s="135">
        <v>3</v>
      </c>
      <c r="K13" s="135">
        <v>1</v>
      </c>
      <c r="L13" s="135">
        <v>4</v>
      </c>
      <c r="M13" s="135">
        <v>2</v>
      </c>
      <c r="N13" s="136">
        <f t="shared" si="0"/>
        <v>20</v>
      </c>
      <c r="O13" s="137">
        <f t="shared" si="1"/>
        <v>0.55200000000000005</v>
      </c>
      <c r="P13" s="65" t="str">
        <f t="shared" si="2"/>
        <v>BAJO IMPACTO</v>
      </c>
      <c r="Q13" s="9"/>
    </row>
    <row r="14" spans="1:17" ht="25.5" hidden="1">
      <c r="A14" s="397"/>
      <c r="B14" s="60" t="s">
        <v>421</v>
      </c>
      <c r="C14" s="61">
        <v>0</v>
      </c>
      <c r="D14" s="234" t="s">
        <v>419</v>
      </c>
      <c r="E14" s="234" t="s">
        <v>420</v>
      </c>
      <c r="F14" s="62">
        <v>2</v>
      </c>
      <c r="G14" s="62">
        <v>1</v>
      </c>
      <c r="H14" s="62">
        <v>4</v>
      </c>
      <c r="I14" s="62">
        <v>1</v>
      </c>
      <c r="J14" s="62">
        <v>5</v>
      </c>
      <c r="K14" s="62">
        <v>1</v>
      </c>
      <c r="L14" s="62">
        <v>4</v>
      </c>
      <c r="M14" s="62">
        <v>2</v>
      </c>
      <c r="N14" s="63">
        <f t="shared" si="0"/>
        <v>20</v>
      </c>
      <c r="O14" s="64">
        <f t="shared" si="1"/>
        <v>0.63</v>
      </c>
      <c r="P14" s="65" t="str">
        <f t="shared" si="2"/>
        <v>MEDIO IMPACTO RECOMENDABLE EVALUARLO EN EL RIESGO</v>
      </c>
      <c r="Q14" s="9"/>
    </row>
    <row r="15" spans="1:17" ht="25.5" hidden="1">
      <c r="A15" s="397"/>
      <c r="B15" s="119" t="s">
        <v>422</v>
      </c>
      <c r="C15" s="61">
        <v>0</v>
      </c>
      <c r="D15" s="234" t="s">
        <v>419</v>
      </c>
      <c r="E15" s="234" t="s">
        <v>420</v>
      </c>
      <c r="F15" s="62">
        <v>3</v>
      </c>
      <c r="G15" s="62">
        <v>2</v>
      </c>
      <c r="H15" s="62">
        <v>5</v>
      </c>
      <c r="I15" s="62">
        <v>1</v>
      </c>
      <c r="J15" s="62">
        <v>5</v>
      </c>
      <c r="K15" s="62">
        <v>1</v>
      </c>
      <c r="L15" s="62">
        <v>5</v>
      </c>
      <c r="M15" s="62">
        <v>4</v>
      </c>
      <c r="N15" s="63">
        <f t="shared" si="0"/>
        <v>26</v>
      </c>
      <c r="O15" s="64">
        <f t="shared" si="1"/>
        <v>0.746</v>
      </c>
      <c r="P15" s="65" t="str">
        <f t="shared" si="2"/>
        <v>MEDIO IMPACTO RECOMENDABLE EVALUARLO EN EL RIESGO</v>
      </c>
      <c r="Q15" s="9"/>
    </row>
    <row r="16" spans="1:17" ht="25.5" hidden="1">
      <c r="A16" s="397"/>
      <c r="B16" s="185" t="s">
        <v>423</v>
      </c>
      <c r="C16" s="61">
        <v>0</v>
      </c>
      <c r="D16" s="234" t="s">
        <v>419</v>
      </c>
      <c r="E16" s="234" t="s">
        <v>420</v>
      </c>
      <c r="F16" s="62">
        <v>2</v>
      </c>
      <c r="G16" s="62">
        <v>2</v>
      </c>
      <c r="H16" s="62">
        <v>4</v>
      </c>
      <c r="I16" s="62">
        <v>2</v>
      </c>
      <c r="J16" s="62">
        <v>4</v>
      </c>
      <c r="K16" s="62">
        <v>2</v>
      </c>
      <c r="L16" s="62">
        <v>3</v>
      </c>
      <c r="M16" s="62">
        <v>2</v>
      </c>
      <c r="N16" s="63">
        <f t="shared" si="0"/>
        <v>21</v>
      </c>
      <c r="O16" s="64">
        <f t="shared" si="1"/>
        <v>0.59</v>
      </c>
      <c r="P16" s="65" t="str">
        <f t="shared" si="2"/>
        <v>BAJO IMPACTO</v>
      </c>
      <c r="Q16" s="9"/>
    </row>
    <row r="17" spans="1:17" ht="38.25" hidden="1">
      <c r="A17" s="397"/>
      <c r="B17" s="60" t="s">
        <v>424</v>
      </c>
      <c r="C17" s="61">
        <v>0</v>
      </c>
      <c r="D17" s="234" t="s">
        <v>419</v>
      </c>
      <c r="E17" s="234" t="s">
        <v>420</v>
      </c>
      <c r="F17" s="62"/>
      <c r="G17" s="62"/>
      <c r="H17" s="62"/>
      <c r="I17" s="62"/>
      <c r="J17" s="62"/>
      <c r="K17" s="62"/>
      <c r="L17" s="62"/>
      <c r="M17" s="62"/>
      <c r="N17" s="63">
        <f t="shared" ref="N17:N29" si="3">SUM(F17:M17)</f>
        <v>0</v>
      </c>
      <c r="O17" s="64">
        <f t="shared" ref="O17:O30" si="4">+SUMPRODUCT(F$8:M$8,F17:M17)/5</f>
        <v>0</v>
      </c>
      <c r="P17" s="65" t="str">
        <f t="shared" si="2"/>
        <v>BAJO IMPACTO</v>
      </c>
      <c r="Q17" s="9"/>
    </row>
    <row r="18" spans="1:17" ht="25.5" hidden="1">
      <c r="A18" s="397"/>
      <c r="B18" s="119" t="s">
        <v>425</v>
      </c>
      <c r="C18" s="61">
        <v>0</v>
      </c>
      <c r="D18" s="234" t="s">
        <v>419</v>
      </c>
      <c r="E18" s="234" t="s">
        <v>420</v>
      </c>
      <c r="F18" s="62"/>
      <c r="G18" s="62"/>
      <c r="H18" s="62"/>
      <c r="I18" s="62"/>
      <c r="J18" s="62"/>
      <c r="K18" s="62"/>
      <c r="L18" s="62"/>
      <c r="M18" s="62"/>
      <c r="N18" s="63">
        <f t="shared" si="3"/>
        <v>0</v>
      </c>
      <c r="O18" s="64">
        <f t="shared" si="4"/>
        <v>0</v>
      </c>
      <c r="P18" s="65" t="str">
        <f t="shared" si="2"/>
        <v>BAJO IMPACTO</v>
      </c>
      <c r="Q18" s="9"/>
    </row>
    <row r="19" spans="1:17" ht="25.5" hidden="1">
      <c r="A19" s="397"/>
      <c r="B19" s="133" t="s">
        <v>426</v>
      </c>
      <c r="C19" s="134">
        <v>0</v>
      </c>
      <c r="D19" s="234" t="s">
        <v>419</v>
      </c>
      <c r="E19" s="234" t="s">
        <v>420</v>
      </c>
      <c r="F19" s="135">
        <v>2</v>
      </c>
      <c r="G19" s="135">
        <v>2</v>
      </c>
      <c r="H19" s="135">
        <v>5</v>
      </c>
      <c r="I19" s="135">
        <v>2</v>
      </c>
      <c r="J19" s="135">
        <v>4</v>
      </c>
      <c r="K19" s="135">
        <v>3</v>
      </c>
      <c r="L19" s="135">
        <v>5</v>
      </c>
      <c r="M19" s="135">
        <v>3</v>
      </c>
      <c r="N19" s="136">
        <f t="shared" si="3"/>
        <v>26</v>
      </c>
      <c r="O19" s="137">
        <f t="shared" si="4"/>
        <v>0.69399999999999995</v>
      </c>
      <c r="P19" s="65" t="str">
        <f t="shared" si="2"/>
        <v>MEDIO IMPACTO RECOMENDABLE EVALUARLO EN EL RIESGO</v>
      </c>
      <c r="Q19" s="9"/>
    </row>
    <row r="20" spans="1:17" ht="25.5" hidden="1">
      <c r="A20" s="397"/>
      <c r="B20" s="119" t="s">
        <v>427</v>
      </c>
      <c r="C20" s="61">
        <v>0</v>
      </c>
      <c r="D20" s="234" t="s">
        <v>419</v>
      </c>
      <c r="E20" s="234" t="s">
        <v>420</v>
      </c>
      <c r="F20" s="62"/>
      <c r="G20" s="62"/>
      <c r="H20" s="62"/>
      <c r="I20" s="62"/>
      <c r="J20" s="62"/>
      <c r="K20" s="62"/>
      <c r="L20" s="62"/>
      <c r="M20" s="62"/>
      <c r="N20" s="63">
        <f t="shared" si="3"/>
        <v>0</v>
      </c>
      <c r="O20" s="64">
        <f t="shared" si="4"/>
        <v>0</v>
      </c>
      <c r="P20" s="65" t="str">
        <f t="shared" si="2"/>
        <v>BAJO IMPACTO</v>
      </c>
      <c r="Q20" s="9"/>
    </row>
    <row r="21" spans="1:17" ht="25.5" hidden="1">
      <c r="A21" s="397"/>
      <c r="B21" s="119" t="s">
        <v>428</v>
      </c>
      <c r="C21" s="61">
        <v>0</v>
      </c>
      <c r="D21" s="234" t="s">
        <v>419</v>
      </c>
      <c r="E21" s="234" t="s">
        <v>420</v>
      </c>
      <c r="F21" s="62"/>
      <c r="G21" s="62"/>
      <c r="H21" s="62"/>
      <c r="I21" s="62"/>
      <c r="J21" s="62"/>
      <c r="K21" s="62"/>
      <c r="L21" s="62"/>
      <c r="M21" s="62"/>
      <c r="N21" s="63">
        <f t="shared" si="3"/>
        <v>0</v>
      </c>
      <c r="O21" s="64">
        <f t="shared" si="4"/>
        <v>0</v>
      </c>
      <c r="P21" s="65" t="str">
        <f t="shared" si="2"/>
        <v>BAJO IMPACTO</v>
      </c>
      <c r="Q21" s="9"/>
    </row>
    <row r="22" spans="1:17" ht="25.5" hidden="1">
      <c r="A22" s="397"/>
      <c r="B22" s="119" t="s">
        <v>429</v>
      </c>
      <c r="C22" s="61">
        <v>0</v>
      </c>
      <c r="D22" s="234" t="s">
        <v>419</v>
      </c>
      <c r="E22" s="234" t="s">
        <v>420</v>
      </c>
      <c r="F22" s="62"/>
      <c r="G22" s="62"/>
      <c r="H22" s="62"/>
      <c r="I22" s="62"/>
      <c r="J22" s="62"/>
      <c r="K22" s="62"/>
      <c r="L22" s="62"/>
      <c r="M22" s="62"/>
      <c r="N22" s="63">
        <f t="shared" si="3"/>
        <v>0</v>
      </c>
      <c r="O22" s="64">
        <f t="shared" si="4"/>
        <v>0</v>
      </c>
      <c r="P22" s="65" t="str">
        <f t="shared" si="2"/>
        <v>BAJO IMPACTO</v>
      </c>
      <c r="Q22" s="9"/>
    </row>
    <row r="23" spans="1:17" ht="25.5">
      <c r="A23" s="397"/>
      <c r="B23" s="119" t="s">
        <v>430</v>
      </c>
      <c r="C23" s="77">
        <v>1</v>
      </c>
      <c r="D23" s="234" t="s">
        <v>417</v>
      </c>
      <c r="E23" s="234" t="s">
        <v>415</v>
      </c>
      <c r="F23" s="62">
        <v>2</v>
      </c>
      <c r="G23" s="62">
        <v>2</v>
      </c>
      <c r="H23" s="62">
        <v>3</v>
      </c>
      <c r="I23" s="62">
        <v>1</v>
      </c>
      <c r="J23" s="62">
        <v>3</v>
      </c>
      <c r="K23" s="62">
        <v>2</v>
      </c>
      <c r="L23" s="62">
        <v>3</v>
      </c>
      <c r="M23" s="62">
        <v>2</v>
      </c>
      <c r="N23" s="63">
        <f t="shared" si="3"/>
        <v>18</v>
      </c>
      <c r="O23" s="64">
        <f t="shared" si="4"/>
        <v>0.48999999999999994</v>
      </c>
      <c r="P23" s="65" t="str">
        <f t="shared" si="2"/>
        <v>BAJO IMPACTO</v>
      </c>
      <c r="Q23" s="9"/>
    </row>
    <row r="24" spans="1:17" ht="25.5" hidden="1">
      <c r="A24" s="397"/>
      <c r="B24" s="119" t="s">
        <v>431</v>
      </c>
      <c r="C24" s="61">
        <v>0</v>
      </c>
      <c r="D24" s="234" t="s">
        <v>419</v>
      </c>
      <c r="E24" s="234" t="s">
        <v>420</v>
      </c>
      <c r="F24" s="62"/>
      <c r="G24" s="62"/>
      <c r="H24" s="62"/>
      <c r="I24" s="62"/>
      <c r="J24" s="62"/>
      <c r="K24" s="62"/>
      <c r="L24" s="62"/>
      <c r="M24" s="62"/>
      <c r="N24" s="63">
        <f t="shared" si="3"/>
        <v>0</v>
      </c>
      <c r="O24" s="64">
        <f t="shared" si="4"/>
        <v>0</v>
      </c>
      <c r="P24" s="65" t="str">
        <f t="shared" si="2"/>
        <v>BAJO IMPACTO</v>
      </c>
      <c r="Q24" s="9"/>
    </row>
    <row r="25" spans="1:17" ht="25.5" hidden="1">
      <c r="A25" s="397"/>
      <c r="B25" s="119" t="s">
        <v>432</v>
      </c>
      <c r="C25" s="61">
        <v>0</v>
      </c>
      <c r="D25" s="234" t="s">
        <v>419</v>
      </c>
      <c r="E25" s="234" t="s">
        <v>420</v>
      </c>
      <c r="F25" s="62"/>
      <c r="G25" s="62"/>
      <c r="H25" s="62"/>
      <c r="I25" s="62"/>
      <c r="J25" s="62"/>
      <c r="K25" s="62"/>
      <c r="L25" s="62"/>
      <c r="M25" s="62"/>
      <c r="N25" s="63">
        <f t="shared" si="3"/>
        <v>0</v>
      </c>
      <c r="O25" s="64">
        <f t="shared" si="4"/>
        <v>0</v>
      </c>
      <c r="P25" s="65" t="str">
        <f t="shared" si="2"/>
        <v>BAJO IMPACTO</v>
      </c>
      <c r="Q25" s="9"/>
    </row>
    <row r="26" spans="1:17" ht="25.5" hidden="1">
      <c r="A26" s="397"/>
      <c r="B26" s="133" t="s">
        <v>433</v>
      </c>
      <c r="C26" s="134">
        <v>0</v>
      </c>
      <c r="D26" s="234" t="s">
        <v>419</v>
      </c>
      <c r="E26" s="234" t="s">
        <v>420</v>
      </c>
      <c r="F26" s="135">
        <v>2</v>
      </c>
      <c r="G26" s="135">
        <v>2</v>
      </c>
      <c r="H26" s="135">
        <v>4</v>
      </c>
      <c r="I26" s="135">
        <v>1</v>
      </c>
      <c r="J26" s="135">
        <v>4</v>
      </c>
      <c r="K26" s="135">
        <v>3</v>
      </c>
      <c r="L26" s="135">
        <v>3</v>
      </c>
      <c r="M26" s="135">
        <v>3</v>
      </c>
      <c r="N26" s="63">
        <f t="shared" si="3"/>
        <v>22</v>
      </c>
      <c r="O26" s="64">
        <f t="shared" si="4"/>
        <v>0.59400000000000008</v>
      </c>
      <c r="P26" s="65" t="str">
        <f t="shared" si="2"/>
        <v>BAJO IMPACTO</v>
      </c>
      <c r="Q26" s="9"/>
    </row>
    <row r="27" spans="1:17" ht="25.5" hidden="1">
      <c r="A27" s="397"/>
      <c r="B27" s="133" t="s">
        <v>434</v>
      </c>
      <c r="C27" s="134">
        <v>0</v>
      </c>
      <c r="D27" s="234" t="s">
        <v>419</v>
      </c>
      <c r="E27" s="234" t="s">
        <v>420</v>
      </c>
      <c r="F27" s="135">
        <v>4</v>
      </c>
      <c r="G27" s="135">
        <v>1</v>
      </c>
      <c r="H27" s="135">
        <v>5</v>
      </c>
      <c r="I27" s="135">
        <v>1</v>
      </c>
      <c r="J27" s="135">
        <v>5</v>
      </c>
      <c r="K27" s="135">
        <v>2</v>
      </c>
      <c r="L27" s="135">
        <v>4</v>
      </c>
      <c r="M27" s="135">
        <v>4</v>
      </c>
      <c r="N27" s="63">
        <f t="shared" si="3"/>
        <v>26</v>
      </c>
      <c r="O27" s="64">
        <f t="shared" si="4"/>
        <v>0.74400000000000011</v>
      </c>
      <c r="P27" s="65" t="str">
        <f t="shared" si="2"/>
        <v>MEDIO IMPACTO RECOMENDABLE EVALUARLO EN EL RIESGO</v>
      </c>
      <c r="Q27" s="9"/>
    </row>
    <row r="28" spans="1:17" ht="25.5" hidden="1">
      <c r="A28" s="397"/>
      <c r="B28" s="60" t="s">
        <v>435</v>
      </c>
      <c r="C28" s="61">
        <v>0</v>
      </c>
      <c r="D28" s="234" t="s">
        <v>419</v>
      </c>
      <c r="E28" s="234" t="s">
        <v>420</v>
      </c>
      <c r="F28" s="62"/>
      <c r="G28" s="62"/>
      <c r="H28" s="62"/>
      <c r="I28" s="62"/>
      <c r="J28" s="62"/>
      <c r="K28" s="62"/>
      <c r="L28" s="62"/>
      <c r="M28" s="62"/>
      <c r="N28" s="63">
        <f t="shared" si="3"/>
        <v>0</v>
      </c>
      <c r="O28" s="64">
        <f t="shared" si="4"/>
        <v>0</v>
      </c>
      <c r="P28" s="65" t="str">
        <f t="shared" si="2"/>
        <v>BAJO IMPACTO</v>
      </c>
      <c r="Q28" s="9"/>
    </row>
    <row r="29" spans="1:17" ht="38.25" hidden="1">
      <c r="A29" s="397"/>
      <c r="B29" s="185" t="s">
        <v>436</v>
      </c>
      <c r="C29" s="61">
        <v>0</v>
      </c>
      <c r="D29" s="234" t="s">
        <v>419</v>
      </c>
      <c r="E29" s="234" t="s">
        <v>420</v>
      </c>
      <c r="F29" s="62">
        <v>3</v>
      </c>
      <c r="G29" s="62">
        <v>3</v>
      </c>
      <c r="H29" s="62">
        <v>5</v>
      </c>
      <c r="I29" s="62">
        <v>4</v>
      </c>
      <c r="J29" s="62">
        <v>1</v>
      </c>
      <c r="K29" s="62">
        <v>3</v>
      </c>
      <c r="L29" s="62">
        <v>5</v>
      </c>
      <c r="M29" s="62">
        <v>3</v>
      </c>
      <c r="N29" s="63">
        <f t="shared" si="3"/>
        <v>27</v>
      </c>
      <c r="O29" s="64">
        <f t="shared" si="4"/>
        <v>0.6</v>
      </c>
      <c r="P29" s="65" t="str">
        <f t="shared" si="2"/>
        <v>BAJO IMPACTO</v>
      </c>
      <c r="Q29" s="9"/>
    </row>
    <row r="30" spans="1:17" ht="25.5">
      <c r="A30" s="397"/>
      <c r="B30" s="60" t="s">
        <v>437</v>
      </c>
      <c r="C30" s="77">
        <v>1</v>
      </c>
      <c r="D30" s="234" t="s">
        <v>417</v>
      </c>
      <c r="E30" s="234" t="s">
        <v>415</v>
      </c>
      <c r="F30" s="417">
        <v>2</v>
      </c>
      <c r="G30" s="417">
        <v>2</v>
      </c>
      <c r="H30" s="417">
        <v>4</v>
      </c>
      <c r="I30" s="417">
        <v>3</v>
      </c>
      <c r="J30" s="417">
        <v>3</v>
      </c>
      <c r="K30" s="417">
        <v>2</v>
      </c>
      <c r="L30" s="417">
        <v>4</v>
      </c>
      <c r="M30" s="417">
        <v>3</v>
      </c>
      <c r="N30" s="63">
        <f t="shared" ref="N30" si="5">SUM(F30:M30)</f>
        <v>23</v>
      </c>
      <c r="O30" s="64">
        <f t="shared" si="4"/>
        <v>0.59000000000000008</v>
      </c>
      <c r="P30" s="65" t="str">
        <f t="shared" si="2"/>
        <v>BAJO IMPACTO</v>
      </c>
      <c r="Q30" s="9"/>
    </row>
    <row r="31" spans="1:17" ht="38.25">
      <c r="A31" s="397"/>
      <c r="B31" s="60" t="s">
        <v>922</v>
      </c>
      <c r="C31" s="77">
        <v>1</v>
      </c>
      <c r="D31" s="234" t="s">
        <v>417</v>
      </c>
      <c r="E31" s="234" t="s">
        <v>415</v>
      </c>
      <c r="F31" s="62">
        <v>1</v>
      </c>
      <c r="G31" s="62">
        <v>1</v>
      </c>
      <c r="H31" s="62">
        <v>3</v>
      </c>
      <c r="I31" s="62">
        <v>1</v>
      </c>
      <c r="J31" s="62">
        <v>4</v>
      </c>
      <c r="K31" s="62">
        <v>4</v>
      </c>
      <c r="L31" s="62">
        <v>1</v>
      </c>
      <c r="M31" s="62">
        <v>3</v>
      </c>
      <c r="N31" s="63">
        <f t="shared" ref="N31:N32" si="6">SUM(F31:M31)</f>
        <v>18</v>
      </c>
      <c r="O31" s="64">
        <f t="shared" ref="O31:O32" si="7">+SUMPRODUCT(F$8:M$8,F31:M31)/5</f>
        <v>0.48200000000000004</v>
      </c>
      <c r="P31" s="65" t="str">
        <f t="shared" ref="P31:P32" si="8">IF(O31&lt;=0.6,"BAJO IMPACTO",IF(O31&lt;=0.8,"MEDIO IMPACTO RECOMENDABLE EVALUARLO EN EL RIESGO",IF(O31&lt;=1,"ALTO IMPACTO OBLIGATORIO ARTICULARLA A UNO DE LOS RIESGOS")))</f>
        <v>BAJO IMPACTO</v>
      </c>
      <c r="Q31" s="9"/>
    </row>
    <row r="32" spans="1:17" ht="51">
      <c r="A32" s="397"/>
      <c r="B32" s="60" t="s">
        <v>923</v>
      </c>
      <c r="C32" s="77">
        <v>1</v>
      </c>
      <c r="D32" s="234" t="s">
        <v>417</v>
      </c>
      <c r="E32" s="234" t="s">
        <v>415</v>
      </c>
      <c r="F32" s="417">
        <v>1</v>
      </c>
      <c r="G32" s="417">
        <v>1</v>
      </c>
      <c r="H32" s="417">
        <v>3</v>
      </c>
      <c r="I32" s="417">
        <v>4</v>
      </c>
      <c r="J32" s="417">
        <v>4</v>
      </c>
      <c r="K32" s="417">
        <v>3</v>
      </c>
      <c r="L32" s="417">
        <v>1</v>
      </c>
      <c r="M32" s="417">
        <v>3</v>
      </c>
      <c r="N32" s="63">
        <f t="shared" si="6"/>
        <v>20</v>
      </c>
      <c r="O32" s="64">
        <f t="shared" si="7"/>
        <v>0.52799999999999991</v>
      </c>
      <c r="P32" s="65" t="str">
        <f t="shared" si="8"/>
        <v>BAJO IMPACTO</v>
      </c>
      <c r="Q32" s="9"/>
    </row>
    <row r="33" spans="1:17">
      <c r="A33" s="397"/>
      <c r="B33" s="72" t="s">
        <v>99</v>
      </c>
      <c r="C33" s="69"/>
      <c r="D33" s="69"/>
      <c r="E33" s="69"/>
      <c r="F33" s="69"/>
      <c r="G33" s="69"/>
      <c r="H33" s="69"/>
      <c r="I33" s="69"/>
      <c r="J33" s="69"/>
      <c r="K33" s="69"/>
      <c r="L33" s="69"/>
      <c r="M33" s="69"/>
      <c r="N33" s="70"/>
      <c r="O33" s="70"/>
      <c r="P33" s="71"/>
      <c r="Q33" s="9"/>
    </row>
    <row r="34" spans="1:17" ht="25.5">
      <c r="A34" s="397"/>
      <c r="B34" s="124" t="s">
        <v>438</v>
      </c>
      <c r="C34" s="77">
        <v>1</v>
      </c>
      <c r="D34" s="234" t="s">
        <v>417</v>
      </c>
      <c r="E34" s="234" t="s">
        <v>415</v>
      </c>
      <c r="F34" s="123">
        <v>2</v>
      </c>
      <c r="G34" s="123">
        <v>2</v>
      </c>
      <c r="H34" s="123">
        <v>4</v>
      </c>
      <c r="I34" s="123">
        <v>3</v>
      </c>
      <c r="J34" s="123">
        <v>4</v>
      </c>
      <c r="K34" s="123">
        <v>1</v>
      </c>
      <c r="L34" s="123">
        <v>3</v>
      </c>
      <c r="M34" s="123">
        <v>2</v>
      </c>
      <c r="N34" s="63">
        <f t="shared" ref="N34:N41" si="9">SUM(F34:M34)</f>
        <v>21</v>
      </c>
      <c r="O34" s="64">
        <f t="shared" ref="O34:O41" si="10">+SUMPRODUCT(F$8:M$8,F34:M34)/5</f>
        <v>0.59599999999999997</v>
      </c>
      <c r="P34" s="65" t="str">
        <f t="shared" si="2"/>
        <v>BAJO IMPACTO</v>
      </c>
      <c r="Q34" s="9"/>
    </row>
    <row r="35" spans="1:17" ht="25.5">
      <c r="A35" s="397"/>
      <c r="B35" s="124" t="s">
        <v>439</v>
      </c>
      <c r="C35" s="77">
        <v>1</v>
      </c>
      <c r="D35" s="234" t="s">
        <v>417</v>
      </c>
      <c r="E35" s="234" t="s">
        <v>415</v>
      </c>
      <c r="F35" s="123">
        <v>2</v>
      </c>
      <c r="G35" s="123">
        <v>2</v>
      </c>
      <c r="H35" s="123">
        <v>4</v>
      </c>
      <c r="I35" s="123">
        <v>4</v>
      </c>
      <c r="J35" s="123">
        <v>2</v>
      </c>
      <c r="K35" s="123">
        <v>1</v>
      </c>
      <c r="L35" s="123">
        <v>4</v>
      </c>
      <c r="M35" s="123">
        <v>3</v>
      </c>
      <c r="N35" s="63">
        <f t="shared" si="9"/>
        <v>22</v>
      </c>
      <c r="O35" s="64">
        <f t="shared" si="10"/>
        <v>0.53599999999999992</v>
      </c>
      <c r="P35" s="65" t="str">
        <f t="shared" si="2"/>
        <v>BAJO IMPACTO</v>
      </c>
      <c r="Q35" s="9"/>
    </row>
    <row r="36" spans="1:17" ht="28.5" hidden="1">
      <c r="A36" s="48"/>
      <c r="B36" s="138" t="s">
        <v>440</v>
      </c>
      <c r="C36" s="77">
        <v>0</v>
      </c>
      <c r="D36" s="234" t="s">
        <v>419</v>
      </c>
      <c r="E36" s="234" t="s">
        <v>420</v>
      </c>
      <c r="F36" s="139">
        <v>1</v>
      </c>
      <c r="G36" s="139">
        <v>1</v>
      </c>
      <c r="H36" s="139">
        <v>2</v>
      </c>
      <c r="I36" s="139">
        <v>4</v>
      </c>
      <c r="J36" s="139">
        <v>4</v>
      </c>
      <c r="K36" s="139">
        <v>3</v>
      </c>
      <c r="L36" s="139">
        <v>1</v>
      </c>
      <c r="M36" s="139">
        <v>4</v>
      </c>
      <c r="N36" s="136">
        <f t="shared" si="9"/>
        <v>20</v>
      </c>
      <c r="O36" s="64">
        <f t="shared" si="10"/>
        <v>0.51800000000000002</v>
      </c>
      <c r="P36" s="65" t="str">
        <f t="shared" si="2"/>
        <v>BAJO IMPACTO</v>
      </c>
      <c r="Q36" s="9"/>
    </row>
    <row r="37" spans="1:17" ht="33.75" customHeight="1">
      <c r="A37" s="48"/>
      <c r="B37" s="124" t="s">
        <v>441</v>
      </c>
      <c r="C37" s="77">
        <v>1</v>
      </c>
      <c r="D37" s="234" t="s">
        <v>417</v>
      </c>
      <c r="E37" s="234" t="s">
        <v>415</v>
      </c>
      <c r="F37" s="123">
        <v>3</v>
      </c>
      <c r="G37" s="123">
        <v>3</v>
      </c>
      <c r="H37" s="123">
        <v>3</v>
      </c>
      <c r="I37" s="123">
        <v>2</v>
      </c>
      <c r="J37" s="123">
        <v>2</v>
      </c>
      <c r="K37" s="123">
        <v>2</v>
      </c>
      <c r="L37" s="123">
        <v>3</v>
      </c>
      <c r="M37" s="123">
        <v>1</v>
      </c>
      <c r="N37" s="63">
        <f t="shared" si="9"/>
        <v>19</v>
      </c>
      <c r="O37" s="64">
        <f t="shared" si="10"/>
        <v>0.48599999999999993</v>
      </c>
      <c r="P37" s="65" t="str">
        <f t="shared" si="2"/>
        <v>BAJO IMPACTO</v>
      </c>
      <c r="Q37" s="9"/>
    </row>
    <row r="38" spans="1:17" ht="28.5">
      <c r="A38" s="48"/>
      <c r="B38" s="124" t="s">
        <v>442</v>
      </c>
      <c r="C38" s="77">
        <v>1</v>
      </c>
      <c r="D38" s="234" t="s">
        <v>417</v>
      </c>
      <c r="E38" s="234" t="s">
        <v>415</v>
      </c>
      <c r="F38" s="123">
        <v>1</v>
      </c>
      <c r="G38" s="123">
        <v>1</v>
      </c>
      <c r="H38" s="123">
        <v>4</v>
      </c>
      <c r="I38" s="123">
        <v>4</v>
      </c>
      <c r="J38" s="123">
        <v>3</v>
      </c>
      <c r="K38" s="123">
        <v>1</v>
      </c>
      <c r="L38" s="123">
        <v>5</v>
      </c>
      <c r="M38" s="123">
        <v>3</v>
      </c>
      <c r="N38" s="63">
        <f t="shared" si="9"/>
        <v>22</v>
      </c>
      <c r="O38" s="64">
        <f t="shared" si="10"/>
        <v>0.57999999999999996</v>
      </c>
      <c r="P38" s="65" t="str">
        <f t="shared" si="2"/>
        <v>BAJO IMPACTO</v>
      </c>
      <c r="Q38" s="9"/>
    </row>
    <row r="39" spans="1:17" ht="25.5" hidden="1">
      <c r="A39" s="48"/>
      <c r="B39" s="121" t="s">
        <v>443</v>
      </c>
      <c r="C39" s="77">
        <v>0</v>
      </c>
      <c r="D39" s="234" t="s">
        <v>419</v>
      </c>
      <c r="E39" s="234" t="s">
        <v>420</v>
      </c>
      <c r="F39" s="123"/>
      <c r="G39" s="123"/>
      <c r="H39" s="123"/>
      <c r="I39" s="123"/>
      <c r="J39" s="123"/>
      <c r="K39" s="123"/>
      <c r="L39" s="123"/>
      <c r="M39" s="123"/>
      <c r="N39" s="63">
        <f t="shared" si="9"/>
        <v>0</v>
      </c>
      <c r="O39" s="64">
        <f t="shared" si="10"/>
        <v>0</v>
      </c>
      <c r="P39" s="65" t="str">
        <f t="shared" si="2"/>
        <v>BAJO IMPACTO</v>
      </c>
      <c r="Q39" s="9"/>
    </row>
    <row r="40" spans="1:17" ht="28.5" hidden="1">
      <c r="A40" s="48"/>
      <c r="B40" s="121" t="s">
        <v>444</v>
      </c>
      <c r="C40" s="77">
        <v>0</v>
      </c>
      <c r="D40" s="234" t="s">
        <v>419</v>
      </c>
      <c r="E40" s="234" t="s">
        <v>420</v>
      </c>
      <c r="F40" s="123"/>
      <c r="G40" s="123"/>
      <c r="H40" s="123"/>
      <c r="I40" s="123"/>
      <c r="J40" s="123"/>
      <c r="K40" s="123"/>
      <c r="L40" s="123"/>
      <c r="M40" s="123"/>
      <c r="N40" s="63">
        <f t="shared" si="9"/>
        <v>0</v>
      </c>
      <c r="O40" s="64">
        <f t="shared" si="10"/>
        <v>0</v>
      </c>
      <c r="P40" s="65" t="str">
        <f t="shared" si="2"/>
        <v>BAJO IMPACTO</v>
      </c>
      <c r="Q40" s="9"/>
    </row>
    <row r="41" spans="1:17" ht="35.25" hidden="1" customHeight="1">
      <c r="A41" s="48"/>
      <c r="B41" s="138" t="s">
        <v>445</v>
      </c>
      <c r="C41" s="77">
        <v>0</v>
      </c>
      <c r="D41" s="234" t="s">
        <v>419</v>
      </c>
      <c r="E41" s="234" t="s">
        <v>420</v>
      </c>
      <c r="F41" s="139">
        <v>3</v>
      </c>
      <c r="G41" s="139">
        <v>1</v>
      </c>
      <c r="H41" s="139">
        <v>5</v>
      </c>
      <c r="I41" s="139">
        <v>3</v>
      </c>
      <c r="J41" s="139">
        <v>5</v>
      </c>
      <c r="K41" s="139">
        <v>1</v>
      </c>
      <c r="L41" s="139">
        <v>4</v>
      </c>
      <c r="M41" s="139">
        <v>4</v>
      </c>
      <c r="N41" s="136">
        <f t="shared" si="9"/>
        <v>26</v>
      </c>
      <c r="O41" s="137">
        <f t="shared" si="10"/>
        <v>0.74</v>
      </c>
      <c r="P41" s="65" t="str">
        <f t="shared" si="2"/>
        <v>MEDIO IMPACTO RECOMENDABLE EVALUARLO EN EL RIESGO</v>
      </c>
      <c r="Q41" s="9"/>
    </row>
    <row r="42" spans="1:17" ht="28.5" hidden="1">
      <c r="A42" s="48"/>
      <c r="B42" s="121" t="s">
        <v>446</v>
      </c>
      <c r="C42" s="77">
        <v>0</v>
      </c>
      <c r="D42" s="234" t="s">
        <v>419</v>
      </c>
      <c r="E42" s="234" t="s">
        <v>420</v>
      </c>
      <c r="F42" s="123"/>
      <c r="G42" s="123"/>
      <c r="H42" s="123"/>
      <c r="I42" s="123"/>
      <c r="J42" s="123"/>
      <c r="K42" s="123"/>
      <c r="L42" s="123"/>
      <c r="M42" s="123"/>
      <c r="N42" s="63">
        <f t="shared" ref="N42:N48" si="11">SUM(F42:M42)</f>
        <v>0</v>
      </c>
      <c r="O42" s="64">
        <f t="shared" ref="O42:O48" si="12">+SUMPRODUCT(F$8:M$8,F42:M42)/5</f>
        <v>0</v>
      </c>
      <c r="P42" s="65" t="str">
        <f t="shared" si="2"/>
        <v>BAJO IMPACTO</v>
      </c>
      <c r="Q42" s="9"/>
    </row>
    <row r="43" spans="1:17" ht="28.5" hidden="1">
      <c r="A43" s="48"/>
      <c r="B43" s="122" t="s">
        <v>447</v>
      </c>
      <c r="C43" s="77">
        <v>0</v>
      </c>
      <c r="D43" s="234" t="s">
        <v>419</v>
      </c>
      <c r="E43" s="234" t="s">
        <v>420</v>
      </c>
      <c r="F43" s="123">
        <v>1</v>
      </c>
      <c r="G43" s="123">
        <v>1</v>
      </c>
      <c r="H43" s="123">
        <v>3</v>
      </c>
      <c r="I43" s="123">
        <v>4</v>
      </c>
      <c r="J43" s="123">
        <v>3</v>
      </c>
      <c r="K43" s="123">
        <v>1</v>
      </c>
      <c r="L43" s="123">
        <v>5</v>
      </c>
      <c r="M43" s="123">
        <v>2</v>
      </c>
      <c r="N43" s="63">
        <f t="shared" si="11"/>
        <v>20</v>
      </c>
      <c r="O43" s="64">
        <f t="shared" si="12"/>
        <v>0.55000000000000004</v>
      </c>
      <c r="P43" s="65" t="str">
        <f t="shared" si="2"/>
        <v>BAJO IMPACTO</v>
      </c>
      <c r="Q43" s="9"/>
    </row>
    <row r="44" spans="1:17" ht="25.5" hidden="1">
      <c r="A44" s="48"/>
      <c r="B44" s="121" t="s">
        <v>448</v>
      </c>
      <c r="C44" s="77">
        <v>1</v>
      </c>
      <c r="D44" s="234" t="s">
        <v>419</v>
      </c>
      <c r="E44" s="234" t="s">
        <v>420</v>
      </c>
      <c r="F44" s="123">
        <v>4</v>
      </c>
      <c r="G44" s="123">
        <v>4</v>
      </c>
      <c r="H44" s="123">
        <v>4</v>
      </c>
      <c r="I44" s="123">
        <v>4</v>
      </c>
      <c r="J44" s="123">
        <v>4</v>
      </c>
      <c r="K44" s="123">
        <v>4</v>
      </c>
      <c r="L44" s="123">
        <v>4</v>
      </c>
      <c r="M44" s="123">
        <v>4</v>
      </c>
      <c r="N44" s="63">
        <f t="shared" si="11"/>
        <v>32</v>
      </c>
      <c r="O44" s="64">
        <f t="shared" si="12"/>
        <v>0.8</v>
      </c>
      <c r="P44" s="65" t="str">
        <f t="shared" si="2"/>
        <v>MEDIO IMPACTO RECOMENDABLE EVALUARLO EN EL RIESGO</v>
      </c>
      <c r="Q44" s="9"/>
    </row>
    <row r="45" spans="1:17" ht="25.5" hidden="1">
      <c r="A45" s="48"/>
      <c r="B45" s="121" t="s">
        <v>449</v>
      </c>
      <c r="C45" s="77">
        <v>0</v>
      </c>
      <c r="D45" s="234" t="s">
        <v>419</v>
      </c>
      <c r="E45" s="234" t="s">
        <v>420</v>
      </c>
      <c r="F45" s="123">
        <v>3</v>
      </c>
      <c r="G45" s="123">
        <v>1</v>
      </c>
      <c r="H45" s="123">
        <v>3</v>
      </c>
      <c r="I45" s="123">
        <v>1</v>
      </c>
      <c r="J45" s="123">
        <v>4</v>
      </c>
      <c r="K45" s="123">
        <v>1</v>
      </c>
      <c r="L45" s="123">
        <v>3</v>
      </c>
      <c r="M45" s="123">
        <v>2</v>
      </c>
      <c r="N45" s="63">
        <f t="shared" si="11"/>
        <v>18</v>
      </c>
      <c r="O45" s="64">
        <f t="shared" si="12"/>
        <v>0.54999999999999993</v>
      </c>
      <c r="P45" s="65" t="str">
        <f t="shared" si="2"/>
        <v>BAJO IMPACTO</v>
      </c>
      <c r="Q45" s="9"/>
    </row>
    <row r="46" spans="1:17" ht="25.5" hidden="1">
      <c r="A46" s="48"/>
      <c r="B46" s="121" t="s">
        <v>450</v>
      </c>
      <c r="C46" s="77">
        <v>1</v>
      </c>
      <c r="D46" s="234" t="s">
        <v>419</v>
      </c>
      <c r="E46" s="234" t="s">
        <v>420</v>
      </c>
      <c r="F46" s="123">
        <v>3</v>
      </c>
      <c r="G46" s="123">
        <v>1</v>
      </c>
      <c r="H46" s="123">
        <v>3</v>
      </c>
      <c r="I46" s="123">
        <v>1</v>
      </c>
      <c r="J46" s="123">
        <v>4</v>
      </c>
      <c r="K46" s="123">
        <v>1</v>
      </c>
      <c r="L46" s="123">
        <v>3</v>
      </c>
      <c r="M46" s="123">
        <v>2</v>
      </c>
      <c r="N46" s="63">
        <f t="shared" si="11"/>
        <v>18</v>
      </c>
      <c r="O46" s="64">
        <f t="shared" si="12"/>
        <v>0.54999999999999993</v>
      </c>
      <c r="P46" s="65" t="str">
        <f t="shared" si="2"/>
        <v>BAJO IMPACTO</v>
      </c>
      <c r="Q46" s="9"/>
    </row>
    <row r="47" spans="1:17" ht="28.5" hidden="1">
      <c r="A47" s="48"/>
      <c r="B47" s="121" t="s">
        <v>451</v>
      </c>
      <c r="C47" s="77"/>
      <c r="D47" s="234" t="s">
        <v>419</v>
      </c>
      <c r="E47" s="234" t="s">
        <v>420</v>
      </c>
      <c r="F47" s="123"/>
      <c r="G47" s="123"/>
      <c r="H47" s="123"/>
      <c r="I47" s="123"/>
      <c r="J47" s="123"/>
      <c r="K47" s="123"/>
      <c r="L47" s="123"/>
      <c r="M47" s="123"/>
      <c r="N47" s="63">
        <f t="shared" si="11"/>
        <v>0</v>
      </c>
      <c r="O47" s="64">
        <f t="shared" si="12"/>
        <v>0</v>
      </c>
      <c r="P47" s="65" t="str">
        <f t="shared" si="2"/>
        <v>BAJO IMPACTO</v>
      </c>
      <c r="Q47" s="9"/>
    </row>
    <row r="48" spans="1:17" ht="42.75">
      <c r="A48" s="397"/>
      <c r="B48" s="164" t="s">
        <v>452</v>
      </c>
      <c r="C48" s="77">
        <v>1</v>
      </c>
      <c r="D48" s="234" t="s">
        <v>417</v>
      </c>
      <c r="E48" s="234" t="s">
        <v>415</v>
      </c>
      <c r="F48" s="123">
        <v>3</v>
      </c>
      <c r="G48" s="123">
        <v>3</v>
      </c>
      <c r="H48" s="123">
        <v>5</v>
      </c>
      <c r="I48" s="123">
        <v>5</v>
      </c>
      <c r="J48" s="123">
        <v>1</v>
      </c>
      <c r="K48" s="123">
        <v>2</v>
      </c>
      <c r="L48" s="123">
        <v>5</v>
      </c>
      <c r="M48" s="123">
        <v>4</v>
      </c>
      <c r="N48" s="63">
        <f t="shared" si="11"/>
        <v>28</v>
      </c>
      <c r="O48" s="64">
        <f t="shared" si="12"/>
        <v>0.61599999999999999</v>
      </c>
      <c r="P48" s="65" t="str">
        <f t="shared" si="2"/>
        <v>MEDIO IMPACTO RECOMENDABLE EVALUARLO EN EL RIESGO</v>
      </c>
      <c r="Q48" s="9"/>
    </row>
    <row r="49" spans="1:17" ht="42.75">
      <c r="A49" s="48"/>
      <c r="B49" s="164" t="s">
        <v>453</v>
      </c>
      <c r="C49" s="77">
        <v>1</v>
      </c>
      <c r="D49" s="234" t="s">
        <v>417</v>
      </c>
      <c r="E49" s="234" t="s">
        <v>415</v>
      </c>
      <c r="F49" s="123">
        <v>2</v>
      </c>
      <c r="G49" s="123">
        <v>1</v>
      </c>
      <c r="H49" s="123">
        <v>5</v>
      </c>
      <c r="I49" s="123">
        <v>1</v>
      </c>
      <c r="J49" s="123">
        <v>1</v>
      </c>
      <c r="K49" s="123">
        <v>1</v>
      </c>
      <c r="L49" s="123">
        <v>5</v>
      </c>
      <c r="M49" s="123">
        <v>1</v>
      </c>
      <c r="N49" s="63">
        <f t="shared" ref="N49" si="13">SUM(F49:M49)</f>
        <v>17</v>
      </c>
      <c r="O49" s="64">
        <f t="shared" ref="O49" si="14">+SUMPRODUCT(F$8:M$8,F49:M49)/5</f>
        <v>0.43</v>
      </c>
      <c r="P49" s="65" t="str">
        <f t="shared" si="2"/>
        <v>BAJO IMPACTO</v>
      </c>
      <c r="Q49" s="9"/>
    </row>
    <row r="50" spans="1:17">
      <c r="A50" s="48"/>
      <c r="B50" s="72" t="s">
        <v>454</v>
      </c>
      <c r="C50" s="73"/>
      <c r="D50" s="73"/>
      <c r="E50" s="73"/>
      <c r="F50" s="73"/>
      <c r="G50" s="73"/>
      <c r="H50" s="73"/>
      <c r="I50" s="73"/>
      <c r="J50" s="73"/>
      <c r="K50" s="73"/>
      <c r="L50" s="73"/>
      <c r="M50" s="73"/>
      <c r="N50" s="74"/>
      <c r="O50" s="74"/>
      <c r="P50" s="75"/>
      <c r="Q50" s="9"/>
    </row>
    <row r="51" spans="1:17" ht="25.5" hidden="1">
      <c r="A51" s="48"/>
      <c r="B51" s="124" t="s">
        <v>455</v>
      </c>
      <c r="C51" s="61">
        <v>1</v>
      </c>
      <c r="D51" s="234" t="s">
        <v>419</v>
      </c>
      <c r="E51" s="61"/>
      <c r="F51" s="123">
        <v>4</v>
      </c>
      <c r="G51" s="123">
        <v>1</v>
      </c>
      <c r="H51" s="123">
        <v>4</v>
      </c>
      <c r="I51" s="123">
        <v>1</v>
      </c>
      <c r="J51" s="123">
        <v>4</v>
      </c>
      <c r="K51" s="123">
        <v>1</v>
      </c>
      <c r="L51" s="123">
        <v>4</v>
      </c>
      <c r="M51" s="123">
        <v>2</v>
      </c>
      <c r="N51" s="63">
        <f t="shared" ref="N51:N58" si="15">SUM(F51:M51)</f>
        <v>21</v>
      </c>
      <c r="O51" s="64">
        <f t="shared" ref="O51:O58" si="16">+SUMPRODUCT(F$8:M$8,F51:M51)/5</f>
        <v>0.63</v>
      </c>
      <c r="P51" s="65" t="str">
        <f t="shared" ref="P51:P84" si="17">IF(O51&lt;=0.6,"BAJO IMPACTO",IF(O51&lt;=0.8,"MEDIO IMPACTO RECOMENDABLE EVALUARLO",IF(O51&lt;=1,"ALTO IMPACTO OBLIGATORIO ARTICULARLA A UNA DE LAS OPORTUNIDADES")))</f>
        <v>MEDIO IMPACTO RECOMENDABLE EVALUARLO</v>
      </c>
      <c r="Q51" s="9"/>
    </row>
    <row r="52" spans="1:17" ht="28.5">
      <c r="A52" s="48"/>
      <c r="B52" s="124" t="s">
        <v>456</v>
      </c>
      <c r="C52" s="77">
        <v>1</v>
      </c>
      <c r="D52" s="234" t="s">
        <v>417</v>
      </c>
      <c r="E52" s="234" t="s">
        <v>415</v>
      </c>
      <c r="F52" s="123">
        <v>2</v>
      </c>
      <c r="G52" s="123">
        <v>1</v>
      </c>
      <c r="H52" s="123">
        <v>3</v>
      </c>
      <c r="I52" s="123">
        <v>4</v>
      </c>
      <c r="J52" s="123">
        <v>4</v>
      </c>
      <c r="K52" s="123">
        <v>4</v>
      </c>
      <c r="L52" s="123">
        <v>4</v>
      </c>
      <c r="M52" s="123">
        <v>2</v>
      </c>
      <c r="N52" s="63">
        <f t="shared" si="15"/>
        <v>24</v>
      </c>
      <c r="O52" s="64">
        <f t="shared" si="16"/>
        <v>0.65200000000000014</v>
      </c>
      <c r="P52" s="65" t="str">
        <f t="shared" si="17"/>
        <v>MEDIO IMPACTO RECOMENDABLE EVALUARLO</v>
      </c>
      <c r="Q52" s="9"/>
    </row>
    <row r="53" spans="1:17" ht="28.5" hidden="1">
      <c r="A53" s="48"/>
      <c r="B53" s="124" t="s">
        <v>457</v>
      </c>
      <c r="C53" s="77">
        <v>0</v>
      </c>
      <c r="D53" s="234" t="s">
        <v>419</v>
      </c>
      <c r="E53" s="234" t="s">
        <v>420</v>
      </c>
      <c r="F53" s="123"/>
      <c r="G53" s="123"/>
      <c r="H53" s="123"/>
      <c r="I53" s="123"/>
      <c r="J53" s="123"/>
      <c r="K53" s="123"/>
      <c r="L53" s="123"/>
      <c r="M53" s="123"/>
      <c r="N53" s="63">
        <f t="shared" si="15"/>
        <v>0</v>
      </c>
      <c r="O53" s="64">
        <f t="shared" si="16"/>
        <v>0</v>
      </c>
      <c r="P53" s="65" t="str">
        <f t="shared" si="17"/>
        <v>BAJO IMPACTO</v>
      </c>
      <c r="Q53" s="9"/>
    </row>
    <row r="54" spans="1:17" ht="38.25">
      <c r="A54" s="48"/>
      <c r="B54" s="121" t="s">
        <v>458</v>
      </c>
      <c r="C54" s="77">
        <v>1</v>
      </c>
      <c r="D54" s="234" t="s">
        <v>417</v>
      </c>
      <c r="E54" s="234" t="s">
        <v>415</v>
      </c>
      <c r="F54" s="123">
        <v>4</v>
      </c>
      <c r="G54" s="123">
        <v>4</v>
      </c>
      <c r="H54" s="123">
        <v>4</v>
      </c>
      <c r="I54" s="123">
        <v>3</v>
      </c>
      <c r="J54" s="123">
        <v>5</v>
      </c>
      <c r="K54" s="123">
        <v>3</v>
      </c>
      <c r="L54" s="123">
        <v>5</v>
      </c>
      <c r="M54" s="123">
        <v>3</v>
      </c>
      <c r="N54" s="63">
        <f t="shared" si="15"/>
        <v>31</v>
      </c>
      <c r="O54" s="64">
        <f t="shared" si="16"/>
        <v>0.84600000000000009</v>
      </c>
      <c r="P54" s="65" t="str">
        <f t="shared" si="17"/>
        <v>ALTO IMPACTO OBLIGATORIO ARTICULARLA A UNA DE LAS OPORTUNIDADES</v>
      </c>
      <c r="Q54" s="9"/>
    </row>
    <row r="55" spans="1:17" ht="28.5" hidden="1">
      <c r="A55" s="48"/>
      <c r="B55" s="124" t="s">
        <v>459</v>
      </c>
      <c r="C55" s="77">
        <v>0</v>
      </c>
      <c r="D55" s="234" t="s">
        <v>419</v>
      </c>
      <c r="E55" s="234" t="s">
        <v>420</v>
      </c>
      <c r="F55" s="123"/>
      <c r="G55" s="123"/>
      <c r="H55" s="123"/>
      <c r="I55" s="123"/>
      <c r="J55" s="123"/>
      <c r="K55" s="123"/>
      <c r="L55" s="123"/>
      <c r="M55" s="123"/>
      <c r="N55" s="63">
        <f t="shared" si="15"/>
        <v>0</v>
      </c>
      <c r="O55" s="64">
        <f t="shared" si="16"/>
        <v>0</v>
      </c>
      <c r="P55" s="65" t="str">
        <f t="shared" si="17"/>
        <v>BAJO IMPACTO</v>
      </c>
      <c r="Q55" s="9"/>
    </row>
    <row r="56" spans="1:17" ht="25.5" hidden="1">
      <c r="A56" s="48"/>
      <c r="B56" s="125" t="s">
        <v>460</v>
      </c>
      <c r="C56" s="77">
        <v>0</v>
      </c>
      <c r="D56" s="234" t="s">
        <v>419</v>
      </c>
      <c r="E56" s="234" t="s">
        <v>420</v>
      </c>
      <c r="F56" s="123"/>
      <c r="G56" s="123"/>
      <c r="H56" s="123"/>
      <c r="I56" s="123"/>
      <c r="J56" s="123"/>
      <c r="K56" s="123"/>
      <c r="L56" s="123"/>
      <c r="M56" s="123"/>
      <c r="N56" s="63">
        <f t="shared" si="15"/>
        <v>0</v>
      </c>
      <c r="O56" s="64">
        <f t="shared" si="16"/>
        <v>0</v>
      </c>
      <c r="P56" s="65" t="str">
        <f t="shared" si="17"/>
        <v>BAJO IMPACTO</v>
      </c>
      <c r="Q56" s="9"/>
    </row>
    <row r="57" spans="1:17" ht="25.5" hidden="1">
      <c r="A57" s="48"/>
      <c r="B57" s="126" t="s">
        <v>461</v>
      </c>
      <c r="C57" s="77">
        <v>0</v>
      </c>
      <c r="D57" s="234" t="s">
        <v>419</v>
      </c>
      <c r="E57" s="234" t="s">
        <v>420</v>
      </c>
      <c r="F57" s="123"/>
      <c r="G57" s="123"/>
      <c r="H57" s="123"/>
      <c r="I57" s="123"/>
      <c r="J57" s="123"/>
      <c r="K57" s="123"/>
      <c r="L57" s="123"/>
      <c r="M57" s="123"/>
      <c r="N57" s="63">
        <f t="shared" si="15"/>
        <v>0</v>
      </c>
      <c r="O57" s="64">
        <f t="shared" si="16"/>
        <v>0</v>
      </c>
      <c r="P57" s="65" t="str">
        <f t="shared" si="17"/>
        <v>BAJO IMPACTO</v>
      </c>
      <c r="Q57" s="9"/>
    </row>
    <row r="58" spans="1:17" ht="38.25">
      <c r="A58" s="48"/>
      <c r="B58" s="126" t="s">
        <v>462</v>
      </c>
      <c r="C58" s="77">
        <v>1</v>
      </c>
      <c r="D58" s="234" t="s">
        <v>417</v>
      </c>
      <c r="E58" s="234" t="s">
        <v>415</v>
      </c>
      <c r="F58" s="123">
        <v>3</v>
      </c>
      <c r="G58" s="123">
        <v>3</v>
      </c>
      <c r="H58" s="123">
        <v>5</v>
      </c>
      <c r="I58" s="123">
        <v>3</v>
      </c>
      <c r="J58" s="123">
        <v>5</v>
      </c>
      <c r="K58" s="123">
        <v>3</v>
      </c>
      <c r="L58" s="123">
        <v>5</v>
      </c>
      <c r="M58" s="123">
        <v>3</v>
      </c>
      <c r="N58" s="63">
        <f t="shared" si="15"/>
        <v>30</v>
      </c>
      <c r="O58" s="64">
        <f t="shared" si="16"/>
        <v>0.82000000000000006</v>
      </c>
      <c r="P58" s="65" t="str">
        <f t="shared" si="17"/>
        <v>ALTO IMPACTO OBLIGATORIO ARTICULARLA A UNA DE LAS OPORTUNIDADES</v>
      </c>
      <c r="Q58" s="9"/>
    </row>
    <row r="59" spans="1:17" ht="25.5" hidden="1">
      <c r="A59" s="48"/>
      <c r="B59" s="127" t="s">
        <v>463</v>
      </c>
      <c r="C59" s="77">
        <v>0</v>
      </c>
      <c r="D59" s="234" t="s">
        <v>419</v>
      </c>
      <c r="E59" s="234" t="s">
        <v>420</v>
      </c>
      <c r="F59" s="123"/>
      <c r="G59" s="123"/>
      <c r="H59" s="123"/>
      <c r="I59" s="123"/>
      <c r="J59" s="123"/>
      <c r="K59" s="123"/>
      <c r="L59" s="123"/>
      <c r="M59" s="123"/>
      <c r="N59" s="63">
        <f t="shared" ref="N59:N68" si="18">SUM(F59:M59)</f>
        <v>0</v>
      </c>
      <c r="O59" s="64">
        <f t="shared" ref="O59:O68" si="19">+SUMPRODUCT(F$8:M$8,F59:M59)/5</f>
        <v>0</v>
      </c>
      <c r="P59" s="65" t="str">
        <f t="shared" si="17"/>
        <v>BAJO IMPACTO</v>
      </c>
      <c r="Q59" s="9"/>
    </row>
    <row r="60" spans="1:17" ht="25.5" hidden="1">
      <c r="A60" s="48"/>
      <c r="B60" s="140" t="s">
        <v>464</v>
      </c>
      <c r="C60" s="77">
        <v>0</v>
      </c>
      <c r="D60" s="234" t="s">
        <v>419</v>
      </c>
      <c r="E60" s="234" t="s">
        <v>420</v>
      </c>
      <c r="F60" s="139">
        <v>3</v>
      </c>
      <c r="G60" s="139">
        <v>2</v>
      </c>
      <c r="H60" s="139">
        <v>5</v>
      </c>
      <c r="I60" s="139">
        <v>3</v>
      </c>
      <c r="J60" s="139">
        <v>5</v>
      </c>
      <c r="K60" s="139">
        <v>1</v>
      </c>
      <c r="L60" s="139">
        <v>4</v>
      </c>
      <c r="M60" s="139">
        <v>4</v>
      </c>
      <c r="N60" s="136">
        <f t="shared" si="18"/>
        <v>27</v>
      </c>
      <c r="O60" s="64">
        <f t="shared" si="19"/>
        <v>0.75600000000000001</v>
      </c>
      <c r="P60" s="65" t="str">
        <f t="shared" si="17"/>
        <v>MEDIO IMPACTO RECOMENDABLE EVALUARLO</v>
      </c>
      <c r="Q60" s="9"/>
    </row>
    <row r="61" spans="1:17" ht="42.75" hidden="1">
      <c r="A61" s="48"/>
      <c r="B61" s="140" t="s">
        <v>465</v>
      </c>
      <c r="C61" s="77">
        <v>0</v>
      </c>
      <c r="D61" s="234" t="s">
        <v>419</v>
      </c>
      <c r="E61" s="234" t="s">
        <v>420</v>
      </c>
      <c r="F61" s="139">
        <v>3</v>
      </c>
      <c r="G61" s="139">
        <v>1</v>
      </c>
      <c r="H61" s="139">
        <v>5</v>
      </c>
      <c r="I61" s="139">
        <v>1</v>
      </c>
      <c r="J61" s="139">
        <v>3</v>
      </c>
      <c r="K61" s="139">
        <v>1</v>
      </c>
      <c r="L61" s="139">
        <v>3</v>
      </c>
      <c r="M61" s="139">
        <v>3</v>
      </c>
      <c r="N61" s="136">
        <f t="shared" si="18"/>
        <v>20</v>
      </c>
      <c r="O61" s="64">
        <f t="shared" si="19"/>
        <v>0.53999999999999992</v>
      </c>
      <c r="P61" s="65" t="str">
        <f t="shared" si="17"/>
        <v>BAJO IMPACTO</v>
      </c>
      <c r="Q61" s="9"/>
    </row>
    <row r="62" spans="1:17" ht="38.25" hidden="1">
      <c r="A62" s="48"/>
      <c r="B62" s="188" t="s">
        <v>466</v>
      </c>
      <c r="C62" s="77">
        <v>0</v>
      </c>
      <c r="D62" s="234" t="s">
        <v>419</v>
      </c>
      <c r="E62" s="234" t="s">
        <v>420</v>
      </c>
      <c r="F62" s="123">
        <v>4</v>
      </c>
      <c r="G62" s="123">
        <v>4</v>
      </c>
      <c r="H62" s="123">
        <v>5</v>
      </c>
      <c r="I62" s="123">
        <v>4</v>
      </c>
      <c r="J62" s="123">
        <v>5</v>
      </c>
      <c r="K62" s="123">
        <v>3</v>
      </c>
      <c r="L62" s="123">
        <v>5</v>
      </c>
      <c r="M62" s="123">
        <v>3</v>
      </c>
      <c r="N62" s="63">
        <f t="shared" si="18"/>
        <v>33</v>
      </c>
      <c r="O62" s="64">
        <f t="shared" si="19"/>
        <v>0.8859999999999999</v>
      </c>
      <c r="P62" s="65" t="str">
        <f t="shared" si="17"/>
        <v>ALTO IMPACTO OBLIGATORIO ARTICULARLA A UNA DE LAS OPORTUNIDADES</v>
      </c>
      <c r="Q62" s="9"/>
    </row>
    <row r="63" spans="1:17" ht="28.5" hidden="1">
      <c r="A63" s="48"/>
      <c r="B63" s="140" t="s">
        <v>467</v>
      </c>
      <c r="C63" s="77">
        <v>0</v>
      </c>
      <c r="D63" s="234" t="s">
        <v>419</v>
      </c>
      <c r="E63" s="234" t="s">
        <v>420</v>
      </c>
      <c r="F63" s="139"/>
      <c r="G63" s="139">
        <v>2</v>
      </c>
      <c r="H63" s="139">
        <v>5</v>
      </c>
      <c r="I63" s="139">
        <v>2</v>
      </c>
      <c r="J63" s="139">
        <v>5</v>
      </c>
      <c r="K63" s="139">
        <v>4</v>
      </c>
      <c r="L63" s="139">
        <v>5</v>
      </c>
      <c r="M63" s="139">
        <v>4</v>
      </c>
      <c r="N63" s="136">
        <f t="shared" si="18"/>
        <v>27</v>
      </c>
      <c r="O63" s="64">
        <f t="shared" si="19"/>
        <v>0.71800000000000019</v>
      </c>
      <c r="P63" s="65" t="str">
        <f t="shared" si="17"/>
        <v>MEDIO IMPACTO RECOMENDABLE EVALUARLO</v>
      </c>
      <c r="Q63" s="9"/>
    </row>
    <row r="64" spans="1:17" ht="25.5" hidden="1">
      <c r="A64" s="48"/>
      <c r="B64" s="127" t="s">
        <v>468</v>
      </c>
      <c r="C64" s="77">
        <v>0</v>
      </c>
      <c r="D64" s="234" t="s">
        <v>419</v>
      </c>
      <c r="E64" s="234" t="s">
        <v>420</v>
      </c>
      <c r="F64" s="123"/>
      <c r="G64" s="123"/>
      <c r="H64" s="123"/>
      <c r="I64" s="123"/>
      <c r="J64" s="123"/>
      <c r="K64" s="123"/>
      <c r="L64" s="123"/>
      <c r="M64" s="123"/>
      <c r="N64" s="63">
        <f t="shared" si="18"/>
        <v>0</v>
      </c>
      <c r="O64" s="64">
        <f t="shared" si="19"/>
        <v>0</v>
      </c>
      <c r="P64" s="65" t="str">
        <f t="shared" si="17"/>
        <v>BAJO IMPACTO</v>
      </c>
      <c r="Q64" s="9"/>
    </row>
    <row r="65" spans="1:17" ht="28.5">
      <c r="A65" s="48"/>
      <c r="B65" s="128" t="s">
        <v>469</v>
      </c>
      <c r="C65" s="77">
        <v>1</v>
      </c>
      <c r="D65" s="234" t="s">
        <v>417</v>
      </c>
      <c r="E65" s="234" t="s">
        <v>415</v>
      </c>
      <c r="F65" s="123">
        <v>3</v>
      </c>
      <c r="G65" s="123">
        <v>1</v>
      </c>
      <c r="H65" s="123">
        <v>5</v>
      </c>
      <c r="I65" s="123">
        <v>4</v>
      </c>
      <c r="J65" s="123">
        <v>3</v>
      </c>
      <c r="K65" s="123">
        <v>1</v>
      </c>
      <c r="L65" s="123">
        <v>5</v>
      </c>
      <c r="M65" s="123">
        <v>2</v>
      </c>
      <c r="N65" s="63">
        <f t="shared" si="18"/>
        <v>24</v>
      </c>
      <c r="O65" s="64">
        <f t="shared" si="19"/>
        <v>0.64999999999999991</v>
      </c>
      <c r="P65" s="65" t="str">
        <f t="shared" si="17"/>
        <v>MEDIO IMPACTO RECOMENDABLE EVALUARLO</v>
      </c>
      <c r="Q65" s="9"/>
    </row>
    <row r="66" spans="1:17" ht="28.5" hidden="1">
      <c r="A66" s="48"/>
      <c r="B66" s="129" t="s">
        <v>470</v>
      </c>
      <c r="C66" s="77">
        <v>1</v>
      </c>
      <c r="D66" s="234" t="s">
        <v>419</v>
      </c>
      <c r="E66" s="234" t="s">
        <v>420</v>
      </c>
      <c r="F66" s="123">
        <v>3</v>
      </c>
      <c r="G66" s="123">
        <v>3</v>
      </c>
      <c r="H66" s="123">
        <v>4</v>
      </c>
      <c r="I66" s="123">
        <v>4</v>
      </c>
      <c r="J66" s="123">
        <v>4</v>
      </c>
      <c r="K66" s="123">
        <v>1</v>
      </c>
      <c r="L66" s="123">
        <v>2</v>
      </c>
      <c r="M66" s="123">
        <v>4</v>
      </c>
      <c r="N66" s="63">
        <f t="shared" si="18"/>
        <v>25</v>
      </c>
      <c r="O66" s="64">
        <f t="shared" si="19"/>
        <v>0.65199999999999991</v>
      </c>
      <c r="P66" s="65" t="str">
        <f t="shared" si="17"/>
        <v>MEDIO IMPACTO RECOMENDABLE EVALUARLO</v>
      </c>
      <c r="Q66" s="9"/>
    </row>
    <row r="67" spans="1:17" ht="28.5" hidden="1">
      <c r="A67" s="48"/>
      <c r="B67" s="128" t="s">
        <v>471</v>
      </c>
      <c r="C67" s="77">
        <v>0</v>
      </c>
      <c r="D67" s="234" t="s">
        <v>419</v>
      </c>
      <c r="E67" s="234" t="s">
        <v>420</v>
      </c>
      <c r="F67" s="123"/>
      <c r="G67" s="123"/>
      <c r="H67" s="123"/>
      <c r="I67" s="123"/>
      <c r="J67" s="123"/>
      <c r="K67" s="123"/>
      <c r="L67" s="123"/>
      <c r="M67" s="123"/>
      <c r="N67" s="63">
        <f t="shared" si="18"/>
        <v>0</v>
      </c>
      <c r="O67" s="64">
        <f t="shared" si="19"/>
        <v>0</v>
      </c>
      <c r="P67" s="65" t="str">
        <f t="shared" si="17"/>
        <v>BAJO IMPACTO</v>
      </c>
      <c r="Q67" s="9"/>
    </row>
    <row r="68" spans="1:17" ht="28.5" hidden="1">
      <c r="A68" s="48"/>
      <c r="B68" s="129" t="s">
        <v>472</v>
      </c>
      <c r="C68" s="77">
        <v>1</v>
      </c>
      <c r="D68" s="234" t="s">
        <v>419</v>
      </c>
      <c r="E68" s="234" t="s">
        <v>420</v>
      </c>
      <c r="F68" s="123">
        <v>2</v>
      </c>
      <c r="G68" s="123">
        <v>1</v>
      </c>
      <c r="H68" s="123">
        <v>3</v>
      </c>
      <c r="I68" s="123">
        <v>5</v>
      </c>
      <c r="J68" s="123">
        <v>5</v>
      </c>
      <c r="K68" s="123">
        <v>4</v>
      </c>
      <c r="L68" s="123">
        <v>2</v>
      </c>
      <c r="M68" s="123">
        <v>5</v>
      </c>
      <c r="N68" s="63">
        <f t="shared" si="18"/>
        <v>27</v>
      </c>
      <c r="O68" s="64">
        <f t="shared" si="19"/>
        <v>0.70199999999999996</v>
      </c>
      <c r="P68" s="65" t="str">
        <f t="shared" si="17"/>
        <v>MEDIO IMPACTO RECOMENDABLE EVALUARLO</v>
      </c>
      <c r="Q68" s="9"/>
    </row>
    <row r="69" spans="1:17" ht="25.5" hidden="1">
      <c r="A69" s="48"/>
      <c r="B69" s="130" t="s">
        <v>473</v>
      </c>
      <c r="C69" s="77">
        <v>0</v>
      </c>
      <c r="D69" s="234" t="s">
        <v>419</v>
      </c>
      <c r="E69" s="234" t="s">
        <v>420</v>
      </c>
      <c r="F69" s="123"/>
      <c r="G69" s="123"/>
      <c r="H69" s="123"/>
      <c r="I69" s="123"/>
      <c r="J69" s="123"/>
      <c r="K69" s="123"/>
      <c r="L69" s="123"/>
      <c r="M69" s="123"/>
      <c r="N69" s="63">
        <f>SUM(F69:M69)</f>
        <v>0</v>
      </c>
      <c r="O69" s="64">
        <f>+SUMPRODUCT(F$8:M$8,F69:M69)/5</f>
        <v>0</v>
      </c>
      <c r="P69" s="65" t="str">
        <f t="shared" si="17"/>
        <v>BAJO IMPACTO</v>
      </c>
      <c r="Q69" s="9"/>
    </row>
    <row r="70" spans="1:17" ht="28.5" hidden="1">
      <c r="A70" s="48"/>
      <c r="B70" s="127" t="s">
        <v>474</v>
      </c>
      <c r="C70" s="77">
        <v>0</v>
      </c>
      <c r="D70" s="234" t="s">
        <v>419</v>
      </c>
      <c r="E70" s="234" t="s">
        <v>420</v>
      </c>
      <c r="F70" s="123"/>
      <c r="G70" s="123"/>
      <c r="H70" s="123"/>
      <c r="I70" s="123"/>
      <c r="J70" s="123"/>
      <c r="K70" s="123"/>
      <c r="L70" s="123"/>
      <c r="M70" s="123"/>
      <c r="N70" s="63">
        <f>SUM(F70:M70)</f>
        <v>0</v>
      </c>
      <c r="O70" s="64">
        <f>+SUMPRODUCT(F$8:M$8,F70:M70)/5</f>
        <v>0</v>
      </c>
      <c r="P70" s="65" t="str">
        <f t="shared" si="17"/>
        <v>BAJO IMPACTO</v>
      </c>
      <c r="Q70" s="9"/>
    </row>
    <row r="71" spans="1:17" ht="57">
      <c r="A71" s="48"/>
      <c r="B71" s="173" t="s">
        <v>475</v>
      </c>
      <c r="C71" s="77">
        <v>1</v>
      </c>
      <c r="D71" s="234" t="s">
        <v>417</v>
      </c>
      <c r="E71" s="234" t="s">
        <v>415</v>
      </c>
      <c r="F71" s="123">
        <v>3</v>
      </c>
      <c r="G71" s="123">
        <v>2</v>
      </c>
      <c r="H71" s="123">
        <v>5</v>
      </c>
      <c r="I71" s="123">
        <v>5</v>
      </c>
      <c r="J71" s="123">
        <v>4</v>
      </c>
      <c r="K71" s="123">
        <v>1</v>
      </c>
      <c r="L71" s="123">
        <v>5</v>
      </c>
      <c r="M71" s="123">
        <v>3</v>
      </c>
      <c r="N71" s="63">
        <f t="shared" ref="N71" si="20">SUM(F71:M71)</f>
        <v>28</v>
      </c>
      <c r="O71" s="64">
        <f t="shared" ref="O71" si="21">+SUMPRODUCT(F$8:M$8,F71:M71)/5</f>
        <v>0.75599999999999989</v>
      </c>
      <c r="P71" s="65" t="str">
        <f t="shared" ref="P71" si="22">IF(O71&lt;=0.6,"BAJO IMPACTO",IF(O71&lt;=0.8,"MEDIO IMPACTO RECOMENDABLE EVALUARLO",IF(O71&lt;=1,"ALTO IMPACTO OBLIGATORIO ARTICULARLA A UNA DE LAS OPORTUNIDADES")))</f>
        <v>MEDIO IMPACTO RECOMENDABLE EVALUARLO</v>
      </c>
      <c r="Q71" s="9"/>
    </row>
    <row r="72" spans="1:17">
      <c r="A72" s="48"/>
      <c r="B72" s="72" t="s">
        <v>476</v>
      </c>
      <c r="C72" s="73"/>
      <c r="D72" s="73"/>
      <c r="E72" s="73"/>
      <c r="F72" s="73"/>
      <c r="G72" s="73"/>
      <c r="H72" s="73"/>
      <c r="I72" s="73"/>
      <c r="J72" s="73"/>
      <c r="K72" s="73"/>
      <c r="L72" s="73"/>
      <c r="M72" s="73"/>
      <c r="N72" s="74"/>
      <c r="O72" s="74"/>
      <c r="P72" s="75"/>
      <c r="Q72" s="9"/>
    </row>
    <row r="73" spans="1:17" ht="28.5" hidden="1" customHeight="1">
      <c r="A73" s="48"/>
      <c r="B73" s="138" t="s">
        <v>477</v>
      </c>
      <c r="C73" s="134">
        <v>0</v>
      </c>
      <c r="D73" s="234" t="s">
        <v>419</v>
      </c>
      <c r="E73" s="134"/>
      <c r="F73" s="139">
        <v>3</v>
      </c>
      <c r="G73" s="139">
        <v>2</v>
      </c>
      <c r="H73" s="139">
        <v>4</v>
      </c>
      <c r="I73" s="139">
        <v>4</v>
      </c>
      <c r="J73" s="139">
        <v>4</v>
      </c>
      <c r="K73" s="139">
        <v>4</v>
      </c>
      <c r="L73" s="139">
        <v>2</v>
      </c>
      <c r="M73" s="139">
        <v>4</v>
      </c>
      <c r="N73" s="136">
        <f t="shared" ref="N73:N78" si="23">SUM(F73:M73)</f>
        <v>27</v>
      </c>
      <c r="O73" s="64">
        <f t="shared" ref="O73:O78" si="24">+SUMPRODUCT(F$8:M$8,F73:M73)/5</f>
        <v>0.67800000000000016</v>
      </c>
      <c r="P73" s="65" t="str">
        <f t="shared" si="17"/>
        <v>MEDIO IMPACTO RECOMENDABLE EVALUARLO</v>
      </c>
      <c r="Q73" s="9"/>
    </row>
    <row r="74" spans="1:17" ht="18.75" hidden="1" customHeight="1">
      <c r="A74" s="48"/>
      <c r="B74" s="120" t="s">
        <v>478</v>
      </c>
      <c r="C74" s="61">
        <v>0</v>
      </c>
      <c r="D74" s="234" t="s">
        <v>419</v>
      </c>
      <c r="E74" s="61"/>
      <c r="F74" s="123"/>
      <c r="G74" s="123"/>
      <c r="H74" s="123"/>
      <c r="I74" s="123"/>
      <c r="J74" s="123"/>
      <c r="K74" s="123"/>
      <c r="L74" s="123"/>
      <c r="M74" s="123"/>
      <c r="N74" s="63">
        <f t="shared" si="23"/>
        <v>0</v>
      </c>
      <c r="O74" s="64">
        <f t="shared" si="24"/>
        <v>0</v>
      </c>
      <c r="P74" s="65" t="str">
        <f t="shared" si="17"/>
        <v>BAJO IMPACTO</v>
      </c>
      <c r="Q74" s="9"/>
    </row>
    <row r="75" spans="1:17" hidden="1">
      <c r="A75" s="48"/>
      <c r="B75" s="120" t="s">
        <v>479</v>
      </c>
      <c r="C75" s="61">
        <v>0</v>
      </c>
      <c r="D75" s="234" t="s">
        <v>419</v>
      </c>
      <c r="E75" s="61"/>
      <c r="F75" s="123"/>
      <c r="G75" s="123"/>
      <c r="H75" s="123"/>
      <c r="I75" s="123"/>
      <c r="J75" s="123"/>
      <c r="K75" s="123"/>
      <c r="L75" s="123"/>
      <c r="M75" s="123"/>
      <c r="N75" s="63">
        <f t="shared" si="23"/>
        <v>0</v>
      </c>
      <c r="O75" s="64">
        <f t="shared" si="24"/>
        <v>0</v>
      </c>
      <c r="P75" s="65" t="str">
        <f t="shared" si="17"/>
        <v>BAJO IMPACTO</v>
      </c>
      <c r="Q75" s="9"/>
    </row>
    <row r="76" spans="1:17" hidden="1">
      <c r="A76" s="48"/>
      <c r="B76" s="124" t="s">
        <v>480</v>
      </c>
      <c r="C76" s="61">
        <v>0</v>
      </c>
      <c r="D76" s="234" t="s">
        <v>419</v>
      </c>
      <c r="E76" s="61"/>
      <c r="F76" s="123"/>
      <c r="G76" s="123"/>
      <c r="H76" s="123"/>
      <c r="I76" s="123"/>
      <c r="J76" s="123"/>
      <c r="K76" s="123"/>
      <c r="L76" s="123"/>
      <c r="M76" s="123"/>
      <c r="N76" s="63">
        <f t="shared" si="23"/>
        <v>0</v>
      </c>
      <c r="O76" s="64">
        <f t="shared" si="24"/>
        <v>0</v>
      </c>
      <c r="P76" s="65" t="str">
        <f t="shared" si="17"/>
        <v>BAJO IMPACTO</v>
      </c>
      <c r="Q76" s="9"/>
    </row>
    <row r="77" spans="1:17" ht="38.25">
      <c r="A77" s="48"/>
      <c r="B77" s="121" t="s">
        <v>481</v>
      </c>
      <c r="C77" s="77">
        <v>1</v>
      </c>
      <c r="D77" s="234" t="s">
        <v>417</v>
      </c>
      <c r="E77" s="234" t="s">
        <v>415</v>
      </c>
      <c r="F77" s="123">
        <v>5</v>
      </c>
      <c r="G77" s="123">
        <v>5</v>
      </c>
      <c r="H77" s="123">
        <v>4</v>
      </c>
      <c r="I77" s="123">
        <v>5</v>
      </c>
      <c r="J77" s="123">
        <v>3</v>
      </c>
      <c r="K77" s="123">
        <v>3</v>
      </c>
      <c r="L77" s="123">
        <v>5</v>
      </c>
      <c r="M77" s="123">
        <v>3</v>
      </c>
      <c r="N77" s="63">
        <f t="shared" si="23"/>
        <v>33</v>
      </c>
      <c r="O77" s="64">
        <f t="shared" si="24"/>
        <v>0.81199999999999994</v>
      </c>
      <c r="P77" s="65" t="str">
        <f t="shared" si="17"/>
        <v>ALTO IMPACTO OBLIGATORIO ARTICULARLA A UNA DE LAS OPORTUNIDADES</v>
      </c>
      <c r="Q77" s="9"/>
    </row>
    <row r="78" spans="1:17" ht="25.5" hidden="1">
      <c r="A78" s="48"/>
      <c r="B78" s="121" t="s">
        <v>482</v>
      </c>
      <c r="C78" s="77">
        <v>0</v>
      </c>
      <c r="D78" s="234" t="s">
        <v>419</v>
      </c>
      <c r="E78" s="234" t="s">
        <v>420</v>
      </c>
      <c r="F78" s="123"/>
      <c r="G78" s="123"/>
      <c r="H78" s="123"/>
      <c r="I78" s="123"/>
      <c r="J78" s="123"/>
      <c r="K78" s="123"/>
      <c r="L78" s="123"/>
      <c r="M78" s="123"/>
      <c r="N78" s="63">
        <f t="shared" si="23"/>
        <v>0</v>
      </c>
      <c r="O78" s="64">
        <f t="shared" si="24"/>
        <v>0</v>
      </c>
      <c r="P78" s="65" t="str">
        <f t="shared" si="17"/>
        <v>BAJO IMPACTO</v>
      </c>
      <c r="Q78" s="9"/>
    </row>
    <row r="79" spans="1:17" ht="25.5" hidden="1">
      <c r="A79" s="48"/>
      <c r="B79" s="121" t="s">
        <v>483</v>
      </c>
      <c r="C79" s="77">
        <v>0</v>
      </c>
      <c r="D79" s="234" t="s">
        <v>419</v>
      </c>
      <c r="E79" s="234" t="s">
        <v>420</v>
      </c>
      <c r="F79" s="123"/>
      <c r="G79" s="123"/>
      <c r="H79" s="123"/>
      <c r="I79" s="123"/>
      <c r="J79" s="123"/>
      <c r="K79" s="123"/>
      <c r="L79" s="123"/>
      <c r="M79" s="123"/>
      <c r="N79" s="63">
        <f t="shared" ref="N79:N84" si="25">SUM(F79:M79)</f>
        <v>0</v>
      </c>
      <c r="O79" s="64">
        <f t="shared" ref="O79:O84" si="26">+SUMPRODUCT(F$8:M$8,F79:M79)/5</f>
        <v>0</v>
      </c>
      <c r="P79" s="65" t="str">
        <f t="shared" si="17"/>
        <v>BAJO IMPACTO</v>
      </c>
      <c r="Q79" s="9"/>
    </row>
    <row r="80" spans="1:17" ht="26.25" hidden="1" customHeight="1">
      <c r="A80" s="48"/>
      <c r="B80" s="122" t="s">
        <v>484</v>
      </c>
      <c r="C80" s="77">
        <v>1</v>
      </c>
      <c r="D80" s="234" t="s">
        <v>419</v>
      </c>
      <c r="E80" s="234" t="s">
        <v>420</v>
      </c>
      <c r="F80" s="123">
        <v>4</v>
      </c>
      <c r="G80" s="123">
        <v>4</v>
      </c>
      <c r="H80" s="123">
        <v>4</v>
      </c>
      <c r="I80" s="123">
        <v>4</v>
      </c>
      <c r="J80" s="123">
        <v>4</v>
      </c>
      <c r="K80" s="123">
        <v>4</v>
      </c>
      <c r="L80" s="123">
        <v>4</v>
      </c>
      <c r="M80" s="123">
        <v>4</v>
      </c>
      <c r="N80" s="63">
        <f t="shared" si="25"/>
        <v>32</v>
      </c>
      <c r="O80" s="64">
        <f t="shared" si="26"/>
        <v>0.8</v>
      </c>
      <c r="P80" s="65" t="str">
        <f t="shared" si="17"/>
        <v>MEDIO IMPACTO RECOMENDABLE EVALUARLO</v>
      </c>
      <c r="Q80" s="9"/>
    </row>
    <row r="81" spans="1:18" ht="28.5" hidden="1">
      <c r="A81" s="48"/>
      <c r="B81" s="131" t="s">
        <v>485</v>
      </c>
      <c r="C81" s="77">
        <v>0</v>
      </c>
      <c r="D81" s="234" t="s">
        <v>419</v>
      </c>
      <c r="E81" s="234" t="s">
        <v>420</v>
      </c>
      <c r="F81" s="132"/>
      <c r="G81" s="132"/>
      <c r="H81" s="132"/>
      <c r="I81" s="132"/>
      <c r="J81" s="132"/>
      <c r="K81" s="132"/>
      <c r="L81" s="132"/>
      <c r="M81" s="132"/>
      <c r="N81" s="63">
        <f t="shared" si="25"/>
        <v>0</v>
      </c>
      <c r="O81" s="64">
        <f t="shared" si="26"/>
        <v>0</v>
      </c>
      <c r="P81" s="65" t="str">
        <f t="shared" si="17"/>
        <v>BAJO IMPACTO</v>
      </c>
      <c r="Q81" s="9"/>
    </row>
    <row r="82" spans="1:18" ht="28.5" hidden="1">
      <c r="A82" s="48"/>
      <c r="B82" s="131" t="s">
        <v>486</v>
      </c>
      <c r="C82" s="77">
        <v>0</v>
      </c>
      <c r="D82" s="234" t="s">
        <v>419</v>
      </c>
      <c r="E82" s="234" t="s">
        <v>420</v>
      </c>
      <c r="F82" s="132"/>
      <c r="G82" s="132"/>
      <c r="H82" s="132"/>
      <c r="I82" s="132"/>
      <c r="J82" s="132"/>
      <c r="K82" s="132"/>
      <c r="L82" s="132"/>
      <c r="M82" s="132"/>
      <c r="N82" s="63">
        <f t="shared" si="25"/>
        <v>0</v>
      </c>
      <c r="O82" s="64">
        <f t="shared" si="26"/>
        <v>0</v>
      </c>
      <c r="P82" s="65" t="str">
        <f t="shared" si="17"/>
        <v>BAJO IMPACTO</v>
      </c>
      <c r="Q82" s="9"/>
    </row>
    <row r="83" spans="1:18" ht="45" customHeight="1">
      <c r="A83" s="48"/>
      <c r="B83" s="131" t="s">
        <v>487</v>
      </c>
      <c r="C83" s="77">
        <v>1</v>
      </c>
      <c r="D83" s="234" t="s">
        <v>417</v>
      </c>
      <c r="E83" s="234" t="s">
        <v>415</v>
      </c>
      <c r="F83" s="132">
        <v>1</v>
      </c>
      <c r="G83" s="132">
        <v>1</v>
      </c>
      <c r="H83" s="132">
        <v>4</v>
      </c>
      <c r="I83" s="132">
        <v>5</v>
      </c>
      <c r="J83" s="132">
        <v>5</v>
      </c>
      <c r="K83" s="132">
        <v>4</v>
      </c>
      <c r="L83" s="132">
        <v>5</v>
      </c>
      <c r="M83" s="132">
        <v>3</v>
      </c>
      <c r="N83" s="63">
        <f t="shared" si="25"/>
        <v>28</v>
      </c>
      <c r="O83" s="64">
        <f t="shared" si="26"/>
        <v>0.76200000000000001</v>
      </c>
      <c r="P83" s="65" t="str">
        <f t="shared" si="17"/>
        <v>MEDIO IMPACTO RECOMENDABLE EVALUARLO</v>
      </c>
      <c r="Q83" s="9"/>
    </row>
    <row r="84" spans="1:18" ht="25.5" hidden="1">
      <c r="A84" s="48"/>
      <c r="B84" s="174" t="s">
        <v>488</v>
      </c>
      <c r="C84" s="77">
        <v>0</v>
      </c>
      <c r="D84" s="234" t="s">
        <v>419</v>
      </c>
      <c r="E84" s="234" t="s">
        <v>420</v>
      </c>
      <c r="F84" s="132"/>
      <c r="G84" s="132"/>
      <c r="H84" s="132"/>
      <c r="I84" s="132"/>
      <c r="J84" s="132"/>
      <c r="K84" s="132"/>
      <c r="L84" s="132"/>
      <c r="M84" s="132"/>
      <c r="N84" s="175">
        <f t="shared" si="25"/>
        <v>0</v>
      </c>
      <c r="O84" s="176">
        <f t="shared" si="26"/>
        <v>0</v>
      </c>
      <c r="P84" s="177" t="str">
        <f t="shared" si="17"/>
        <v>BAJO IMPACTO</v>
      </c>
      <c r="Q84" s="9"/>
    </row>
    <row r="85" spans="1:18" ht="42.75">
      <c r="A85" s="48"/>
      <c r="B85" s="178" t="s">
        <v>489</v>
      </c>
      <c r="C85" s="77">
        <v>1</v>
      </c>
      <c r="D85" s="234" t="s">
        <v>417</v>
      </c>
      <c r="E85" s="234" t="s">
        <v>415</v>
      </c>
      <c r="F85" s="123">
        <v>3</v>
      </c>
      <c r="G85" s="123">
        <v>2</v>
      </c>
      <c r="H85" s="123">
        <v>4</v>
      </c>
      <c r="I85" s="123">
        <v>5</v>
      </c>
      <c r="J85" s="123">
        <v>5</v>
      </c>
      <c r="K85" s="123">
        <v>3</v>
      </c>
      <c r="L85" s="123">
        <v>5</v>
      </c>
      <c r="M85" s="123">
        <v>3</v>
      </c>
      <c r="N85" s="63">
        <f t="shared" ref="N85" si="27">SUM(F85:M85)</f>
        <v>30</v>
      </c>
      <c r="O85" s="64">
        <f t="shared" ref="O85" si="28">+SUMPRODUCT(F$8:M$8,F85:M85)/5</f>
        <v>0.82400000000000007</v>
      </c>
      <c r="P85" s="65" t="str">
        <f t="shared" ref="P85" si="29">IF(O85&lt;=0.6,"BAJO IMPACTO",IF(O85&lt;=0.8,"MEDIO IMPACTO RECOMENDABLE EVALUARLO",IF(O85&lt;=1,"ALTO IMPACTO OBLIGATORIO ARTICULARLA A UNA DE LAS OPORTUNIDADES")))</f>
        <v>ALTO IMPACTO OBLIGATORIO ARTICULARLA A UNA DE LAS OPORTUNIDADES</v>
      </c>
      <c r="Q85" s="9"/>
    </row>
    <row r="86" spans="1:18">
      <c r="A86" s="410"/>
      <c r="B86" s="9"/>
      <c r="C86" s="9"/>
      <c r="D86" s="9"/>
      <c r="E86" s="9"/>
      <c r="F86" s="9"/>
      <c r="G86" s="9"/>
      <c r="H86" s="9"/>
      <c r="I86" s="9"/>
      <c r="J86" s="9"/>
      <c r="K86" s="9"/>
      <c r="L86" s="9"/>
      <c r="M86" s="9"/>
      <c r="N86" s="9"/>
      <c r="O86" s="9"/>
      <c r="P86" s="9"/>
      <c r="Q86" s="9"/>
    </row>
    <row r="87" spans="1:18" ht="60.75" customHeight="1">
      <c r="A87" s="48"/>
      <c r="B87" s="445" t="s">
        <v>38</v>
      </c>
      <c r="C87" s="445"/>
      <c r="D87" s="445"/>
      <c r="E87" s="445"/>
      <c r="F87" s="445"/>
      <c r="G87" s="445"/>
      <c r="H87" s="445"/>
      <c r="I87" s="445"/>
      <c r="J87" s="445"/>
      <c r="K87" s="445"/>
      <c r="L87" s="445"/>
      <c r="M87" s="445"/>
      <c r="N87" s="445"/>
      <c r="O87" s="445"/>
      <c r="P87" s="445"/>
      <c r="Q87" s="187"/>
      <c r="R87" s="232"/>
    </row>
    <row r="88" spans="1:18" ht="15">
      <c r="A88" s="48"/>
      <c r="B88" s="179"/>
      <c r="C88" s="9"/>
      <c r="D88" s="192"/>
      <c r="E88" s="179"/>
      <c r="F88" s="179"/>
      <c r="G88" s="179"/>
      <c r="H88" s="179"/>
      <c r="I88" s="179"/>
      <c r="J88" s="179"/>
      <c r="K88" s="179"/>
      <c r="L88" s="179"/>
      <c r="M88" s="179"/>
      <c r="N88" s="179"/>
      <c r="O88" s="179"/>
      <c r="P88" s="179"/>
      <c r="Q88" s="179"/>
      <c r="R88" s="8"/>
    </row>
    <row r="89" spans="1:18" ht="33" customHeight="1">
      <c r="A89" s="48"/>
      <c r="B89" s="446" t="s">
        <v>39</v>
      </c>
      <c r="C89" s="446"/>
      <c r="D89" s="446"/>
      <c r="E89" s="446"/>
      <c r="F89" s="446"/>
      <c r="G89" s="446"/>
      <c r="H89" s="446"/>
      <c r="I89" s="446"/>
      <c r="J89" s="446"/>
      <c r="K89" s="446"/>
      <c r="L89" s="446"/>
      <c r="M89" s="446"/>
      <c r="N89" s="446"/>
      <c r="O89" s="446"/>
      <c r="P89" s="446"/>
      <c r="Q89" s="193"/>
      <c r="R89" s="233"/>
    </row>
  </sheetData>
  <sheetProtection algorithmName="SHA-512" hashValue="wwF+3d732VeldEqLGjwZRmOXD1gxDUhioddJBoXaIOd7W9JMjkRqzBSlbbz87sXYhJZY/3q+vU2/Ovcp7jdshA==" saltValue="o2aO1RUFeMT8rdyIawOqGQ==" spinCount="100000" sheet="1" objects="1" scenarios="1"/>
  <protectedRanges>
    <protectedRange sqref="D8:E8" name="Rango5"/>
    <protectedRange sqref="D11:E30 E52:E71 E77:E85 D31:D85 E34:E49 E31:E32" name="Rango1"/>
  </protectedRanges>
  <mergeCells count="13">
    <mergeCell ref="B89:P89"/>
    <mergeCell ref="D6:D7"/>
    <mergeCell ref="E6:E7"/>
    <mergeCell ref="B87:P87"/>
    <mergeCell ref="B1:B4"/>
    <mergeCell ref="C1:O1"/>
    <mergeCell ref="C2:O2"/>
    <mergeCell ref="C3:O4"/>
    <mergeCell ref="N6:N7"/>
    <mergeCell ref="O6:O7"/>
    <mergeCell ref="P6:P8"/>
    <mergeCell ref="B6:C7"/>
    <mergeCell ref="F6:M6"/>
  </mergeCells>
  <conditionalFormatting sqref="P9:P29">
    <cfRule type="cellIs" dxfId="169" priority="92" operator="equal">
      <formula>"ALTO IMPACTO OBLIGATORIO ARTICULARLA A UNO DE LOS RIESGOS"</formula>
    </cfRule>
    <cfRule type="cellIs" dxfId="168" priority="93" operator="equal">
      <formula>"MEDIO IMPACTO RECOMENDABLE EVALUARLO EN EL RIESGO"</formula>
    </cfRule>
    <cfRule type="cellIs" dxfId="167" priority="94" operator="equal">
      <formula>"BAJO IMPACTO"</formula>
    </cfRule>
  </conditionalFormatting>
  <conditionalFormatting sqref="P51:P70 P73:P84">
    <cfRule type="cellIs" dxfId="166" priority="81" operator="equal">
      <formula>"ALTO IMPACTO OBLIGATORIO ARTICULARLA A UNA DE LAS OPORTUNIDADES"</formula>
    </cfRule>
    <cfRule type="cellIs" dxfId="165" priority="82" operator="equal">
      <formula>"MEDIO IMPACTO RECOMENDABLE EVALUARLO"</formula>
    </cfRule>
    <cfRule type="cellIs" dxfId="164" priority="83" operator="equal">
      <formula>"BAJO IMPACTO"</formula>
    </cfRule>
  </conditionalFormatting>
  <conditionalFormatting sqref="P34:P49">
    <cfRule type="cellIs" dxfId="163" priority="75" operator="equal">
      <formula>"ALTO IMPACTO OBLIGATORIO ARTICULARLA A UNO DE LOS RIESGOS"</formula>
    </cfRule>
    <cfRule type="cellIs" dxfId="162" priority="76" operator="equal">
      <formula>"MEDIO IMPACTO RECOMENDABLE EVALUARLO EN EL RIESGO"</formula>
    </cfRule>
    <cfRule type="cellIs" dxfId="161" priority="77" operator="equal">
      <formula>"BAJO IMPACTO"</formula>
    </cfRule>
  </conditionalFormatting>
  <conditionalFormatting sqref="C9:E10 C13:C22 C51 C73:C76 E51 E73:E76 C24:C29">
    <cfRule type="iconSet" priority="1588">
      <iconSet>
        <cfvo type="percent" val="0"/>
        <cfvo type="percent" val="33"/>
        <cfvo type="percent" val="67"/>
      </iconSet>
    </cfRule>
  </conditionalFormatting>
  <conditionalFormatting sqref="P71">
    <cfRule type="cellIs" dxfId="160" priority="72" operator="equal">
      <formula>"ALTO IMPACTO OBLIGATORIO ARTICULARLA A UNA DE LAS OPORTUNIDADES"</formula>
    </cfRule>
    <cfRule type="cellIs" dxfId="159" priority="73" operator="equal">
      <formula>"MEDIO IMPACTO RECOMENDABLE EVALUARLO"</formula>
    </cfRule>
    <cfRule type="cellIs" dxfId="158" priority="74" operator="equal">
      <formula>"BAJO IMPACTO"</formula>
    </cfRule>
  </conditionalFormatting>
  <conditionalFormatting sqref="P85">
    <cfRule type="cellIs" dxfId="157" priority="67" operator="equal">
      <formula>"ALTO IMPACTO OBLIGATORIO ARTICULARLA A UNA DE LAS OPORTUNIDADES"</formula>
    </cfRule>
    <cfRule type="cellIs" dxfId="156" priority="68" operator="equal">
      <formula>"MEDIO IMPACTO RECOMENDABLE EVALUARLO"</formula>
    </cfRule>
    <cfRule type="cellIs" dxfId="155" priority="69" operator="equal">
      <formula>"BAJO IMPACTO"</formula>
    </cfRule>
  </conditionalFormatting>
  <conditionalFormatting sqref="P31:P32">
    <cfRule type="cellIs" dxfId="154" priority="64" operator="equal">
      <formula>"ALTO IMPACTO OBLIGATORIO ARTICULARLA A UNO DE LOS RIESGOS"</formula>
    </cfRule>
    <cfRule type="cellIs" dxfId="153" priority="65" operator="equal">
      <formula>"MEDIO IMPACTO RECOMENDABLE EVALUARLO EN EL RIESGO"</formula>
    </cfRule>
    <cfRule type="cellIs" dxfId="152" priority="66" operator="equal">
      <formula>"BAJO IMPACTO"</formula>
    </cfRule>
  </conditionalFormatting>
  <conditionalFormatting sqref="D73:D85 D51:D71 D34:D49 D11:E29 D31:E32">
    <cfRule type="iconSet" priority="62">
      <iconSet>
        <cfvo type="percent" val="0"/>
        <cfvo type="percent" val="33"/>
        <cfvo type="percent" val="67"/>
      </iconSet>
    </cfRule>
  </conditionalFormatting>
  <conditionalFormatting sqref="E36 E39:E47">
    <cfRule type="iconSet" priority="54">
      <iconSet>
        <cfvo type="percent" val="0"/>
        <cfvo type="percent" val="33"/>
        <cfvo type="percent" val="67"/>
      </iconSet>
    </cfRule>
  </conditionalFormatting>
  <conditionalFormatting sqref="E53 E55:E57 E59:E64 E66:E70">
    <cfRule type="iconSet" priority="52">
      <iconSet>
        <cfvo type="percent" val="0"/>
        <cfvo type="percent" val="33"/>
        <cfvo type="percent" val="67"/>
      </iconSet>
    </cfRule>
  </conditionalFormatting>
  <conditionalFormatting sqref="E78:E82 E84">
    <cfRule type="iconSet" priority="50">
      <iconSet>
        <cfvo type="percent" val="0"/>
        <cfvo type="percent" val="33"/>
        <cfvo type="percent" val="67"/>
      </iconSet>
    </cfRule>
  </conditionalFormatting>
  <conditionalFormatting sqref="C11:C12">
    <cfRule type="iconSet" priority="49">
      <iconSet>
        <cfvo type="percent" val="0"/>
        <cfvo type="percent" val="33"/>
        <cfvo type="percent" val="67"/>
      </iconSet>
    </cfRule>
  </conditionalFormatting>
  <conditionalFormatting sqref="C23">
    <cfRule type="iconSet" priority="47">
      <iconSet>
        <cfvo type="percent" val="0"/>
        <cfvo type="percent" val="33"/>
        <cfvo type="percent" val="67"/>
      </iconSet>
    </cfRule>
  </conditionalFormatting>
  <conditionalFormatting sqref="C31:C32">
    <cfRule type="iconSet" priority="45">
      <iconSet>
        <cfvo type="percent" val="0"/>
        <cfvo type="percent" val="33"/>
        <cfvo type="percent" val="67"/>
      </iconSet>
    </cfRule>
  </conditionalFormatting>
  <conditionalFormatting sqref="C34:C49">
    <cfRule type="iconSet" priority="43">
      <iconSet>
        <cfvo type="percent" val="0"/>
        <cfvo type="percent" val="33"/>
        <cfvo type="percent" val="67"/>
      </iconSet>
    </cfRule>
  </conditionalFormatting>
  <conditionalFormatting sqref="C52:C71">
    <cfRule type="iconSet" priority="41">
      <iconSet>
        <cfvo type="percent" val="0"/>
        <cfvo type="percent" val="33"/>
        <cfvo type="percent" val="67"/>
      </iconSet>
    </cfRule>
  </conditionalFormatting>
  <conditionalFormatting sqref="C77:C85">
    <cfRule type="iconSet" priority="39">
      <iconSet>
        <cfvo type="percent" val="0"/>
        <cfvo type="percent" val="33"/>
        <cfvo type="percent" val="67"/>
      </iconSet>
    </cfRule>
  </conditionalFormatting>
  <conditionalFormatting sqref="E35">
    <cfRule type="iconSet" priority="36">
      <iconSet>
        <cfvo type="percent" val="0"/>
        <cfvo type="percent" val="33"/>
        <cfvo type="percent" val="67"/>
      </iconSet>
    </cfRule>
  </conditionalFormatting>
  <conditionalFormatting sqref="E37">
    <cfRule type="iconSet" priority="32">
      <iconSet>
        <cfvo type="percent" val="0"/>
        <cfvo type="percent" val="33"/>
        <cfvo type="percent" val="67"/>
      </iconSet>
    </cfRule>
  </conditionalFormatting>
  <conditionalFormatting sqref="E38">
    <cfRule type="iconSet" priority="30">
      <iconSet>
        <cfvo type="percent" val="0"/>
        <cfvo type="percent" val="33"/>
        <cfvo type="percent" val="67"/>
      </iconSet>
    </cfRule>
  </conditionalFormatting>
  <conditionalFormatting sqref="E48">
    <cfRule type="iconSet" priority="28">
      <iconSet>
        <cfvo type="percent" val="0"/>
        <cfvo type="percent" val="33"/>
        <cfvo type="percent" val="67"/>
      </iconSet>
    </cfRule>
  </conditionalFormatting>
  <conditionalFormatting sqref="E49">
    <cfRule type="iconSet" priority="26">
      <iconSet>
        <cfvo type="percent" val="0"/>
        <cfvo type="percent" val="33"/>
        <cfvo type="percent" val="67"/>
      </iconSet>
    </cfRule>
  </conditionalFormatting>
  <conditionalFormatting sqref="E52">
    <cfRule type="iconSet" priority="24">
      <iconSet>
        <cfvo type="percent" val="0"/>
        <cfvo type="percent" val="33"/>
        <cfvo type="percent" val="67"/>
      </iconSet>
    </cfRule>
  </conditionalFormatting>
  <conditionalFormatting sqref="E54">
    <cfRule type="iconSet" priority="22">
      <iconSet>
        <cfvo type="percent" val="0"/>
        <cfvo type="percent" val="33"/>
        <cfvo type="percent" val="67"/>
      </iconSet>
    </cfRule>
  </conditionalFormatting>
  <conditionalFormatting sqref="E58">
    <cfRule type="iconSet" priority="20">
      <iconSet>
        <cfvo type="percent" val="0"/>
        <cfvo type="percent" val="33"/>
        <cfvo type="percent" val="67"/>
      </iconSet>
    </cfRule>
  </conditionalFormatting>
  <conditionalFormatting sqref="E65">
    <cfRule type="iconSet" priority="18">
      <iconSet>
        <cfvo type="percent" val="0"/>
        <cfvo type="percent" val="33"/>
        <cfvo type="percent" val="67"/>
      </iconSet>
    </cfRule>
  </conditionalFormatting>
  <conditionalFormatting sqref="E71">
    <cfRule type="iconSet" priority="16">
      <iconSet>
        <cfvo type="percent" val="0"/>
        <cfvo type="percent" val="33"/>
        <cfvo type="percent" val="67"/>
      </iconSet>
    </cfRule>
  </conditionalFormatting>
  <conditionalFormatting sqref="E77">
    <cfRule type="iconSet" priority="14">
      <iconSet>
        <cfvo type="percent" val="0"/>
        <cfvo type="percent" val="33"/>
        <cfvo type="percent" val="67"/>
      </iconSet>
    </cfRule>
  </conditionalFormatting>
  <conditionalFormatting sqref="E83">
    <cfRule type="iconSet" priority="12">
      <iconSet>
        <cfvo type="percent" val="0"/>
        <cfvo type="percent" val="33"/>
        <cfvo type="percent" val="67"/>
      </iconSet>
    </cfRule>
  </conditionalFormatting>
  <conditionalFormatting sqref="E85">
    <cfRule type="iconSet" priority="10">
      <iconSet>
        <cfvo type="percent" val="0"/>
        <cfvo type="percent" val="33"/>
        <cfvo type="percent" val="67"/>
      </iconSet>
    </cfRule>
  </conditionalFormatting>
  <conditionalFormatting sqref="P30">
    <cfRule type="cellIs" dxfId="151" priority="7" operator="equal">
      <formula>"ALTO IMPACTO OBLIGATORIO ARTICULARLA A UNO DE LOS RIESGOS"</formula>
    </cfRule>
    <cfRule type="cellIs" dxfId="150" priority="8" operator="equal">
      <formula>"MEDIO IMPACTO RECOMENDABLE EVALUARLO EN EL RIESGO"</formula>
    </cfRule>
    <cfRule type="cellIs" dxfId="149" priority="9" operator="equal">
      <formula>"BAJO IMPACTO"</formula>
    </cfRule>
  </conditionalFormatting>
  <conditionalFormatting sqref="D30:E30">
    <cfRule type="iconSet" priority="5">
      <iconSet>
        <cfvo type="percent" val="0"/>
        <cfvo type="percent" val="33"/>
        <cfvo type="percent" val="67"/>
      </iconSet>
    </cfRule>
  </conditionalFormatting>
  <conditionalFormatting sqref="C30">
    <cfRule type="iconSet" priority="4">
      <iconSet>
        <cfvo type="percent" val="0"/>
        <cfvo type="percent" val="33"/>
        <cfvo type="percent" val="67"/>
      </iconSet>
    </cfRule>
  </conditionalFormatting>
  <conditionalFormatting sqref="E34">
    <cfRule type="iconSet" priority="1">
      <iconSet>
        <cfvo type="percent" val="0"/>
        <cfvo type="percent" val="33"/>
        <cfvo type="percent" val="67"/>
      </iconSet>
    </cfRule>
  </conditionalFormatting>
  <dataValidations xWindow="609" yWindow="286" count="3">
    <dataValidation allowBlank="1" showInputMessage="1" showErrorMessage="1" prompt="Establezca un peso porcentual (%) por cada parte interesada, donde la suma de todas no supere el 100%. Ejemplo:_x000a__x000a_1 - Parte interesada 1: 30%_x000a_2 - Parte interesada 2: 20%_x000a_3 - Parte interesada 3: 50%" sqref="F8:M8" xr:uid="{00000000-0002-0000-0800-000000000000}"/>
    <dataValidation type="list" allowBlank="1" showInputMessage="1" showErrorMessage="1" sqref="F85:M85" xr:uid="{00000000-0002-0000-0800-000001000000}">
      <formula1>$B$225:$B$229</formula1>
    </dataValidation>
    <dataValidation allowBlank="1" showInputMessage="1" showErrorMessage="1" prompt="Seleccione sede, seccional o extensión según corresponda" sqref="D11:D85" xr:uid="{6DAA5D52-EC6B-4A77-818D-67F9AC56D469}"/>
  </dataValidations>
  <hyperlinks>
    <hyperlink ref="A7" location="'INICIO (2)'!A1" display="REGRESAR" xr:uid="{00000000-0004-0000-0800-000000000000}"/>
  </hyperlinks>
  <pageMargins left="0.7" right="0.7" top="0.75" bottom="0.75" header="0.3" footer="0.3"/>
  <pageSetup paperSize="9" scale="39" orientation="landscape" r:id="rId1"/>
  <drawing r:id="rId2"/>
  <extLst>
    <ext xmlns:x14="http://schemas.microsoft.com/office/spreadsheetml/2009/9/main" uri="{78C0D931-6437-407d-A8EE-F0AAD7539E65}">
      <x14:conditionalFormattings>
        <x14:conditionalFormatting xmlns:xm="http://schemas.microsoft.com/office/excel/2006/main">
          <x14:cfRule type="iconSet" priority="1593" id="{5DD51D27-DA92-4A18-A159-92EB5DFB144F}">
            <x14:iconSet showValue="0" custom="1">
              <x14:cfvo type="percent">
                <xm:f>0</xm:f>
              </x14:cfvo>
              <x14:cfvo type="percent">
                <xm:f>0</xm:f>
              </x14:cfvo>
              <x14:cfvo type="num">
                <xm:f>1</xm:f>
              </x14:cfvo>
              <x14:cfIcon iconSet="3Symbols" iconId="0"/>
              <x14:cfIcon iconSet="3Symbols" iconId="0"/>
              <x14:cfIcon iconSet="3Symbols" iconId="2"/>
            </x14:iconSet>
          </x14:cfRule>
          <xm:sqref>C9:E10 C13:C22 C51 C73:C76 E51 E73:E76 C24:C29</xm:sqref>
        </x14:conditionalFormatting>
        <x14:conditionalFormatting xmlns:xm="http://schemas.microsoft.com/office/excel/2006/main">
          <x14:cfRule type="iconSet" priority="63" id="{E45DAA88-4F4F-419D-BF8B-AF2CCD5A94B8}">
            <x14:iconSet showValue="0" custom="1">
              <x14:cfvo type="percent">
                <xm:f>0</xm:f>
              </x14:cfvo>
              <x14:cfvo type="percent">
                <xm:f>0</xm:f>
              </x14:cfvo>
              <x14:cfvo type="num">
                <xm:f>1</xm:f>
              </x14:cfvo>
              <x14:cfIcon iconSet="3Symbols" iconId="0"/>
              <x14:cfIcon iconSet="3Symbols" iconId="0"/>
              <x14:cfIcon iconSet="3Symbols" iconId="2"/>
            </x14:iconSet>
          </x14:cfRule>
          <xm:sqref>D73:D85 D51:D71 D34:D49 D11:E29 D31:E32</xm:sqref>
        </x14:conditionalFormatting>
        <x14:conditionalFormatting xmlns:xm="http://schemas.microsoft.com/office/excel/2006/main">
          <x14:cfRule type="iconSet" priority="55" id="{15F12394-A23D-49B4-8FA7-2766F02BD8B5}">
            <x14:iconSet showValue="0" custom="1">
              <x14:cfvo type="percent">
                <xm:f>0</xm:f>
              </x14:cfvo>
              <x14:cfvo type="percent">
                <xm:f>0</xm:f>
              </x14:cfvo>
              <x14:cfvo type="num">
                <xm:f>1</xm:f>
              </x14:cfvo>
              <x14:cfIcon iconSet="3Symbols" iconId="0"/>
              <x14:cfIcon iconSet="3Symbols" iconId="0"/>
              <x14:cfIcon iconSet="3Symbols" iconId="2"/>
            </x14:iconSet>
          </x14:cfRule>
          <xm:sqref>E36 E39:E47</xm:sqref>
        </x14:conditionalFormatting>
        <x14:conditionalFormatting xmlns:xm="http://schemas.microsoft.com/office/excel/2006/main">
          <x14:cfRule type="iconSet" priority="53" id="{6D568A24-A58D-4DE3-9F97-9F398BCA5444}">
            <x14:iconSet showValue="0" custom="1">
              <x14:cfvo type="percent">
                <xm:f>0</xm:f>
              </x14:cfvo>
              <x14:cfvo type="percent">
                <xm:f>0</xm:f>
              </x14:cfvo>
              <x14:cfvo type="num">
                <xm:f>1</xm:f>
              </x14:cfvo>
              <x14:cfIcon iconSet="3Symbols" iconId="0"/>
              <x14:cfIcon iconSet="3Symbols" iconId="0"/>
              <x14:cfIcon iconSet="3Symbols" iconId="2"/>
            </x14:iconSet>
          </x14:cfRule>
          <xm:sqref>E53 E55:E57 E59:E64 E66:E70</xm:sqref>
        </x14:conditionalFormatting>
        <x14:conditionalFormatting xmlns:xm="http://schemas.microsoft.com/office/excel/2006/main">
          <x14:cfRule type="iconSet" priority="51" id="{64B42C4D-2786-48EF-8C53-E58265BD00E5}">
            <x14:iconSet showValue="0" custom="1">
              <x14:cfvo type="percent">
                <xm:f>0</xm:f>
              </x14:cfvo>
              <x14:cfvo type="percent">
                <xm:f>0</xm:f>
              </x14:cfvo>
              <x14:cfvo type="num">
                <xm:f>1</xm:f>
              </x14:cfvo>
              <x14:cfIcon iconSet="3Symbols" iconId="0"/>
              <x14:cfIcon iconSet="3Symbols" iconId="0"/>
              <x14:cfIcon iconSet="3Symbols" iconId="2"/>
            </x14:iconSet>
          </x14:cfRule>
          <xm:sqref>E78:E82 E84</xm:sqref>
        </x14:conditionalFormatting>
        <x14:conditionalFormatting xmlns:xm="http://schemas.microsoft.com/office/excel/2006/main">
          <x14:cfRule type="iconSet" priority="48" id="{9E73F84A-C703-461D-B7D5-7F710213ADA9}">
            <x14:iconSet showValue="0" custom="1">
              <x14:cfvo type="percent">
                <xm:f>0</xm:f>
              </x14:cfvo>
              <x14:cfvo type="percent">
                <xm:f>0</xm:f>
              </x14:cfvo>
              <x14:cfvo type="num">
                <xm:f>1</xm:f>
              </x14:cfvo>
              <x14:cfIcon iconSet="3Symbols" iconId="0"/>
              <x14:cfIcon iconSet="3Symbols" iconId="0"/>
              <x14:cfIcon iconSet="3Symbols" iconId="2"/>
            </x14:iconSet>
          </x14:cfRule>
          <xm:sqref>C11:C12</xm:sqref>
        </x14:conditionalFormatting>
        <x14:conditionalFormatting xmlns:xm="http://schemas.microsoft.com/office/excel/2006/main">
          <x14:cfRule type="iconSet" priority="46" id="{6DF2ED00-6C21-4817-9F5B-7B82AE7BCF5B}">
            <x14:iconSet showValue="0" custom="1">
              <x14:cfvo type="percent">
                <xm:f>0</xm:f>
              </x14:cfvo>
              <x14:cfvo type="percent">
                <xm:f>0</xm:f>
              </x14:cfvo>
              <x14:cfvo type="num">
                <xm:f>1</xm:f>
              </x14:cfvo>
              <x14:cfIcon iconSet="3Symbols" iconId="0"/>
              <x14:cfIcon iconSet="3Symbols" iconId="0"/>
              <x14:cfIcon iconSet="3Symbols" iconId="2"/>
            </x14:iconSet>
          </x14:cfRule>
          <xm:sqref>C23</xm:sqref>
        </x14:conditionalFormatting>
        <x14:conditionalFormatting xmlns:xm="http://schemas.microsoft.com/office/excel/2006/main">
          <x14:cfRule type="iconSet" priority="44" id="{7D612E48-3BCF-46FD-A8BE-227F163177C4}">
            <x14:iconSet showValue="0" custom="1">
              <x14:cfvo type="percent">
                <xm:f>0</xm:f>
              </x14:cfvo>
              <x14:cfvo type="percent">
                <xm:f>0</xm:f>
              </x14:cfvo>
              <x14:cfvo type="num">
                <xm:f>1</xm:f>
              </x14:cfvo>
              <x14:cfIcon iconSet="3Symbols" iconId="0"/>
              <x14:cfIcon iconSet="3Symbols" iconId="0"/>
              <x14:cfIcon iconSet="3Symbols" iconId="2"/>
            </x14:iconSet>
          </x14:cfRule>
          <xm:sqref>C31:C32</xm:sqref>
        </x14:conditionalFormatting>
        <x14:conditionalFormatting xmlns:xm="http://schemas.microsoft.com/office/excel/2006/main">
          <x14:cfRule type="iconSet" priority="42" id="{1CBC48C7-39AD-46FE-8B9D-B5C529B5CDE8}">
            <x14:iconSet showValue="0" custom="1">
              <x14:cfvo type="percent">
                <xm:f>0</xm:f>
              </x14:cfvo>
              <x14:cfvo type="percent">
                <xm:f>0</xm:f>
              </x14:cfvo>
              <x14:cfvo type="num">
                <xm:f>1</xm:f>
              </x14:cfvo>
              <x14:cfIcon iconSet="3Symbols" iconId="0"/>
              <x14:cfIcon iconSet="3Symbols" iconId="0"/>
              <x14:cfIcon iconSet="3Symbols" iconId="2"/>
            </x14:iconSet>
          </x14:cfRule>
          <xm:sqref>C34:C49</xm:sqref>
        </x14:conditionalFormatting>
        <x14:conditionalFormatting xmlns:xm="http://schemas.microsoft.com/office/excel/2006/main">
          <x14:cfRule type="iconSet" priority="40" id="{D060F14F-EF14-41EF-9E09-4AAD08305FCF}">
            <x14:iconSet showValue="0" custom="1">
              <x14:cfvo type="percent">
                <xm:f>0</xm:f>
              </x14:cfvo>
              <x14:cfvo type="percent">
                <xm:f>0</xm:f>
              </x14:cfvo>
              <x14:cfvo type="num">
                <xm:f>1</xm:f>
              </x14:cfvo>
              <x14:cfIcon iconSet="3Symbols" iconId="0"/>
              <x14:cfIcon iconSet="3Symbols" iconId="0"/>
              <x14:cfIcon iconSet="3Symbols" iconId="2"/>
            </x14:iconSet>
          </x14:cfRule>
          <xm:sqref>C52:C71</xm:sqref>
        </x14:conditionalFormatting>
        <x14:conditionalFormatting xmlns:xm="http://schemas.microsoft.com/office/excel/2006/main">
          <x14:cfRule type="iconSet" priority="38" id="{20C1CB3C-A8EF-4399-BE19-811BFF9BC32F}">
            <x14:iconSet showValue="0" custom="1">
              <x14:cfvo type="percent">
                <xm:f>0</xm:f>
              </x14:cfvo>
              <x14:cfvo type="percent">
                <xm:f>0</xm:f>
              </x14:cfvo>
              <x14:cfvo type="num">
                <xm:f>1</xm:f>
              </x14:cfvo>
              <x14:cfIcon iconSet="3Symbols" iconId="0"/>
              <x14:cfIcon iconSet="3Symbols" iconId="0"/>
              <x14:cfIcon iconSet="3Symbols" iconId="2"/>
            </x14:iconSet>
          </x14:cfRule>
          <xm:sqref>C77:C85</xm:sqref>
        </x14:conditionalFormatting>
        <x14:conditionalFormatting xmlns:xm="http://schemas.microsoft.com/office/excel/2006/main">
          <x14:cfRule type="iconSet" priority="37" id="{62CEBB50-A8E4-4867-BFBC-1AEA7EFE0702}">
            <x14:iconSet showValue="0" custom="1">
              <x14:cfvo type="percent">
                <xm:f>0</xm:f>
              </x14:cfvo>
              <x14:cfvo type="percent">
                <xm:f>0</xm:f>
              </x14:cfvo>
              <x14:cfvo type="num">
                <xm:f>1</xm:f>
              </x14:cfvo>
              <x14:cfIcon iconSet="3Symbols" iconId="0"/>
              <x14:cfIcon iconSet="3Symbols" iconId="0"/>
              <x14:cfIcon iconSet="3Symbols" iconId="2"/>
            </x14:iconSet>
          </x14:cfRule>
          <xm:sqref>E35</xm:sqref>
        </x14:conditionalFormatting>
        <x14:conditionalFormatting xmlns:xm="http://schemas.microsoft.com/office/excel/2006/main">
          <x14:cfRule type="iconSet" priority="33" id="{9BC9D808-0879-4266-979C-61411E28BB23}">
            <x14:iconSet showValue="0" custom="1">
              <x14:cfvo type="percent">
                <xm:f>0</xm:f>
              </x14:cfvo>
              <x14:cfvo type="percent">
                <xm:f>0</xm:f>
              </x14:cfvo>
              <x14:cfvo type="num">
                <xm:f>1</xm:f>
              </x14:cfvo>
              <x14:cfIcon iconSet="3Symbols" iconId="0"/>
              <x14:cfIcon iconSet="3Symbols" iconId="0"/>
              <x14:cfIcon iconSet="3Symbols" iconId="2"/>
            </x14:iconSet>
          </x14:cfRule>
          <xm:sqref>E37</xm:sqref>
        </x14:conditionalFormatting>
        <x14:conditionalFormatting xmlns:xm="http://schemas.microsoft.com/office/excel/2006/main">
          <x14:cfRule type="iconSet" priority="31" id="{93A628AE-6D5B-497C-B313-92DAF0F283AF}">
            <x14:iconSet showValue="0" custom="1">
              <x14:cfvo type="percent">
                <xm:f>0</xm:f>
              </x14:cfvo>
              <x14:cfvo type="percent">
                <xm:f>0</xm:f>
              </x14:cfvo>
              <x14:cfvo type="num">
                <xm:f>1</xm:f>
              </x14:cfvo>
              <x14:cfIcon iconSet="3Symbols" iconId="0"/>
              <x14:cfIcon iconSet="3Symbols" iconId="0"/>
              <x14:cfIcon iconSet="3Symbols" iconId="2"/>
            </x14:iconSet>
          </x14:cfRule>
          <xm:sqref>E38</xm:sqref>
        </x14:conditionalFormatting>
        <x14:conditionalFormatting xmlns:xm="http://schemas.microsoft.com/office/excel/2006/main">
          <x14:cfRule type="iconSet" priority="29" id="{37AB2AD7-8849-4C15-94E9-3F0FFC4A09BF}">
            <x14:iconSet showValue="0" custom="1">
              <x14:cfvo type="percent">
                <xm:f>0</xm:f>
              </x14:cfvo>
              <x14:cfvo type="percent">
                <xm:f>0</xm:f>
              </x14:cfvo>
              <x14:cfvo type="num">
                <xm:f>1</xm:f>
              </x14:cfvo>
              <x14:cfIcon iconSet="3Symbols" iconId="0"/>
              <x14:cfIcon iconSet="3Symbols" iconId="0"/>
              <x14:cfIcon iconSet="3Symbols" iconId="2"/>
            </x14:iconSet>
          </x14:cfRule>
          <xm:sqref>E48</xm:sqref>
        </x14:conditionalFormatting>
        <x14:conditionalFormatting xmlns:xm="http://schemas.microsoft.com/office/excel/2006/main">
          <x14:cfRule type="iconSet" priority="27" id="{4EE25126-7B99-4751-848B-6CADC00A0DD7}">
            <x14:iconSet showValue="0" custom="1">
              <x14:cfvo type="percent">
                <xm:f>0</xm:f>
              </x14:cfvo>
              <x14:cfvo type="percent">
                <xm:f>0</xm:f>
              </x14:cfvo>
              <x14:cfvo type="num">
                <xm:f>1</xm:f>
              </x14:cfvo>
              <x14:cfIcon iconSet="3Symbols" iconId="0"/>
              <x14:cfIcon iconSet="3Symbols" iconId="0"/>
              <x14:cfIcon iconSet="3Symbols" iconId="2"/>
            </x14:iconSet>
          </x14:cfRule>
          <xm:sqref>E49</xm:sqref>
        </x14:conditionalFormatting>
        <x14:conditionalFormatting xmlns:xm="http://schemas.microsoft.com/office/excel/2006/main">
          <x14:cfRule type="iconSet" priority="25" id="{0A98B8A1-9473-405E-9EDD-1912B05DCBDE}">
            <x14:iconSet showValue="0" custom="1">
              <x14:cfvo type="percent">
                <xm:f>0</xm:f>
              </x14:cfvo>
              <x14:cfvo type="percent">
                <xm:f>0</xm:f>
              </x14:cfvo>
              <x14:cfvo type="num">
                <xm:f>1</xm:f>
              </x14:cfvo>
              <x14:cfIcon iconSet="3Symbols" iconId="0"/>
              <x14:cfIcon iconSet="3Symbols" iconId="0"/>
              <x14:cfIcon iconSet="3Symbols" iconId="2"/>
            </x14:iconSet>
          </x14:cfRule>
          <xm:sqref>E52</xm:sqref>
        </x14:conditionalFormatting>
        <x14:conditionalFormatting xmlns:xm="http://schemas.microsoft.com/office/excel/2006/main">
          <x14:cfRule type="iconSet" priority="23" id="{00BE3870-C898-4EDB-8D48-03A5242C3966}">
            <x14:iconSet showValue="0" custom="1">
              <x14:cfvo type="percent">
                <xm:f>0</xm:f>
              </x14:cfvo>
              <x14:cfvo type="percent">
                <xm:f>0</xm:f>
              </x14:cfvo>
              <x14:cfvo type="num">
                <xm:f>1</xm:f>
              </x14:cfvo>
              <x14:cfIcon iconSet="3Symbols" iconId="0"/>
              <x14:cfIcon iconSet="3Symbols" iconId="0"/>
              <x14:cfIcon iconSet="3Symbols" iconId="2"/>
            </x14:iconSet>
          </x14:cfRule>
          <xm:sqref>E54</xm:sqref>
        </x14:conditionalFormatting>
        <x14:conditionalFormatting xmlns:xm="http://schemas.microsoft.com/office/excel/2006/main">
          <x14:cfRule type="iconSet" priority="21" id="{C62F2822-0E07-406E-9330-856255CE2CEF}">
            <x14:iconSet showValue="0" custom="1">
              <x14:cfvo type="percent">
                <xm:f>0</xm:f>
              </x14:cfvo>
              <x14:cfvo type="percent">
                <xm:f>0</xm:f>
              </x14:cfvo>
              <x14:cfvo type="num">
                <xm:f>1</xm:f>
              </x14:cfvo>
              <x14:cfIcon iconSet="3Symbols" iconId="0"/>
              <x14:cfIcon iconSet="3Symbols" iconId="0"/>
              <x14:cfIcon iconSet="3Symbols" iconId="2"/>
            </x14:iconSet>
          </x14:cfRule>
          <xm:sqref>E58</xm:sqref>
        </x14:conditionalFormatting>
        <x14:conditionalFormatting xmlns:xm="http://schemas.microsoft.com/office/excel/2006/main">
          <x14:cfRule type="iconSet" priority="19" id="{CD3F2127-CEB5-45CF-A0AE-C04FCC99C242}">
            <x14:iconSet showValue="0" custom="1">
              <x14:cfvo type="percent">
                <xm:f>0</xm:f>
              </x14:cfvo>
              <x14:cfvo type="percent">
                <xm:f>0</xm:f>
              </x14:cfvo>
              <x14:cfvo type="num">
                <xm:f>1</xm:f>
              </x14:cfvo>
              <x14:cfIcon iconSet="3Symbols" iconId="0"/>
              <x14:cfIcon iconSet="3Symbols" iconId="0"/>
              <x14:cfIcon iconSet="3Symbols" iconId="2"/>
            </x14:iconSet>
          </x14:cfRule>
          <xm:sqref>E65</xm:sqref>
        </x14:conditionalFormatting>
        <x14:conditionalFormatting xmlns:xm="http://schemas.microsoft.com/office/excel/2006/main">
          <x14:cfRule type="iconSet" priority="17" id="{2499FE9C-113A-4130-AE41-DB2132B38625}">
            <x14:iconSet showValue="0" custom="1">
              <x14:cfvo type="percent">
                <xm:f>0</xm:f>
              </x14:cfvo>
              <x14:cfvo type="percent">
                <xm:f>0</xm:f>
              </x14:cfvo>
              <x14:cfvo type="num">
                <xm:f>1</xm:f>
              </x14:cfvo>
              <x14:cfIcon iconSet="3Symbols" iconId="0"/>
              <x14:cfIcon iconSet="3Symbols" iconId="0"/>
              <x14:cfIcon iconSet="3Symbols" iconId="2"/>
            </x14:iconSet>
          </x14:cfRule>
          <xm:sqref>E71</xm:sqref>
        </x14:conditionalFormatting>
        <x14:conditionalFormatting xmlns:xm="http://schemas.microsoft.com/office/excel/2006/main">
          <x14:cfRule type="iconSet" priority="15" id="{01E8B0CF-A950-40F9-B31C-DC4A8FC184D5}">
            <x14:iconSet showValue="0" custom="1">
              <x14:cfvo type="percent">
                <xm:f>0</xm:f>
              </x14:cfvo>
              <x14:cfvo type="percent">
                <xm:f>0</xm:f>
              </x14:cfvo>
              <x14:cfvo type="num">
                <xm:f>1</xm:f>
              </x14:cfvo>
              <x14:cfIcon iconSet="3Symbols" iconId="0"/>
              <x14:cfIcon iconSet="3Symbols" iconId="0"/>
              <x14:cfIcon iconSet="3Symbols" iconId="2"/>
            </x14:iconSet>
          </x14:cfRule>
          <xm:sqref>E77</xm:sqref>
        </x14:conditionalFormatting>
        <x14:conditionalFormatting xmlns:xm="http://schemas.microsoft.com/office/excel/2006/main">
          <x14:cfRule type="iconSet" priority="13" id="{59E59DA0-CDC4-4F49-8369-FBB9E2BDF755}">
            <x14:iconSet showValue="0" custom="1">
              <x14:cfvo type="percent">
                <xm:f>0</xm:f>
              </x14:cfvo>
              <x14:cfvo type="percent">
                <xm:f>0</xm:f>
              </x14:cfvo>
              <x14:cfvo type="num">
                <xm:f>1</xm:f>
              </x14:cfvo>
              <x14:cfIcon iconSet="3Symbols" iconId="0"/>
              <x14:cfIcon iconSet="3Symbols" iconId="0"/>
              <x14:cfIcon iconSet="3Symbols" iconId="2"/>
            </x14:iconSet>
          </x14:cfRule>
          <xm:sqref>E83</xm:sqref>
        </x14:conditionalFormatting>
        <x14:conditionalFormatting xmlns:xm="http://schemas.microsoft.com/office/excel/2006/main">
          <x14:cfRule type="iconSet" priority="11" id="{1719995C-1E8D-4F89-A215-DCC93D329F15}">
            <x14:iconSet showValue="0" custom="1">
              <x14:cfvo type="percent">
                <xm:f>0</xm:f>
              </x14:cfvo>
              <x14:cfvo type="percent">
                <xm:f>0</xm:f>
              </x14:cfvo>
              <x14:cfvo type="num">
                <xm:f>1</xm:f>
              </x14:cfvo>
              <x14:cfIcon iconSet="3Symbols" iconId="0"/>
              <x14:cfIcon iconSet="3Symbols" iconId="0"/>
              <x14:cfIcon iconSet="3Symbols" iconId="2"/>
            </x14:iconSet>
          </x14:cfRule>
          <xm:sqref>E85</xm:sqref>
        </x14:conditionalFormatting>
        <x14:conditionalFormatting xmlns:xm="http://schemas.microsoft.com/office/excel/2006/main">
          <x14:cfRule type="iconSet" priority="6" id="{AB342370-4867-4989-B6BA-25D5A5CDBC85}">
            <x14:iconSet showValue="0" custom="1">
              <x14:cfvo type="percent">
                <xm:f>0</xm:f>
              </x14:cfvo>
              <x14:cfvo type="percent">
                <xm:f>0</xm:f>
              </x14:cfvo>
              <x14:cfvo type="num">
                <xm:f>1</xm:f>
              </x14:cfvo>
              <x14:cfIcon iconSet="3Symbols" iconId="0"/>
              <x14:cfIcon iconSet="3Symbols" iconId="0"/>
              <x14:cfIcon iconSet="3Symbols" iconId="2"/>
            </x14:iconSet>
          </x14:cfRule>
          <xm:sqref>D30:E30</xm:sqref>
        </x14:conditionalFormatting>
        <x14:conditionalFormatting xmlns:xm="http://schemas.microsoft.com/office/excel/2006/main">
          <x14:cfRule type="iconSet" priority="3" id="{B8990D11-EBBE-48F3-99F4-21BDDB9BD3C1}">
            <x14:iconSet showValue="0" custom="1">
              <x14:cfvo type="percent">
                <xm:f>0</xm:f>
              </x14:cfvo>
              <x14:cfvo type="percent">
                <xm:f>0</xm:f>
              </x14:cfvo>
              <x14:cfvo type="num">
                <xm:f>1</xm:f>
              </x14:cfvo>
              <x14:cfIcon iconSet="3Symbols" iconId="0"/>
              <x14:cfIcon iconSet="3Symbols" iconId="0"/>
              <x14:cfIcon iconSet="3Symbols" iconId="2"/>
            </x14:iconSet>
          </x14:cfRule>
          <xm:sqref>C30</xm:sqref>
        </x14:conditionalFormatting>
        <x14:conditionalFormatting xmlns:xm="http://schemas.microsoft.com/office/excel/2006/main">
          <x14:cfRule type="iconSet" priority="2" id="{0C09D451-82D4-477A-AADE-E457708C0B06}">
            <x14:iconSet showValue="0" custom="1">
              <x14:cfvo type="percent">
                <xm:f>0</xm:f>
              </x14:cfvo>
              <x14:cfvo type="percent">
                <xm:f>0</xm:f>
              </x14:cfvo>
              <x14:cfvo type="num">
                <xm:f>1</xm:f>
              </x14:cfvo>
              <x14:cfIcon iconSet="3Symbols" iconId="0"/>
              <x14:cfIcon iconSet="3Symbols" iconId="0"/>
              <x14:cfIcon iconSet="3Symbols" iconId="2"/>
            </x14:iconSet>
          </x14:cfRule>
          <xm:sqref>E34</xm:sqref>
        </x14:conditionalFormatting>
      </x14:conditionalFormattings>
    </ext>
    <ext xmlns:x14="http://schemas.microsoft.com/office/spreadsheetml/2009/9/main" uri="{CCE6A557-97BC-4b89-ADB6-D9C93CAAB3DF}">
      <x14:dataValidations xmlns:xm="http://schemas.microsoft.com/office/excel/2006/main" xWindow="609" yWindow="286" count="5">
        <x14:dataValidation type="list" allowBlank="1" showInputMessage="1" showErrorMessage="1" prompt="En el análisis del contexto actual, identifique el estado de la causa:_x000a_0- Se elimina_x000a_1- Continúa" xr:uid="{00000000-0002-0000-0800-000002000000}">
          <x14:formula1>
            <xm:f>Hoja4!$C$2:$C$3</xm:f>
          </x14:formula1>
          <xm:sqref>D9:E10 E73:E76 C34:C49 E51 C51:C71 C73:C85 C9:C32</xm:sqref>
        </x14:dataValidation>
        <x14:dataValidation type="list" allowBlank="1" showInputMessage="1" showErrorMessage="1" prompt="Califique según el peso de importancia o relevancia frente a la parte interesada:_x000a_1- No tiene ninguna afectación_x000a_2- Afecta en bajo grado_x000a_3- Afecta en medio grado_x000a_4- Afecta en alto grado_x000a_5- Afecta e impacta en superior grado" xr:uid="{00000000-0002-0000-0800-000003000000}">
          <x14:formula1>
            <xm:f>'https://mailunicundiedu-my.sharepoint.com/Users/dannarrodriguez/Documents/IPA 2021 - ISO 9001/RIESGOS IPA 2021/RIESGOS VERSIÓN 2/[10RIESGOS-MAR 1.xlsm]Hoja4'!#REF!</xm:f>
          </x14:formula1>
          <xm:sqref>F9:M10</xm:sqref>
        </x14:dataValidation>
        <x14:dataValidation type="list" allowBlank="1" showInputMessage="1" showErrorMessage="1" prompt="Califique según el peso de importancia o relevancia frente a la parte interesada:_x000a_1- No tiene ninguna afectación_x000a_2- Afecta en bajo grado_x000a_3- Afecta en medio grado_x000a_4- Afecta en alto grado_x000a_5- Afecta e impacta en superior grado" xr:uid="{00000000-0002-0000-0800-000004000000}">
          <x14:formula1>
            <xm:f>'https://mailunicundiedu-my.sharepoint.com/Users/ESTUDIANTES/Downloads/[HERRAMIENTA DOFA-P.I.-RIESGOS MAR (1).xlsx]Hoja4'!#REF!</xm:f>
          </x14:formula1>
          <xm:sqref>F84:M84</xm:sqref>
        </x14:dataValidation>
        <x14:dataValidation type="list" allowBlank="1" showInputMessage="1" showErrorMessage="1" xr:uid="{00000000-0002-0000-0800-000005000000}">
          <x14:formula1>
            <xm:f>CRITERIOS!$B$234:$B$238</xm:f>
          </x14:formula1>
          <xm:sqref>F11:M83</xm:sqref>
        </x14:dataValidation>
        <x14:dataValidation type="list" allowBlank="1" showInputMessage="1" showErrorMessage="1" xr:uid="{EE99CACC-C8D1-4479-85E8-98EEAD9A7C74}">
          <x14:formula1>
            <xm:f>Hoja4!$E$2:$E$146</xm:f>
          </x14:formula1>
          <xm:sqref>F7:M7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31D03565BDDD0A4EADB1DEF3B8FAAE98" ma:contentTypeVersion="3" ma:contentTypeDescription="Crear nuevo documento." ma:contentTypeScope="" ma:versionID="2dc90dc426e83c2a6ddd13784271d5b8">
  <xsd:schema xmlns:xsd="http://www.w3.org/2001/XMLSchema" xmlns:xs="http://www.w3.org/2001/XMLSchema" xmlns:p="http://schemas.microsoft.com/office/2006/metadata/properties" xmlns:ns2="c52ef048-b07a-4cd9-83ff-a66b3685b0c7" targetNamespace="http://schemas.microsoft.com/office/2006/metadata/properties" ma:root="true" ma:fieldsID="9d6beb6d4b0dc8b2e48d19ec5af74bfe" ns2:_="">
    <xsd:import namespace="c52ef048-b07a-4cd9-83ff-a66b3685b0c7"/>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2ef048-b07a-4cd9-83ff-a66b3685b0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91C412-AABF-48FF-9907-735BAB628883}">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EDE35D9A-902D-4D04-90F1-5AC16E7F63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2ef048-b07a-4cd9-83ff-a66b3685b0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3D5C740-1213-44E3-98B4-B4CDB27DB68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11</vt:i4>
      </vt:variant>
    </vt:vector>
  </HeadingPairs>
  <TitlesOfParts>
    <vt:vector size="27" baseType="lpstr">
      <vt:lpstr>ITEMS</vt:lpstr>
      <vt:lpstr>INICIO</vt:lpstr>
      <vt:lpstr>ESTRATÉGICOS</vt:lpstr>
      <vt:lpstr>CORRUPCIÓN</vt:lpstr>
      <vt:lpstr>MATRIZ SGSI</vt:lpstr>
      <vt:lpstr>CRITERIOS</vt:lpstr>
      <vt:lpstr>Hoja1</vt:lpstr>
      <vt:lpstr>INICIO (2)</vt:lpstr>
      <vt:lpstr>IDENTIFICACIÓN DOFA</vt:lpstr>
      <vt:lpstr>Hoja4</vt:lpstr>
      <vt:lpstr>CRUCE RIESGOS</vt:lpstr>
      <vt:lpstr>MAPA RIESGOS</vt:lpstr>
      <vt:lpstr>CRUCE OPORTUNIDADES</vt:lpstr>
      <vt:lpstr>MAPA OPORTUNIDADES</vt:lpstr>
      <vt:lpstr>ACTUALIZACIONES</vt:lpstr>
      <vt:lpstr>Hoja2</vt:lpstr>
      <vt:lpstr>ACTUALIZACIONES!Área_de_impresión</vt:lpstr>
      <vt:lpstr>CORRUPCIÓN!Área_de_impresión</vt:lpstr>
      <vt:lpstr>'CRUCE OPORTUNIDADES'!Área_de_impresión</vt:lpstr>
      <vt:lpstr>ESTRATÉGICOS!Área_de_impresión</vt:lpstr>
      <vt:lpstr>'IDENTIFICACIÓN DOFA'!Área_de_impresión</vt:lpstr>
      <vt:lpstr>INICIO!Área_de_impresión</vt:lpstr>
      <vt:lpstr>'INICIO (2)'!Área_de_impresión</vt:lpstr>
      <vt:lpstr>'MAPA OPORTUNIDADES'!Área_de_impresión</vt:lpstr>
      <vt:lpstr>'MAPA RIESGOS'!Área_de_impresión</vt:lpstr>
      <vt:lpstr>'MATRIZ SGSI'!Área_de_impresión</vt:lpstr>
      <vt:lpstr>ACTUALIZACIONES!OLE_LINK2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JAIME ELDER ACOSTA RAMIREZ</dc:creator>
  <cp:keywords/>
  <dc:description/>
  <cp:lastModifiedBy>SERGIO ESTEBAN VILLAMIL GONZALEZ</cp:lastModifiedBy>
  <cp:revision/>
  <cp:lastPrinted>2026-04-29T19:22:05Z</cp:lastPrinted>
  <dcterms:created xsi:type="dcterms:W3CDTF">2017-05-04T16:51:53Z</dcterms:created>
  <dcterms:modified xsi:type="dcterms:W3CDTF">2026-06-16T21:19:55Z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0x01010031D03565BDDD0A4EADB1DEF3B8FAAE98</vt:lpwstr>
  </property>
</Properties>
</file>