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showObjects="none" updateLinks="never" codeName="ThisWorkbook"/>
  <mc:AlternateContent xmlns:mc="http://schemas.openxmlformats.org/markup-compatibility/2006">
    <mc:Choice Requires="x15">
      <x15ac:absPath xmlns:x15ac="http://schemas.microsoft.com/office/spreadsheetml/2010/11/ac" url="https://mailunicundiedu-my.sharepoint.com/personal/ypanqueva_ucundinamarca_edu_co/Documents/Documents/2025/MATRICES DOFA RIESGOS/"/>
    </mc:Choice>
  </mc:AlternateContent>
  <xr:revisionPtr revIDLastSave="2" documentId="13_ncr:1_{A8DA0E84-C880-413B-9D8C-60EA2B7907B0}" xr6:coauthVersionLast="47" xr6:coauthVersionMax="47" xr10:uidLastSave="{635EFA4A-A3C9-4712-AB63-926E9E44CCD7}"/>
  <bookViews>
    <workbookView xWindow="-120" yWindow="-120" windowWidth="29040" windowHeight="15720" tabRatio="779" xr2:uid="{00000000-000D-0000-FFFF-FFFF00000000}"/>
  </bookViews>
  <sheets>
    <sheet name="CRUCE RIESGOS" sheetId="4" r:id="rId1"/>
    <sheet name="MAPA RIESGOS" sheetId="5" r:id="rId2"/>
    <sheet name="ACTUALIZACIONES" sheetId="8" r:id="rId3"/>
    <sheet name="RESÚMEN" sheetId="21" state="hidden" r:id="rId4"/>
    <sheet name="ITEMS" sheetId="3" state="hidden" r:id="rId5"/>
    <sheet name="INICIO" sheetId="13" state="hidden" r:id="rId6"/>
    <sheet name="INICIO (2)" sheetId="14" state="hidden" r:id="rId7"/>
    <sheet name="ESTRATÉGICOS" sheetId="17" state="hidden" r:id="rId8"/>
    <sheet name="CORRUPCIÓN" sheetId="15" state="hidden" r:id="rId9"/>
    <sheet name="MATRIZ SGSI" sheetId="16" state="hidden" r:id="rId10"/>
    <sheet name="Hoja1" sheetId="11" state="hidden" r:id="rId11"/>
    <sheet name="IDENTIFICACIÓN DOFA" sheetId="1" state="hidden" r:id="rId12"/>
    <sheet name="CRUCE OPORTUNIDADES" sheetId="6" state="hidden" r:id="rId13"/>
    <sheet name="MAPA OPORTUNIDADES" sheetId="7" state="hidden" r:id="rId14"/>
    <sheet name="Hoja4" sheetId="19" state="hidden" r:id="rId15"/>
    <sheet name="Hoja2" sheetId="20" state="hidden" r:id="rId16"/>
    <sheet name="CRITERIOS" sheetId="9"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8" hidden="1">CORRUPCIÓN!$A$4:$BN$4</definedName>
    <definedName name="_xlnm._FilterDatabase" localSheetId="0" hidden="1">'CRUCE RIESGOS'!$A$18:$BQ$298</definedName>
    <definedName name="A_Obj1" localSheetId="8">OFFSET(#REF!,0,0,COUNTA(#REF!)-1,1)</definedName>
    <definedName name="A_Obj1">OFFSET(#REF!,0,0,COUNTA(#REF!)-1,1)</definedName>
    <definedName name="A_Obj2" localSheetId="8">OFFSET(#REF!,0,0,COUNTA(#REF!)-1,1)</definedName>
    <definedName name="A_Obj2">OFFSET(#REF!,0,0,COUNTA(#REF!)-1,1)</definedName>
    <definedName name="A_Obj3" localSheetId="8">OFFSET(#REF!,0,0,COUNTA(#REF!)-1,1)</definedName>
    <definedName name="A_Obj3">OFFSET(#REF!,0,0,COUNTA(#REF!)-1,1)</definedName>
    <definedName name="A_Obj4" localSheetId="8">OFFSET(#REF!,0,0,COUNTA(#REF!)-1,1)</definedName>
    <definedName name="A_Obj4">OFFSET(#REF!,0,0,COUNTA(#REF!)-1,1)</definedName>
    <definedName name="Acc_1" localSheetId="8">#REF!</definedName>
    <definedName name="Acc_1">#REF!</definedName>
    <definedName name="Acc_2" localSheetId="8">#REF!</definedName>
    <definedName name="Acc_2">#REF!</definedName>
    <definedName name="Acc_3" localSheetId="8">#REF!</definedName>
    <definedName name="Acc_3">#REF!</definedName>
    <definedName name="Acc_4" localSheetId="8">#REF!</definedName>
    <definedName name="Acc_4">#REF!</definedName>
    <definedName name="Acc_5" localSheetId="8">#REF!</definedName>
    <definedName name="Acc_5">#REF!</definedName>
    <definedName name="Acc_6" localSheetId="8">#REF!</definedName>
    <definedName name="Acc_6">#REF!</definedName>
    <definedName name="Acc_7" localSheetId="8">#REF!</definedName>
    <definedName name="Acc_7">#REF!</definedName>
    <definedName name="Acc_8" localSheetId="8">#REF!</definedName>
    <definedName name="Acc_8">#REF!</definedName>
    <definedName name="Acc_9" localSheetId="8">#REF!</definedName>
    <definedName name="Acc_9">#REF!</definedName>
    <definedName name="_xlnm.Print_Area" localSheetId="0">'CRUCE RIESGOS'!$B$1:$BR$301</definedName>
    <definedName name="Causafactor3" localSheetId="8">'[1]Explicación de los campos'!$B$2:$B$9</definedName>
    <definedName name="Causafactor3">'[2]Explicación de los campos'!$B$2:$B$9</definedName>
    <definedName name="ControlTipo" localSheetId="8">[1]Hoja2!$AI$3:$AI$6</definedName>
    <definedName name="ControlTipo">[2]Hoja2!$AI$3:$AI$6</definedName>
    <definedName name="Departamentos" localSheetId="8">#REF!</definedName>
    <definedName name="Departamentos">#REF!</definedName>
    <definedName name="Fuentes" localSheetId="8">#REF!</definedName>
    <definedName name="Fuentes">#REF!</definedName>
    <definedName name="Indicadores" localSheetId="8">#REF!</definedName>
    <definedName name="Indicadores">#REF!</definedName>
    <definedName name="Objetivos" localSheetId="8">OFFSET(#REF!,0,0,COUNTA(#REF!)-1,1)</definedName>
    <definedName name="Objetivos">OFFSET(#REF!,0,0,COUNTA(#REF!)-1,1)</definedName>
    <definedName name="OLE_LINK1" localSheetId="11">'IDENTIFICACIÓN DOFA'!#REF!</definedName>
    <definedName name="OLE_LINK2" localSheetId="2">ACTUALIZACIONES!$A$1</definedName>
    <definedName name="Posibilidad" localSheetId="8">[1]Hoja2!$H$3:$H$7</definedName>
    <definedName name="Posibilidad">[2]Hoja2!$H$3:$H$7</definedName>
    <definedName name="RiesgoClase3" localSheetId="8">'[1]Explicación de los campos'!$G$2:$G$8</definedName>
    <definedName name="RiesgoClase3">'[2]Explicación de los campos'!$G$2:$G$8</definedName>
    <definedName name="SiNo" localSheetId="8">[1]Hoja2!$AK$3:$AK$4</definedName>
    <definedName name="SiNo">[2]Hoja2!$AK$3:$AK$4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69" i="4" l="1"/>
  <c r="Z205" i="4"/>
  <c r="Y205" i="4"/>
  <c r="Z204" i="4"/>
  <c r="Y204" i="4"/>
  <c r="Z203" i="4"/>
  <c r="Y203" i="4"/>
  <c r="Z202" i="4"/>
  <c r="Y202" i="4"/>
  <c r="Z201" i="4"/>
  <c r="Y201" i="4"/>
  <c r="Z200" i="4"/>
  <c r="Y200" i="4"/>
  <c r="Z199" i="4"/>
  <c r="Y199" i="4"/>
  <c r="Z198" i="4"/>
  <c r="Y198" i="4"/>
  <c r="Z197" i="4"/>
  <c r="Y197" i="4"/>
  <c r="AH290" i="4"/>
  <c r="AI290" i="4"/>
  <c r="AJ290" i="4"/>
  <c r="AK290" i="4"/>
  <c r="AL290" i="4"/>
  <c r="AH288" i="4"/>
  <c r="AA196" i="4"/>
  <c r="AC292" i="4"/>
  <c r="AA292" i="4"/>
  <c r="AA298" i="4"/>
  <c r="AD290" i="4"/>
  <c r="AE290" i="4"/>
  <c r="AD291" i="4"/>
  <c r="AE291" i="4"/>
  <c r="AD292" i="4"/>
  <c r="AC290" i="4"/>
  <c r="AC291" i="4"/>
  <c r="AB290" i="4"/>
  <c r="AB291" i="4"/>
  <c r="AB292" i="4"/>
  <c r="AE292" i="4" s="1"/>
  <c r="AA290" i="4"/>
  <c r="AA291" i="4"/>
  <c r="AA289" i="4"/>
  <c r="AA288" i="4"/>
  <c r="Z290" i="4"/>
  <c r="Z291" i="4"/>
  <c r="Z292" i="4"/>
  <c r="Z289" i="4"/>
  <c r="Z288" i="4"/>
  <c r="Y290" i="4"/>
  <c r="Y291" i="4"/>
  <c r="Y292" i="4"/>
  <c r="Y289" i="4"/>
  <c r="M290" i="4"/>
  <c r="N290" i="4"/>
  <c r="P290" i="4"/>
  <c r="Q290" i="4"/>
  <c r="R290" i="4"/>
  <c r="Z194" i="4"/>
  <c r="Y194" i="4"/>
  <c r="Z193" i="4"/>
  <c r="Y193" i="4"/>
  <c r="Z192" i="4"/>
  <c r="Y155" i="4"/>
  <c r="Z155" i="4"/>
  <c r="Z156" i="4"/>
  <c r="Z154" i="4"/>
  <c r="M155" i="4"/>
  <c r="N155" i="4"/>
  <c r="AA155" i="4" s="1"/>
  <c r="P155" i="4"/>
  <c r="Y156" i="4"/>
  <c r="Y101" i="4"/>
  <c r="Z101" i="4"/>
  <c r="Y102" i="4"/>
  <c r="Z102" i="4"/>
  <c r="Y103" i="4"/>
  <c r="Z103" i="4"/>
  <c r="Z100" i="4"/>
  <c r="Z184" i="4"/>
  <c r="Y184" i="4"/>
  <c r="Z183" i="4"/>
  <c r="Y183" i="4"/>
  <c r="M101" i="4"/>
  <c r="N101" i="4"/>
  <c r="P101" i="4"/>
  <c r="Q101" i="4"/>
  <c r="R101" i="4"/>
  <c r="Z177" i="4"/>
  <c r="Y177" i="4"/>
  <c r="Z176" i="4"/>
  <c r="Y176" i="4"/>
  <c r="Z175" i="4"/>
  <c r="Y175" i="4"/>
  <c r="Z174" i="4"/>
  <c r="Y174" i="4"/>
  <c r="M104" i="4"/>
  <c r="N104" i="4"/>
  <c r="P104" i="4"/>
  <c r="Q104" i="4"/>
  <c r="R104" i="4"/>
  <c r="Y104" i="4"/>
  <c r="Z104" i="4"/>
  <c r="AA104" i="4"/>
  <c r="AB104" i="4"/>
  <c r="AC104" i="4"/>
  <c r="AD104" i="4"/>
  <c r="AE104" i="4"/>
  <c r="Y105" i="4"/>
  <c r="Z105" i="4"/>
  <c r="AA105" i="4"/>
  <c r="AB105" i="4"/>
  <c r="AC105" i="4"/>
  <c r="AD105" i="4"/>
  <c r="AE105" i="4"/>
  <c r="Y106" i="4"/>
  <c r="Z106" i="4"/>
  <c r="AA106" i="4"/>
  <c r="AB106" i="4"/>
  <c r="AC106" i="4"/>
  <c r="AD106" i="4"/>
  <c r="AE106" i="4"/>
  <c r="Z182" i="4"/>
  <c r="Y182" i="4"/>
  <c r="Z181" i="4"/>
  <c r="Y181" i="4"/>
  <c r="Z235" i="4"/>
  <c r="Z237" i="4"/>
  <c r="Y237" i="4"/>
  <c r="Z236" i="4"/>
  <c r="Y236" i="4"/>
  <c r="Y235" i="4"/>
  <c r="Z234" i="4"/>
  <c r="Y234" i="4"/>
  <c r="P234" i="4"/>
  <c r="Q234" i="4" s="1"/>
  <c r="M234" i="4"/>
  <c r="Z64" i="4"/>
  <c r="Z65" i="4"/>
  <c r="Z63" i="4"/>
  <c r="Y64" i="4"/>
  <c r="Y65" i="4"/>
  <c r="Z233" i="4"/>
  <c r="Y233" i="4"/>
  <c r="Z232" i="4"/>
  <c r="Y232" i="4"/>
  <c r="Z231" i="4"/>
  <c r="Y231" i="4"/>
  <c r="Z230" i="4"/>
  <c r="Y230" i="4"/>
  <c r="Z267" i="4"/>
  <c r="Z266" i="4"/>
  <c r="Z265" i="4"/>
  <c r="Y266" i="4"/>
  <c r="Y265" i="4"/>
  <c r="Z167" i="4"/>
  <c r="Y167" i="4"/>
  <c r="Z166" i="4"/>
  <c r="Y166" i="4"/>
  <c r="Z165" i="4"/>
  <c r="Y165" i="4"/>
  <c r="Z164" i="4"/>
  <c r="Y164" i="4"/>
  <c r="Z35" i="4"/>
  <c r="Z34" i="4"/>
  <c r="Y35" i="4"/>
  <c r="Y36" i="4"/>
  <c r="Z142" i="4"/>
  <c r="Z143" i="4"/>
  <c r="Y142" i="4"/>
  <c r="Y143" i="4"/>
  <c r="Y144" i="4"/>
  <c r="Z44" i="4"/>
  <c r="Y44" i="4"/>
  <c r="Z43" i="4"/>
  <c r="Y43" i="4"/>
  <c r="Z42" i="4"/>
  <c r="Y42" i="4"/>
  <c r="Z41" i="4"/>
  <c r="Z40" i="4"/>
  <c r="Y41" i="4"/>
  <c r="Z68" i="4"/>
  <c r="Z70" i="4"/>
  <c r="Z71" i="4"/>
  <c r="Z72" i="4"/>
  <c r="Z73" i="4"/>
  <c r="Z74" i="4"/>
  <c r="Z69" i="4"/>
  <c r="Y70" i="4"/>
  <c r="Y69" i="4"/>
  <c r="Y71" i="4"/>
  <c r="Y72" i="4"/>
  <c r="Z50" i="4"/>
  <c r="Y50" i="4"/>
  <c r="Y46" i="4"/>
  <c r="P278" i="4"/>
  <c r="P243" i="4"/>
  <c r="P218" i="4"/>
  <c r="P215" i="4"/>
  <c r="P220" i="4"/>
  <c r="P91" i="4"/>
  <c r="Y220" i="4"/>
  <c r="Z89" i="4"/>
  <c r="Y89" i="4"/>
  <c r="Z88" i="4"/>
  <c r="Y88" i="4"/>
  <c r="P88" i="4"/>
  <c r="Q88" i="4" s="1"/>
  <c r="M88" i="4"/>
  <c r="Z87" i="4"/>
  <c r="Y87" i="4"/>
  <c r="Z86" i="4"/>
  <c r="Y86" i="4"/>
  <c r="P86" i="4"/>
  <c r="Q86" i="4" s="1"/>
  <c r="M86" i="4"/>
  <c r="Z109" i="4"/>
  <c r="Y109" i="4"/>
  <c r="Y54" i="4"/>
  <c r="Z54" i="4"/>
  <c r="Y287" i="4"/>
  <c r="Z274" i="4"/>
  <c r="Y274" i="4"/>
  <c r="Z273" i="4"/>
  <c r="Y273" i="4"/>
  <c r="Z272" i="4"/>
  <c r="Y272" i="4"/>
  <c r="P272" i="4"/>
  <c r="Q272" i="4" s="1"/>
  <c r="M272" i="4"/>
  <c r="Z271" i="4"/>
  <c r="Y271" i="4"/>
  <c r="Z270" i="4"/>
  <c r="Y270" i="4"/>
  <c r="P270" i="4"/>
  <c r="Q270" i="4" s="1"/>
  <c r="M270" i="4"/>
  <c r="Z125" i="4"/>
  <c r="Y123" i="4"/>
  <c r="Z123" i="4"/>
  <c r="Z122" i="4"/>
  <c r="Z22" i="4"/>
  <c r="Z21" i="4"/>
  <c r="Y22" i="4"/>
  <c r="Y21" i="4"/>
  <c r="Y245" i="4"/>
  <c r="Z245" i="4"/>
  <c r="Z124" i="4"/>
  <c r="Y124" i="4"/>
  <c r="Y122" i="4"/>
  <c r="Y108" i="4"/>
  <c r="Z139" i="4"/>
  <c r="Y139" i="4"/>
  <c r="Z138" i="4"/>
  <c r="Y138" i="4"/>
  <c r="Z136" i="4"/>
  <c r="Y136" i="4"/>
  <c r="P136" i="4"/>
  <c r="Q136" i="4" s="1"/>
  <c r="M136" i="4"/>
  <c r="Z269" i="4"/>
  <c r="Y269" i="4"/>
  <c r="P269" i="4"/>
  <c r="Q269" i="4" s="1"/>
  <c r="M269" i="4"/>
  <c r="Z33" i="4"/>
  <c r="Y33" i="4"/>
  <c r="Z27" i="4"/>
  <c r="Y27" i="4"/>
  <c r="G26" i="21"/>
  <c r="G25" i="21"/>
  <c r="G24" i="21"/>
  <c r="G23" i="21"/>
  <c r="G22" i="21"/>
  <c r="G21" i="21"/>
  <c r="G20" i="21"/>
  <c r="G19" i="21"/>
  <c r="G18" i="21"/>
  <c r="G17" i="21"/>
  <c r="G16" i="21"/>
  <c r="G15" i="21"/>
  <c r="G14" i="21"/>
  <c r="G13" i="21"/>
  <c r="G12" i="21"/>
  <c r="G11" i="21"/>
  <c r="G10" i="21"/>
  <c r="G9" i="21"/>
  <c r="G8" i="21"/>
  <c r="G7" i="21"/>
  <c r="G6" i="21"/>
  <c r="G5" i="21"/>
  <c r="AC205" i="4" l="1"/>
  <c r="AD205" i="4" s="1"/>
  <c r="AA205" i="4"/>
  <c r="AB205" i="4" s="1"/>
  <c r="AE205" i="4" s="1"/>
  <c r="AC204" i="4"/>
  <c r="AD204" i="4" s="1"/>
  <c r="AA204" i="4"/>
  <c r="AB204" i="4" s="1"/>
  <c r="AE204" i="4" s="1"/>
  <c r="AC203" i="4"/>
  <c r="AD203" i="4" s="1"/>
  <c r="AA203" i="4"/>
  <c r="AB203" i="4" s="1"/>
  <c r="AE203" i="4" s="1"/>
  <c r="AC202" i="4"/>
  <c r="AD202" i="4" s="1"/>
  <c r="AA202" i="4"/>
  <c r="AB202" i="4" s="1"/>
  <c r="AE202" i="4" s="1"/>
  <c r="AC201" i="4"/>
  <c r="AD201" i="4" s="1"/>
  <c r="AA201" i="4"/>
  <c r="AB201" i="4" s="1"/>
  <c r="AE201" i="4" s="1"/>
  <c r="AC200" i="4"/>
  <c r="AD200" i="4" s="1"/>
  <c r="AA200" i="4"/>
  <c r="AB200" i="4" s="1"/>
  <c r="AE200" i="4" s="1"/>
  <c r="AC199" i="4"/>
  <c r="AD199" i="4" s="1"/>
  <c r="AA199" i="4"/>
  <c r="AB199" i="4" s="1"/>
  <c r="AE199" i="4" s="1"/>
  <c r="AC198" i="4"/>
  <c r="AD198" i="4" s="1"/>
  <c r="AA198" i="4"/>
  <c r="AB198" i="4" s="1"/>
  <c r="AE198" i="4" s="1"/>
  <c r="AC197" i="4"/>
  <c r="AD197" i="4" s="1"/>
  <c r="AA197" i="4"/>
  <c r="AB197" i="4" s="1"/>
  <c r="AE197" i="4" s="1"/>
  <c r="AB155" i="4"/>
  <c r="AA156" i="4"/>
  <c r="R155" i="4"/>
  <c r="Q155" i="4"/>
  <c r="AC155" i="4" s="1"/>
  <c r="AC101" i="4"/>
  <c r="AA101" i="4"/>
  <c r="AC102" i="4"/>
  <c r="AA102" i="4"/>
  <c r="R234" i="4"/>
  <c r="N234" i="4"/>
  <c r="AC234" i="4"/>
  <c r="AA234" i="4"/>
  <c r="R88" i="4"/>
  <c r="N88" i="4"/>
  <c r="AC88" i="4"/>
  <c r="AA88" i="4"/>
  <c r="R86" i="4"/>
  <c r="N86" i="4"/>
  <c r="AC86" i="4"/>
  <c r="AA86" i="4"/>
  <c r="R272" i="4"/>
  <c r="N272" i="4"/>
  <c r="AC272" i="4"/>
  <c r="AA272" i="4"/>
  <c r="R270" i="4"/>
  <c r="N270" i="4"/>
  <c r="AC270" i="4"/>
  <c r="AA270" i="4"/>
  <c r="AC136" i="4"/>
  <c r="R136" i="4"/>
  <c r="N136" i="4"/>
  <c r="AA136" i="4" s="1"/>
  <c r="AA138" i="4" s="1"/>
  <c r="AC269" i="4"/>
  <c r="R269" i="4"/>
  <c r="N269" i="4"/>
  <c r="AA269" i="4" s="1"/>
  <c r="Z114" i="4"/>
  <c r="Y114" i="4"/>
  <c r="P114" i="4"/>
  <c r="Q114" i="4" s="1"/>
  <c r="M114" i="4"/>
  <c r="Y267" i="4"/>
  <c r="AD155" i="4" l="1"/>
  <c r="AC156" i="4"/>
  <c r="AB156" i="4"/>
  <c r="AH155" i="4"/>
  <c r="AI155" i="4" s="1"/>
  <c r="AE155" i="4"/>
  <c r="AB101" i="4"/>
  <c r="AD101" i="4"/>
  <c r="AB102" i="4"/>
  <c r="AA103" i="4"/>
  <c r="AD102" i="4"/>
  <c r="AC103" i="4"/>
  <c r="AB234" i="4"/>
  <c r="AA235" i="4"/>
  <c r="AD234" i="4"/>
  <c r="AC235" i="4"/>
  <c r="AA87" i="4"/>
  <c r="AB87" i="4" s="1"/>
  <c r="AH86" i="4"/>
  <c r="AC87" i="4"/>
  <c r="AD87" i="4" s="1"/>
  <c r="AJ86" i="4"/>
  <c r="AB88" i="4"/>
  <c r="AA89" i="4"/>
  <c r="AH88" i="4" s="1"/>
  <c r="AI88" i="4" s="1"/>
  <c r="AD88" i="4"/>
  <c r="AC89" i="4"/>
  <c r="AJ88" i="4" s="1"/>
  <c r="AK88" i="4" s="1"/>
  <c r="AB86" i="4"/>
  <c r="AD86" i="4"/>
  <c r="AB272" i="4"/>
  <c r="AA273" i="4"/>
  <c r="AD272" i="4"/>
  <c r="AC273" i="4"/>
  <c r="AB270" i="4"/>
  <c r="AA271" i="4"/>
  <c r="AD270" i="4"/>
  <c r="AC271" i="4"/>
  <c r="AB136" i="4"/>
  <c r="AD136" i="4"/>
  <c r="AC138" i="4"/>
  <c r="AD138" i="4"/>
  <c r="AB269" i="4"/>
  <c r="AH269" i="4"/>
  <c r="AI269" i="4" s="1"/>
  <c r="AD269" i="4"/>
  <c r="AJ269" i="4"/>
  <c r="AK269" i="4" s="1"/>
  <c r="R114" i="4"/>
  <c r="AC114" i="4"/>
  <c r="N114" i="4"/>
  <c r="AA114" i="4" s="1"/>
  <c r="Z80" i="4"/>
  <c r="Y80" i="4"/>
  <c r="K185" i="4"/>
  <c r="AD156" i="4" l="1"/>
  <c r="AE156" i="4" s="1"/>
  <c r="AJ155" i="4"/>
  <c r="AK155" i="4" s="1"/>
  <c r="AL155" i="4" s="1"/>
  <c r="AD103" i="4"/>
  <c r="AJ101" i="4"/>
  <c r="AK101" i="4" s="1"/>
  <c r="AB103" i="4"/>
  <c r="AH101" i="4"/>
  <c r="AI101" i="4" s="1"/>
  <c r="AL101" i="4" s="1"/>
  <c r="AE101" i="4"/>
  <c r="AE103" i="4"/>
  <c r="AE102" i="4"/>
  <c r="AA236" i="4"/>
  <c r="AA237" i="4" s="1"/>
  <c r="AH234" i="4"/>
  <c r="AI234" i="4" s="1"/>
  <c r="AD235" i="4"/>
  <c r="AC236" i="4"/>
  <c r="AB235" i="4"/>
  <c r="AE235" i="4" s="1"/>
  <c r="AE234" i="4"/>
  <c r="AE270" i="4"/>
  <c r="AL88" i="4"/>
  <c r="AE87" i="4"/>
  <c r="AD89" i="4"/>
  <c r="AB89" i="4"/>
  <c r="AE89" i="4" s="1"/>
  <c r="AE88" i="4"/>
  <c r="AK86" i="4"/>
  <c r="AE86" i="4"/>
  <c r="AI86" i="4"/>
  <c r="AL86" i="4" s="1"/>
  <c r="AD271" i="4"/>
  <c r="AJ270" i="4"/>
  <c r="AK270" i="4" s="1"/>
  <c r="AB271" i="4"/>
  <c r="AH270" i="4"/>
  <c r="AI270" i="4" s="1"/>
  <c r="AL270" i="4" s="1"/>
  <c r="AD273" i="4"/>
  <c r="AC274" i="4"/>
  <c r="AB273" i="4"/>
  <c r="AE273" i="4" s="1"/>
  <c r="AA274" i="4"/>
  <c r="AE272" i="4"/>
  <c r="AE271" i="4"/>
  <c r="AC139" i="4"/>
  <c r="AD139" i="4" s="1"/>
  <c r="AJ136" i="4"/>
  <c r="AK136" i="4" s="1"/>
  <c r="AA139" i="4"/>
  <c r="AB139" i="4" s="1"/>
  <c r="AE139" i="4" s="1"/>
  <c r="AB138" i="4"/>
  <c r="AE138" i="4" s="1"/>
  <c r="AH136" i="4"/>
  <c r="AI136" i="4" s="1"/>
  <c r="AL136" i="4" s="1"/>
  <c r="AE136" i="4"/>
  <c r="AL269" i="4"/>
  <c r="AE269" i="4"/>
  <c r="AH114" i="4"/>
  <c r="AI114" i="4" s="1"/>
  <c r="AB114" i="4"/>
  <c r="AD114" i="4"/>
  <c r="AJ114" i="4"/>
  <c r="AK114" i="4" s="1"/>
  <c r="Z244" i="4"/>
  <c r="Y244" i="4"/>
  <c r="AB236" i="4" l="1"/>
  <c r="AB237" i="4"/>
  <c r="AD236" i="4"/>
  <c r="AC237" i="4"/>
  <c r="AB274" i="4"/>
  <c r="AH272" i="4"/>
  <c r="AI272" i="4" s="1"/>
  <c r="AD274" i="4"/>
  <c r="AJ272" i="4"/>
  <c r="AK272" i="4" s="1"/>
  <c r="AE114" i="4"/>
  <c r="AL114" i="4"/>
  <c r="M250" i="4"/>
  <c r="Y283" i="4"/>
  <c r="Z283" i="4"/>
  <c r="Z216" i="4"/>
  <c r="Y213" i="4"/>
  <c r="Y212" i="4"/>
  <c r="Y215" i="4"/>
  <c r="Y216" i="4"/>
  <c r="Y217" i="4"/>
  <c r="Z58" i="4"/>
  <c r="Y59" i="4"/>
  <c r="Z59" i="4"/>
  <c r="Z60" i="4"/>
  <c r="Z150" i="4"/>
  <c r="Z151" i="4"/>
  <c r="Y150" i="4"/>
  <c r="Y75" i="4"/>
  <c r="Z26" i="4"/>
  <c r="Z25" i="4"/>
  <c r="G27" i="21"/>
  <c r="AD237" i="4" l="1"/>
  <c r="AJ234" i="4"/>
  <c r="AK234" i="4" s="1"/>
  <c r="AL234" i="4" s="1"/>
  <c r="AE237" i="4"/>
  <c r="AE236" i="4"/>
  <c r="AL272" i="4"/>
  <c r="AE274" i="4"/>
  <c r="Z281" i="4"/>
  <c r="Y281" i="4"/>
  <c r="Y280" i="4"/>
  <c r="Z131" i="4"/>
  <c r="Z130" i="4"/>
  <c r="Y131" i="4" l="1"/>
  <c r="Y130" i="4"/>
  <c r="Y129" i="4"/>
  <c r="Z238" i="4" l="1"/>
  <c r="P238" i="4"/>
  <c r="M238" i="4"/>
  <c r="N238" i="4" s="1"/>
  <c r="R238" i="4" l="1"/>
  <c r="AA238" i="4"/>
  <c r="AB238" i="4" s="1"/>
  <c r="Q238" i="4"/>
  <c r="AC238" i="4" s="1"/>
  <c r="Y276" i="4"/>
  <c r="Y275" i="4"/>
  <c r="Y252" i="4"/>
  <c r="Y251" i="4"/>
  <c r="Y250" i="4"/>
  <c r="Y140" i="4"/>
  <c r="AH238" i="4" l="1"/>
  <c r="AI238" i="4" s="1"/>
  <c r="AJ238" i="4"/>
  <c r="AK238" i="4" s="1"/>
  <c r="AD238" i="4"/>
  <c r="AE238" i="4" s="1"/>
  <c r="Y49" i="4"/>
  <c r="AL238" i="4" l="1"/>
  <c r="Z85" i="4"/>
  <c r="Y85" i="4"/>
  <c r="P85" i="4"/>
  <c r="M85" i="4"/>
  <c r="Y34" i="4"/>
  <c r="P34" i="4"/>
  <c r="M34" i="4"/>
  <c r="N34" i="4" s="1"/>
  <c r="Y141" i="4"/>
  <c r="AA34" i="4" l="1"/>
  <c r="AA35" i="4" s="1"/>
  <c r="Q34" i="4"/>
  <c r="R34" i="4"/>
  <c r="Q85" i="4"/>
  <c r="AC85" i="4" s="1"/>
  <c r="AD85" i="4" s="1"/>
  <c r="R85" i="4"/>
  <c r="N85" i="4"/>
  <c r="AA85" i="4" s="1"/>
  <c r="AB35" i="4" l="1"/>
  <c r="AJ85" i="4"/>
  <c r="AK85" i="4" s="1"/>
  <c r="AB85" i="4"/>
  <c r="AE85" i="4" s="1"/>
  <c r="AH85" i="4"/>
  <c r="AI85" i="4" s="1"/>
  <c r="Y113" i="4"/>
  <c r="Y112" i="4"/>
  <c r="M112" i="4"/>
  <c r="AL85" i="4" l="1"/>
  <c r="Y60" i="4"/>
  <c r="Y58" i="4"/>
  <c r="Y57" i="4"/>
  <c r="Y229" i="4"/>
  <c r="Y228" i="4"/>
  <c r="Y227" i="4"/>
  <c r="M215" i="4" l="1"/>
  <c r="N215" i="4" s="1"/>
  <c r="Q215" i="4" l="1"/>
  <c r="AC215" i="4" s="1"/>
  <c r="AC216" i="4" s="1"/>
  <c r="R215" i="4"/>
  <c r="AD216" i="4" l="1"/>
  <c r="AC217" i="4"/>
  <c r="AJ215" i="4" s="1"/>
  <c r="Z83" i="4"/>
  <c r="Z84" i="4"/>
  <c r="Y84" i="4"/>
  <c r="Y83" i="4"/>
  <c r="P83" i="4"/>
  <c r="M83" i="4"/>
  <c r="N83" i="4" s="1"/>
  <c r="Z107" i="4"/>
  <c r="Y107" i="4"/>
  <c r="P152" i="4"/>
  <c r="Y152" i="4"/>
  <c r="Z152" i="4"/>
  <c r="Q83" i="4" l="1"/>
  <c r="AC83" i="4" s="1"/>
  <c r="AD83" i="4" s="1"/>
  <c r="R83" i="4"/>
  <c r="AO215" i="4"/>
  <c r="AA83" i="4"/>
  <c r="AP215" i="4" l="1"/>
  <c r="AC84" i="4"/>
  <c r="AD84" i="4" s="1"/>
  <c r="AB83" i="4"/>
  <c r="AE83" i="4" s="1"/>
  <c r="AA84" i="4"/>
  <c r="AB84" i="4" s="1"/>
  <c r="Z82" i="4"/>
  <c r="Z81" i="4"/>
  <c r="Y82" i="4"/>
  <c r="Y81" i="4"/>
  <c r="P81" i="4"/>
  <c r="M81" i="4"/>
  <c r="N81" i="4" s="1"/>
  <c r="R81" i="4" l="1"/>
  <c r="Q81" i="4"/>
  <c r="AC81" i="4" s="1"/>
  <c r="AD81" i="4" s="1"/>
  <c r="AJ83" i="4"/>
  <c r="AK83" i="4" s="1"/>
  <c r="AE84" i="4"/>
  <c r="AH83" i="4"/>
  <c r="AI83" i="4" s="1"/>
  <c r="AA81" i="4"/>
  <c r="AA82" i="4" s="1"/>
  <c r="AB82" i="4" s="1"/>
  <c r="AL83" i="4" l="1"/>
  <c r="AC82" i="4"/>
  <c r="AD82" i="4" s="1"/>
  <c r="AE82" i="4" s="1"/>
  <c r="AH81" i="4"/>
  <c r="AI81" i="4" s="1"/>
  <c r="AB81" i="4"/>
  <c r="AE81" i="4" s="1"/>
  <c r="Z79" i="4"/>
  <c r="Z78" i="4"/>
  <c r="Y79" i="4"/>
  <c r="Y78" i="4"/>
  <c r="P78" i="4"/>
  <c r="M78" i="4"/>
  <c r="N78" i="4" s="1"/>
  <c r="AA78" i="4" l="1"/>
  <c r="AA79" i="4" s="1"/>
  <c r="AA80" i="4" s="1"/>
  <c r="AB80" i="4" s="1"/>
  <c r="Q78" i="4"/>
  <c r="AC78" i="4" s="1"/>
  <c r="R78" i="4"/>
  <c r="AJ81" i="4"/>
  <c r="AK81" i="4" s="1"/>
  <c r="AL81" i="4" s="1"/>
  <c r="Z77" i="4"/>
  <c r="Z76" i="4"/>
  <c r="Y77" i="4"/>
  <c r="Y76" i="4"/>
  <c r="P76" i="4"/>
  <c r="M76" i="4"/>
  <c r="N76" i="4" s="1"/>
  <c r="AA76" i="4" l="1"/>
  <c r="AC79" i="4"/>
  <c r="AC80" i="4" s="1"/>
  <c r="AH78" i="4"/>
  <c r="AB78" i="4"/>
  <c r="AB79" i="4"/>
  <c r="Q76" i="4"/>
  <c r="R76" i="4"/>
  <c r="AD78" i="4"/>
  <c r="AA77" i="4"/>
  <c r="AB77" i="4" s="1"/>
  <c r="AC76" i="4" l="1"/>
  <c r="AD79" i="4"/>
  <c r="AE79" i="4" s="1"/>
  <c r="AE78" i="4"/>
  <c r="AI78" i="4"/>
  <c r="AH76" i="4"/>
  <c r="AI76" i="4" s="1"/>
  <c r="AB76" i="4"/>
  <c r="AC77" i="4" l="1"/>
  <c r="AD77" i="4" s="1"/>
  <c r="AE77" i="4" s="1"/>
  <c r="AD76" i="4"/>
  <c r="AE76" i="4" s="1"/>
  <c r="AD80" i="4"/>
  <c r="AE80" i="4" s="1"/>
  <c r="AJ78" i="4"/>
  <c r="AK78" i="4" s="1"/>
  <c r="AL78" i="4" s="1"/>
  <c r="AJ76" i="4"/>
  <c r="AK76" i="4" s="1"/>
  <c r="AL76" i="4" s="1"/>
  <c r="Y187" i="4"/>
  <c r="Y186" i="4"/>
  <c r="Y185" i="4"/>
  <c r="Z187" i="4"/>
  <c r="Z268" i="4" l="1"/>
  <c r="Y268" i="4"/>
  <c r="P268" i="4"/>
  <c r="M268" i="4"/>
  <c r="Y110" i="4"/>
  <c r="Y154" i="4"/>
  <c r="Y153" i="4"/>
  <c r="P153" i="4"/>
  <c r="Q268" i="4" l="1"/>
  <c r="AC268" i="4" s="1"/>
  <c r="AJ268" i="4" s="1"/>
  <c r="AK268" i="4" s="1"/>
  <c r="R268" i="4"/>
  <c r="N268" i="4"/>
  <c r="AA268" i="4" s="1"/>
  <c r="AD268" i="4" l="1"/>
  <c r="AH268" i="4"/>
  <c r="AI268" i="4" s="1"/>
  <c r="AL268" i="4" s="1"/>
  <c r="AB268" i="4"/>
  <c r="Z53" i="4"/>
  <c r="Y53" i="4"/>
  <c r="Y52" i="4"/>
  <c r="AE268" i="4" l="1"/>
  <c r="Y279" i="4"/>
  <c r="Y278" i="4"/>
  <c r="Y247" i="4"/>
  <c r="Y246" i="4"/>
  <c r="Y219" i="4"/>
  <c r="Y218" i="4"/>
  <c r="Y93" i="4"/>
  <c r="Y92" i="4"/>
  <c r="Y91" i="4"/>
  <c r="Y39" i="4"/>
  <c r="Y38" i="4"/>
  <c r="Y37" i="4"/>
  <c r="Z75" i="4" l="1"/>
  <c r="P69" i="4"/>
  <c r="Y294" i="4"/>
  <c r="Y293" i="4"/>
  <c r="Z206" i="4"/>
  <c r="Y210" i="4"/>
  <c r="Y209" i="4"/>
  <c r="Y208" i="4"/>
  <c r="Y207" i="4"/>
  <c r="Y206" i="4"/>
  <c r="N69" i="4" l="1"/>
  <c r="AA69" i="4" s="1"/>
  <c r="R69" i="4"/>
  <c r="Q69" i="4"/>
  <c r="AC69" i="4" l="1"/>
  <c r="AB69" i="4"/>
  <c r="AA70" i="4"/>
  <c r="Y214" i="4"/>
  <c r="Y211" i="4"/>
  <c r="AB70" i="4" l="1"/>
  <c r="AA71" i="4"/>
  <c r="AC70" i="4"/>
  <c r="AD69" i="4"/>
  <c r="AE69" i="4" s="1"/>
  <c r="AD70" i="4" l="1"/>
  <c r="AC71" i="4"/>
  <c r="AB71" i="4"/>
  <c r="AA72" i="4"/>
  <c r="AE70" i="4"/>
  <c r="I27" i="21"/>
  <c r="I31" i="21" s="1"/>
  <c r="J27" i="21"/>
  <c r="K27" i="21"/>
  <c r="H27" i="21"/>
  <c r="H31" i="21" s="1"/>
  <c r="AA73" i="4" l="1"/>
  <c r="AB72" i="4"/>
  <c r="AD71" i="4"/>
  <c r="AE71" i="4" s="1"/>
  <c r="AC72" i="4"/>
  <c r="Y116" i="4"/>
  <c r="Y115" i="4"/>
  <c r="Y288" i="4"/>
  <c r="AD72" i="4" l="1"/>
  <c r="AC73" i="4"/>
  <c r="AE72" i="4"/>
  <c r="AA74" i="4"/>
  <c r="AB73" i="4"/>
  <c r="Y226" i="4"/>
  <c r="Y225" i="4"/>
  <c r="Y224" i="4"/>
  <c r="Y223" i="4"/>
  <c r="Y222" i="4"/>
  <c r="Y221" i="4"/>
  <c r="AB74" i="4" l="1"/>
  <c r="AA75" i="4"/>
  <c r="AC74" i="4"/>
  <c r="AD73" i="4"/>
  <c r="AE73" i="4" s="1"/>
  <c r="Z173" i="4"/>
  <c r="Z172" i="4"/>
  <c r="Y173" i="4"/>
  <c r="Y172" i="4"/>
  <c r="Y171" i="4"/>
  <c r="Y170" i="4"/>
  <c r="Y180" i="4"/>
  <c r="Y179" i="4"/>
  <c r="Y178" i="4"/>
  <c r="AD74" i="4" l="1"/>
  <c r="AC75" i="4"/>
  <c r="AB75" i="4"/>
  <c r="AH69" i="4"/>
  <c r="AI69" i="4" s="1"/>
  <c r="AE74" i="4"/>
  <c r="Z169" i="4"/>
  <c r="Z168" i="4"/>
  <c r="Y169" i="4"/>
  <c r="Y168" i="4"/>
  <c r="P164" i="4"/>
  <c r="P168" i="4"/>
  <c r="Y47" i="4"/>
  <c r="Y45" i="4"/>
  <c r="Y249" i="4"/>
  <c r="Y248" i="4"/>
  <c r="AD75" i="4" l="1"/>
  <c r="AE75" i="4" s="1"/>
  <c r="AJ69" i="4"/>
  <c r="AK69" i="4" s="1"/>
  <c r="AL69" i="4" s="1"/>
  <c r="Q164" i="4"/>
  <c r="AC164" i="4" s="1"/>
  <c r="Q168" i="4"/>
  <c r="AC168" i="4" s="1"/>
  <c r="Y147" i="4"/>
  <c r="Y146" i="4"/>
  <c r="Y145" i="4"/>
  <c r="P145" i="4"/>
  <c r="M145" i="4"/>
  <c r="N145" i="4" s="1"/>
  <c r="AD164" i="4" l="1"/>
  <c r="AC165" i="4"/>
  <c r="R145" i="4"/>
  <c r="AC169" i="4"/>
  <c r="AD169" i="4" s="1"/>
  <c r="AD168" i="4"/>
  <c r="Q145" i="4"/>
  <c r="AC145" i="4" s="1"/>
  <c r="Y255" i="4"/>
  <c r="Y254" i="4"/>
  <c r="Y253" i="4"/>
  <c r="Y40" i="4"/>
  <c r="AD165" i="4" l="1"/>
  <c r="AC167" i="4"/>
  <c r="AD167" i="4" s="1"/>
  <c r="AC166" i="4"/>
  <c r="AD166" i="4" s="1"/>
  <c r="AJ168" i="4"/>
  <c r="AK168" i="4" s="1"/>
  <c r="AJ164" i="4"/>
  <c r="AC146" i="4"/>
  <c r="AC147" i="4" s="1"/>
  <c r="AJ145" i="4" l="1"/>
  <c r="AK145" i="4" s="1"/>
  <c r="T105" i="6" l="1"/>
  <c r="J105" i="6"/>
  <c r="T104" i="6"/>
  <c r="J104" i="6"/>
  <c r="T103" i="6"/>
  <c r="J103" i="6"/>
  <c r="T102" i="6"/>
  <c r="J102" i="6"/>
  <c r="T101" i="6"/>
  <c r="J101" i="6"/>
  <c r="T100" i="6"/>
  <c r="J100" i="6"/>
  <c r="T99" i="6"/>
  <c r="J99" i="6"/>
  <c r="T98" i="6"/>
  <c r="J98" i="6"/>
  <c r="T97" i="6"/>
  <c r="J97" i="6"/>
  <c r="T96" i="6"/>
  <c r="J96" i="6"/>
  <c r="T95" i="6"/>
  <c r="J95" i="6"/>
  <c r="T94" i="6"/>
  <c r="J94" i="6"/>
  <c r="T93" i="6"/>
  <c r="J93" i="6"/>
  <c r="T92" i="6"/>
  <c r="J92" i="6"/>
  <c r="T91" i="6"/>
  <c r="J91" i="6"/>
  <c r="T90" i="6"/>
  <c r="J90" i="6"/>
  <c r="T89" i="6"/>
  <c r="J89" i="6"/>
  <c r="T88" i="6"/>
  <c r="J88" i="6"/>
  <c r="T87" i="6"/>
  <c r="J87" i="6"/>
  <c r="T86" i="6"/>
  <c r="J86" i="6"/>
  <c r="T85" i="6"/>
  <c r="J85" i="6"/>
  <c r="T84" i="6"/>
  <c r="J84" i="6"/>
  <c r="T83" i="6"/>
  <c r="J83" i="6"/>
  <c r="T82" i="6"/>
  <c r="J82" i="6"/>
  <c r="T81" i="6"/>
  <c r="J81" i="6"/>
  <c r="T80" i="6"/>
  <c r="J80" i="6"/>
  <c r="T79" i="6"/>
  <c r="J79" i="6"/>
  <c r="T78" i="6"/>
  <c r="J78" i="6"/>
  <c r="T77" i="6"/>
  <c r="J77" i="6"/>
  <c r="T76" i="6"/>
  <c r="J76" i="6"/>
  <c r="T75" i="6"/>
  <c r="J75" i="6"/>
  <c r="T74" i="6"/>
  <c r="J74" i="6"/>
  <c r="T73" i="6"/>
  <c r="J73" i="6"/>
  <c r="T72" i="6"/>
  <c r="J72" i="6"/>
  <c r="T71" i="6"/>
  <c r="J71" i="6"/>
  <c r="T70" i="6"/>
  <c r="J70" i="6"/>
  <c r="T69" i="6"/>
  <c r="J69" i="6"/>
  <c r="T68" i="6"/>
  <c r="J68" i="6"/>
  <c r="T67" i="6"/>
  <c r="J67" i="6"/>
  <c r="T66" i="6"/>
  <c r="J66" i="6"/>
  <c r="T65" i="6"/>
  <c r="J65" i="6"/>
  <c r="T64" i="6"/>
  <c r="J64" i="6"/>
  <c r="T63" i="6"/>
  <c r="J63" i="6"/>
  <c r="T62" i="6"/>
  <c r="J62" i="6"/>
  <c r="T61" i="6"/>
  <c r="J61" i="6"/>
  <c r="T60" i="6"/>
  <c r="J60" i="6"/>
  <c r="T59" i="6"/>
  <c r="J59" i="6"/>
  <c r="T58" i="6"/>
  <c r="J58" i="6"/>
  <c r="T57" i="6"/>
  <c r="J57" i="6"/>
  <c r="T56" i="6"/>
  <c r="J56" i="6"/>
  <c r="T55" i="6"/>
  <c r="J55" i="6"/>
  <c r="T54" i="6"/>
  <c r="J54" i="6"/>
  <c r="T53" i="6"/>
  <c r="J53" i="6"/>
  <c r="T52" i="6"/>
  <c r="J52" i="6"/>
  <c r="T51" i="6"/>
  <c r="J51" i="6"/>
  <c r="T50" i="6"/>
  <c r="J50" i="6"/>
  <c r="T49" i="6"/>
  <c r="J49" i="6"/>
  <c r="T48" i="6"/>
  <c r="J48" i="6"/>
  <c r="T47" i="6"/>
  <c r="J47" i="6"/>
  <c r="T46" i="6"/>
  <c r="J46" i="6"/>
  <c r="T45" i="6"/>
  <c r="J45" i="6"/>
  <c r="T44" i="6"/>
  <c r="J44" i="6"/>
  <c r="T43" i="6"/>
  <c r="J43" i="6"/>
  <c r="T42" i="6"/>
  <c r="J42" i="6"/>
  <c r="T41" i="6"/>
  <c r="J41" i="6"/>
  <c r="T40" i="6"/>
  <c r="J40" i="6"/>
  <c r="T39" i="6"/>
  <c r="J39" i="6"/>
  <c r="T38" i="6"/>
  <c r="J38" i="6"/>
  <c r="T37" i="6"/>
  <c r="J37" i="6"/>
  <c r="T36" i="6"/>
  <c r="J36" i="6"/>
  <c r="T35" i="6"/>
  <c r="J35" i="6"/>
  <c r="T34" i="6"/>
  <c r="J34" i="6"/>
  <c r="T33" i="6"/>
  <c r="J33" i="6"/>
  <c r="T32" i="6"/>
  <c r="J32" i="6"/>
  <c r="T31" i="6"/>
  <c r="J31" i="6"/>
  <c r="T30" i="6"/>
  <c r="J30" i="6"/>
  <c r="T29" i="6"/>
  <c r="J29" i="6"/>
  <c r="T28" i="6"/>
  <c r="J28" i="6"/>
  <c r="T27" i="6"/>
  <c r="J27" i="6"/>
  <c r="T26" i="6"/>
  <c r="J26" i="6"/>
  <c r="T25" i="6"/>
  <c r="J25" i="6"/>
  <c r="T24" i="6"/>
  <c r="J24" i="6"/>
  <c r="T23" i="6"/>
  <c r="J23" i="6"/>
  <c r="T22" i="6"/>
  <c r="J22" i="6"/>
  <c r="T21" i="6"/>
  <c r="J21" i="6"/>
  <c r="T20" i="6"/>
  <c r="J20" i="6"/>
  <c r="T19" i="6"/>
  <c r="J19" i="6"/>
  <c r="T18" i="6"/>
  <c r="J18" i="6"/>
  <c r="T17" i="6"/>
  <c r="J17" i="6"/>
  <c r="T16" i="6"/>
  <c r="J16" i="6"/>
  <c r="T15" i="6"/>
  <c r="J15" i="6"/>
  <c r="T14" i="6"/>
  <c r="J14" i="6"/>
  <c r="T13" i="6"/>
  <c r="J13" i="6"/>
  <c r="T12" i="6"/>
  <c r="J12" i="6"/>
  <c r="T11" i="6"/>
  <c r="J11" i="6"/>
  <c r="T10" i="6"/>
  <c r="J10" i="6"/>
  <c r="T9" i="6"/>
  <c r="J9" i="6"/>
  <c r="T8" i="6"/>
  <c r="J8" i="6"/>
  <c r="T7" i="6"/>
  <c r="J7" i="6"/>
  <c r="T6" i="6"/>
  <c r="J6" i="6"/>
  <c r="J47" i="1"/>
  <c r="K47" i="1" s="1"/>
  <c r="I47" i="1"/>
  <c r="J46" i="1"/>
  <c r="K46" i="1" s="1"/>
  <c r="I46" i="1"/>
  <c r="J45" i="1"/>
  <c r="K45" i="1" s="1"/>
  <c r="I45" i="1"/>
  <c r="J44" i="1"/>
  <c r="K44" i="1" s="1"/>
  <c r="I44" i="1"/>
  <c r="J43" i="1"/>
  <c r="K43" i="1" s="1"/>
  <c r="I43" i="1"/>
  <c r="J42" i="1"/>
  <c r="K42" i="1" s="1"/>
  <c r="I42" i="1"/>
  <c r="J41" i="1"/>
  <c r="K41" i="1" s="1"/>
  <c r="I41" i="1"/>
  <c r="J40" i="1"/>
  <c r="K40" i="1" s="1"/>
  <c r="I40" i="1"/>
  <c r="J39" i="1"/>
  <c r="K39" i="1" s="1"/>
  <c r="I39" i="1"/>
  <c r="J38" i="1"/>
  <c r="K38" i="1" s="1"/>
  <c r="I38" i="1"/>
  <c r="J36" i="1"/>
  <c r="K36" i="1" s="1"/>
  <c r="I36" i="1"/>
  <c r="J35" i="1"/>
  <c r="K35" i="1" s="1"/>
  <c r="I35" i="1"/>
  <c r="J34" i="1"/>
  <c r="K34" i="1" s="1"/>
  <c r="I34" i="1"/>
  <c r="J33" i="1"/>
  <c r="K33" i="1" s="1"/>
  <c r="I33" i="1"/>
  <c r="J32" i="1"/>
  <c r="K32" i="1" s="1"/>
  <c r="I32" i="1"/>
  <c r="J31" i="1"/>
  <c r="K31" i="1" s="1"/>
  <c r="I31" i="1"/>
  <c r="J30" i="1"/>
  <c r="K30" i="1" s="1"/>
  <c r="I30" i="1"/>
  <c r="J29" i="1"/>
  <c r="K29" i="1" s="1"/>
  <c r="I29" i="1"/>
  <c r="J28" i="1"/>
  <c r="K28" i="1" s="1"/>
  <c r="I28" i="1"/>
  <c r="J27" i="1"/>
  <c r="K27" i="1" s="1"/>
  <c r="I27" i="1"/>
  <c r="J25" i="1"/>
  <c r="K25" i="1" s="1"/>
  <c r="I25" i="1"/>
  <c r="J24" i="1"/>
  <c r="K24" i="1" s="1"/>
  <c r="I24" i="1"/>
  <c r="J23" i="1"/>
  <c r="K23" i="1" s="1"/>
  <c r="I23" i="1"/>
  <c r="J22" i="1"/>
  <c r="K22" i="1" s="1"/>
  <c r="I22" i="1"/>
  <c r="J21" i="1"/>
  <c r="K21" i="1" s="1"/>
  <c r="I21" i="1"/>
  <c r="J20" i="1"/>
  <c r="K20" i="1" s="1"/>
  <c r="I20" i="1"/>
  <c r="J19" i="1"/>
  <c r="K19" i="1" s="1"/>
  <c r="I19" i="1"/>
  <c r="J18" i="1"/>
  <c r="K18" i="1" s="1"/>
  <c r="I18" i="1"/>
  <c r="J17" i="1"/>
  <c r="K17" i="1" s="1"/>
  <c r="I17" i="1"/>
  <c r="J16" i="1"/>
  <c r="K16" i="1" s="1"/>
  <c r="I16" i="1"/>
  <c r="J14" i="1"/>
  <c r="K14" i="1" s="1"/>
  <c r="I14" i="1"/>
  <c r="J13" i="1"/>
  <c r="K13" i="1" s="1"/>
  <c r="I13" i="1"/>
  <c r="J12" i="1"/>
  <c r="K12" i="1" s="1"/>
  <c r="I12" i="1"/>
  <c r="J11" i="1"/>
  <c r="K11" i="1" s="1"/>
  <c r="I11" i="1"/>
  <c r="J10" i="1"/>
  <c r="K10" i="1" s="1"/>
  <c r="I10" i="1"/>
  <c r="J9" i="1"/>
  <c r="K9" i="1" s="1"/>
  <c r="I9" i="1"/>
  <c r="J8" i="1"/>
  <c r="K8" i="1" s="1"/>
  <c r="I8" i="1"/>
  <c r="J7" i="1"/>
  <c r="K7" i="1" s="1"/>
  <c r="I7" i="1"/>
  <c r="J6" i="1"/>
  <c r="K6" i="1" s="1"/>
  <c r="I6" i="1"/>
  <c r="J5" i="1"/>
  <c r="K5" i="1" s="1"/>
  <c r="I5" i="1"/>
  <c r="I4" i="1"/>
  <c r="J4" i="1" s="1"/>
  <c r="Z298" i="4"/>
  <c r="Y298" i="4"/>
  <c r="Z297" i="4"/>
  <c r="Y297" i="4"/>
  <c r="Z296" i="4"/>
  <c r="Y296" i="4"/>
  <c r="P296" i="4"/>
  <c r="M296" i="4"/>
  <c r="N296" i="4" s="1"/>
  <c r="Z295" i="4"/>
  <c r="Y295" i="4"/>
  <c r="P295" i="4"/>
  <c r="M295" i="4"/>
  <c r="N295" i="4" s="1"/>
  <c r="Z294" i="4"/>
  <c r="Z293" i="4"/>
  <c r="P293" i="4"/>
  <c r="M293" i="4"/>
  <c r="P288" i="4"/>
  <c r="M288" i="4"/>
  <c r="N288" i="4" s="1"/>
  <c r="Z287" i="4"/>
  <c r="P287" i="4"/>
  <c r="M287" i="4"/>
  <c r="N287" i="4" s="1"/>
  <c r="Z286" i="4"/>
  <c r="Y286" i="4"/>
  <c r="Z285" i="4"/>
  <c r="Y285" i="4"/>
  <c r="Z284" i="4"/>
  <c r="Y284" i="4"/>
  <c r="P284" i="4"/>
  <c r="M284" i="4"/>
  <c r="N284" i="4" s="1"/>
  <c r="Z282" i="4"/>
  <c r="Y282" i="4"/>
  <c r="P282" i="4"/>
  <c r="M282" i="4"/>
  <c r="N282" i="4" s="1"/>
  <c r="Z280" i="4"/>
  <c r="P280" i="4"/>
  <c r="M280" i="4"/>
  <c r="N280" i="4" s="1"/>
  <c r="Z279" i="4"/>
  <c r="Z278" i="4"/>
  <c r="M278" i="4"/>
  <c r="Z276" i="4"/>
  <c r="P276" i="4"/>
  <c r="M276" i="4"/>
  <c r="N276" i="4" s="1"/>
  <c r="Z275" i="4"/>
  <c r="P275" i="4"/>
  <c r="M275" i="4"/>
  <c r="N275" i="4" s="1"/>
  <c r="P265" i="4"/>
  <c r="M265" i="4"/>
  <c r="N265" i="4" s="1"/>
  <c r="Z263" i="4"/>
  <c r="Y263" i="4"/>
  <c r="Z262" i="4"/>
  <c r="Y262" i="4"/>
  <c r="Z261" i="4"/>
  <c r="Y261" i="4"/>
  <c r="Z260" i="4"/>
  <c r="Y260" i="4"/>
  <c r="Z259" i="4"/>
  <c r="Y259" i="4"/>
  <c r="Z258" i="4"/>
  <c r="Y258" i="4"/>
  <c r="Z257" i="4"/>
  <c r="Y257" i="4"/>
  <c r="Z256" i="4"/>
  <c r="Y256" i="4"/>
  <c r="P256" i="4"/>
  <c r="M256" i="4"/>
  <c r="N256" i="4" s="1"/>
  <c r="Z255" i="4"/>
  <c r="Z254" i="4"/>
  <c r="Z253" i="4"/>
  <c r="P253" i="4"/>
  <c r="M253" i="4"/>
  <c r="N253" i="4" s="1"/>
  <c r="Z252" i="4"/>
  <c r="Z251" i="4"/>
  <c r="Z250" i="4"/>
  <c r="P250" i="4"/>
  <c r="Z249" i="4"/>
  <c r="Z248" i="4"/>
  <c r="P248" i="4"/>
  <c r="M248" i="4"/>
  <c r="N248" i="4" s="1"/>
  <c r="Z247" i="4"/>
  <c r="Z246" i="4"/>
  <c r="P246" i="4"/>
  <c r="M246" i="4"/>
  <c r="N246" i="4" s="1"/>
  <c r="Z243" i="4"/>
  <c r="Y243" i="4"/>
  <c r="M243" i="4"/>
  <c r="Z241" i="4"/>
  <c r="Y241" i="4"/>
  <c r="Z240" i="4"/>
  <c r="Y240" i="4"/>
  <c r="P240" i="4"/>
  <c r="M240" i="4"/>
  <c r="N240" i="4" s="1"/>
  <c r="P230" i="4"/>
  <c r="M230" i="4"/>
  <c r="N230" i="4" s="1"/>
  <c r="AA230" i="4" s="1"/>
  <c r="Z229" i="4"/>
  <c r="Z228" i="4"/>
  <c r="P228" i="4"/>
  <c r="M228" i="4"/>
  <c r="Z227" i="4"/>
  <c r="P227" i="4"/>
  <c r="M227" i="4"/>
  <c r="N227" i="4" s="1"/>
  <c r="Z226" i="4"/>
  <c r="Z225" i="4"/>
  <c r="Z224" i="4"/>
  <c r="Z223" i="4"/>
  <c r="Z222" i="4"/>
  <c r="Z221" i="4"/>
  <c r="Z220" i="4"/>
  <c r="M220" i="4"/>
  <c r="N220" i="4" s="1"/>
  <c r="Z219" i="4"/>
  <c r="Z218" i="4"/>
  <c r="M218" i="4"/>
  <c r="N218" i="4" s="1"/>
  <c r="AA218" i="4" s="1"/>
  <c r="AB218" i="4" s="1"/>
  <c r="Z217" i="4"/>
  <c r="Z215" i="4"/>
  <c r="AA215" i="4" s="1"/>
  <c r="AA216" i="4" s="1"/>
  <c r="Z214" i="4"/>
  <c r="Z213" i="4"/>
  <c r="Z212" i="4"/>
  <c r="Z211" i="4"/>
  <c r="P211" i="4"/>
  <c r="M211" i="4"/>
  <c r="P206" i="4"/>
  <c r="M206" i="4"/>
  <c r="N206" i="4" s="1"/>
  <c r="Z196" i="4"/>
  <c r="Y196" i="4"/>
  <c r="Z195" i="4"/>
  <c r="Y195" i="4"/>
  <c r="P195" i="4"/>
  <c r="M195" i="4"/>
  <c r="N195" i="4" s="1"/>
  <c r="Y192" i="4"/>
  <c r="Z191" i="4"/>
  <c r="Y191" i="4"/>
  <c r="Z190" i="4"/>
  <c r="Y190" i="4"/>
  <c r="Z189" i="4"/>
  <c r="Y189" i="4"/>
  <c r="Z188" i="4"/>
  <c r="Y188" i="4"/>
  <c r="P188" i="4"/>
  <c r="M188" i="4"/>
  <c r="N188" i="4" s="1"/>
  <c r="Z186" i="4"/>
  <c r="Z185" i="4"/>
  <c r="P185" i="4"/>
  <c r="M185" i="4"/>
  <c r="Z180" i="4"/>
  <c r="Z179" i="4"/>
  <c r="Z178" i="4"/>
  <c r="P178" i="4"/>
  <c r="M178" i="4"/>
  <c r="N178" i="4" s="1"/>
  <c r="Z171" i="4"/>
  <c r="Z170" i="4"/>
  <c r="P170" i="4"/>
  <c r="M170" i="4"/>
  <c r="N170" i="4" s="1"/>
  <c r="M168" i="4"/>
  <c r="R168" i="4" s="1"/>
  <c r="AK164" i="4"/>
  <c r="M164" i="4"/>
  <c r="R164" i="4" s="1"/>
  <c r="Z163" i="4"/>
  <c r="Y163" i="4"/>
  <c r="Z162" i="4"/>
  <c r="Y162" i="4"/>
  <c r="Z161" i="4"/>
  <c r="Y161" i="4"/>
  <c r="Z160" i="4"/>
  <c r="Y160" i="4"/>
  <c r="Z159" i="4"/>
  <c r="Y159" i="4"/>
  <c r="Z158" i="4"/>
  <c r="Y158" i="4"/>
  <c r="Z157" i="4"/>
  <c r="Y157" i="4"/>
  <c r="P157" i="4"/>
  <c r="M157" i="4"/>
  <c r="Z153" i="4"/>
  <c r="M153" i="4"/>
  <c r="R153" i="4" s="1"/>
  <c r="Q152" i="4"/>
  <c r="AC152" i="4" s="1"/>
  <c r="M152" i="4"/>
  <c r="R152" i="4" s="1"/>
  <c r="Y151" i="4"/>
  <c r="Z149" i="4"/>
  <c r="Y149" i="4"/>
  <c r="Z148" i="4"/>
  <c r="Y148" i="4"/>
  <c r="P148" i="4"/>
  <c r="M148" i="4"/>
  <c r="Z147" i="4"/>
  <c r="Z146" i="4"/>
  <c r="AD145" i="4"/>
  <c r="Z145" i="4"/>
  <c r="AA145" i="4" s="1"/>
  <c r="Z144" i="4"/>
  <c r="Z141" i="4"/>
  <c r="P141" i="4"/>
  <c r="M141" i="4"/>
  <c r="N141" i="4" s="1"/>
  <c r="AA141" i="4" s="1"/>
  <c r="AA142" i="4" s="1"/>
  <c r="Z140" i="4"/>
  <c r="P140" i="4"/>
  <c r="M140" i="4"/>
  <c r="Z135" i="4"/>
  <c r="Y135" i="4"/>
  <c r="Z134" i="4"/>
  <c r="Y134" i="4"/>
  <c r="P134" i="4"/>
  <c r="M134" i="4"/>
  <c r="N134" i="4" s="1"/>
  <c r="Z133" i="4"/>
  <c r="Y133" i="4"/>
  <c r="Z132" i="4"/>
  <c r="Y132" i="4"/>
  <c r="P132" i="4"/>
  <c r="M132" i="4"/>
  <c r="N132" i="4" s="1"/>
  <c r="Z129" i="4"/>
  <c r="P129" i="4"/>
  <c r="M129" i="4"/>
  <c r="Z128" i="4"/>
  <c r="Y128" i="4"/>
  <c r="Z127" i="4"/>
  <c r="Y127" i="4"/>
  <c r="Z126" i="4"/>
  <c r="Y126" i="4"/>
  <c r="P126" i="4"/>
  <c r="M126" i="4"/>
  <c r="Y125" i="4"/>
  <c r="Z121" i="4"/>
  <c r="Y121" i="4"/>
  <c r="Z120" i="4"/>
  <c r="Y120" i="4"/>
  <c r="Z119" i="4"/>
  <c r="Y119" i="4"/>
  <c r="Z118" i="4"/>
  <c r="Y118" i="4"/>
  <c r="Z117" i="4"/>
  <c r="Y117" i="4"/>
  <c r="P117" i="4"/>
  <c r="M117" i="4"/>
  <c r="Z116" i="4"/>
  <c r="Z115" i="4"/>
  <c r="P115" i="4"/>
  <c r="M115" i="4"/>
  <c r="N115" i="4" s="1"/>
  <c r="Z113" i="4"/>
  <c r="Z112" i="4"/>
  <c r="P112" i="4"/>
  <c r="R112" i="4" s="1"/>
  <c r="N112" i="4"/>
  <c r="Z111" i="4"/>
  <c r="Y111" i="4"/>
  <c r="P111" i="4"/>
  <c r="M111" i="4"/>
  <c r="N111" i="4" s="1"/>
  <c r="Z110" i="4"/>
  <c r="P110" i="4"/>
  <c r="M110" i="4"/>
  <c r="N110" i="4" s="1"/>
  <c r="Z108" i="4"/>
  <c r="P108" i="4"/>
  <c r="M108" i="4"/>
  <c r="N108" i="4" s="1"/>
  <c r="Y100" i="4"/>
  <c r="Z99" i="4"/>
  <c r="Y99" i="4"/>
  <c r="Z98" i="4"/>
  <c r="Y98" i="4"/>
  <c r="P98" i="4"/>
  <c r="M98" i="4"/>
  <c r="N98" i="4" s="1"/>
  <c r="Z97" i="4"/>
  <c r="Y97" i="4"/>
  <c r="Z96" i="4"/>
  <c r="Y96" i="4"/>
  <c r="Z95" i="4"/>
  <c r="Y95" i="4"/>
  <c r="Z94" i="4"/>
  <c r="Y94" i="4"/>
  <c r="P94" i="4"/>
  <c r="M94" i="4"/>
  <c r="N94" i="4" s="1"/>
  <c r="Z93" i="4"/>
  <c r="Z92" i="4"/>
  <c r="Z91" i="4"/>
  <c r="M91" i="4"/>
  <c r="Y68" i="4"/>
  <c r="Z67" i="4"/>
  <c r="Y67" i="4"/>
  <c r="Z66" i="4"/>
  <c r="Y66" i="4"/>
  <c r="P66" i="4"/>
  <c r="M66" i="4"/>
  <c r="N66" i="4" s="1"/>
  <c r="Y63" i="4"/>
  <c r="P63" i="4"/>
  <c r="M63" i="4"/>
  <c r="N63" i="4" s="1"/>
  <c r="Z62" i="4"/>
  <c r="Y62" i="4"/>
  <c r="Z61" i="4"/>
  <c r="Y61" i="4"/>
  <c r="P61" i="4"/>
  <c r="M61" i="4"/>
  <c r="Z57" i="4"/>
  <c r="P57" i="4"/>
  <c r="M57" i="4"/>
  <c r="N57" i="4" s="1"/>
  <c r="P55" i="4"/>
  <c r="M55" i="4"/>
  <c r="N55" i="4" s="1"/>
  <c r="Z52" i="4"/>
  <c r="P52" i="4"/>
  <c r="M52" i="4"/>
  <c r="Z51" i="4"/>
  <c r="Y51" i="4"/>
  <c r="P51" i="4"/>
  <c r="M51" i="4"/>
  <c r="N51" i="4" s="1"/>
  <c r="Z49" i="4"/>
  <c r="P49" i="4"/>
  <c r="M49" i="4"/>
  <c r="N49" i="4" s="1"/>
  <c r="Z47" i="4"/>
  <c r="Z46" i="4"/>
  <c r="Z45" i="4"/>
  <c r="P45" i="4"/>
  <c r="M45" i="4"/>
  <c r="P40" i="4"/>
  <c r="M40" i="4"/>
  <c r="N40" i="4" s="1"/>
  <c r="AA40" i="4" s="1"/>
  <c r="Z39" i="4"/>
  <c r="Z38" i="4"/>
  <c r="Z37" i="4"/>
  <c r="P37" i="4"/>
  <c r="M37" i="4"/>
  <c r="N37" i="4" s="1"/>
  <c r="Z36" i="4"/>
  <c r="AA36" i="4" s="1"/>
  <c r="AB36" i="4" s="1"/>
  <c r="Z32" i="4"/>
  <c r="Y32" i="4"/>
  <c r="Z31" i="4"/>
  <c r="Y31" i="4"/>
  <c r="Z30" i="4"/>
  <c r="Y30" i="4"/>
  <c r="P30" i="4"/>
  <c r="M30" i="4"/>
  <c r="N30" i="4" s="1"/>
  <c r="Z29" i="4"/>
  <c r="Y29" i="4"/>
  <c r="Z28" i="4"/>
  <c r="Y28" i="4"/>
  <c r="Y26" i="4"/>
  <c r="P26" i="4"/>
  <c r="M26" i="4"/>
  <c r="Y25" i="4"/>
  <c r="Z24" i="4"/>
  <c r="Y24" i="4"/>
  <c r="Z23" i="4"/>
  <c r="Y23" i="4"/>
  <c r="P23" i="4"/>
  <c r="M23" i="4"/>
  <c r="N23" i="4" s="1"/>
  <c r="P21" i="4"/>
  <c r="M21" i="4"/>
  <c r="AA63" i="4" l="1"/>
  <c r="AA64" i="4" s="1"/>
  <c r="AB230" i="4"/>
  <c r="AA231" i="4"/>
  <c r="AB142" i="4"/>
  <c r="AA143" i="4"/>
  <c r="AB40" i="4"/>
  <c r="AA41" i="4"/>
  <c r="AA94" i="4"/>
  <c r="AA95" i="4" s="1"/>
  <c r="AA96" i="4"/>
  <c r="AA97" i="4"/>
  <c r="AA112" i="4"/>
  <c r="AB112" i="4" s="1"/>
  <c r="AA246" i="4"/>
  <c r="AB216" i="4"/>
  <c r="AE216" i="4" s="1"/>
  <c r="AA217" i="4"/>
  <c r="AB217" i="4" s="1"/>
  <c r="AA57" i="4"/>
  <c r="AA58" i="4" s="1"/>
  <c r="AA23" i="4"/>
  <c r="AA24" i="4" s="1"/>
  <c r="AA25" i="4" s="1"/>
  <c r="AA98" i="4"/>
  <c r="AA99" i="4" s="1"/>
  <c r="AA100" i="4" s="1"/>
  <c r="AB100" i="4" s="1"/>
  <c r="R57" i="4"/>
  <c r="R141" i="4"/>
  <c r="R170" i="4"/>
  <c r="Z6" i="6"/>
  <c r="Y6" i="6"/>
  <c r="K6" i="6"/>
  <c r="Z7" i="6"/>
  <c r="Y7" i="6"/>
  <c r="K7" i="6"/>
  <c r="Z8" i="6"/>
  <c r="Y8" i="6"/>
  <c r="K8" i="6"/>
  <c r="Z9" i="6"/>
  <c r="Y9" i="6"/>
  <c r="K9" i="6"/>
  <c r="Z10" i="6"/>
  <c r="Y10" i="6"/>
  <c r="K10" i="6"/>
  <c r="Z11" i="6"/>
  <c r="Y11" i="6"/>
  <c r="K11" i="6"/>
  <c r="Z12" i="6"/>
  <c r="Y12" i="6"/>
  <c r="K12" i="6"/>
  <c r="Z13" i="6"/>
  <c r="Y13" i="6"/>
  <c r="K13" i="6"/>
  <c r="Z14" i="6"/>
  <c r="Y14" i="6"/>
  <c r="K14" i="6"/>
  <c r="Z15" i="6"/>
  <c r="Y15" i="6"/>
  <c r="K15" i="6"/>
  <c r="Z16" i="6"/>
  <c r="Y16" i="6"/>
  <c r="K16" i="6"/>
  <c r="Z17" i="6"/>
  <c r="Y17" i="6"/>
  <c r="K17" i="6"/>
  <c r="Z18" i="6"/>
  <c r="Y18" i="6"/>
  <c r="K18" i="6"/>
  <c r="Z19" i="6"/>
  <c r="Y19" i="6"/>
  <c r="K19" i="6"/>
  <c r="Z20" i="6"/>
  <c r="Y20" i="6"/>
  <c r="K20" i="6"/>
  <c r="Z21" i="6"/>
  <c r="Y21" i="6"/>
  <c r="K21" i="6"/>
  <c r="Z22" i="6"/>
  <c r="Y22" i="6"/>
  <c r="K22" i="6"/>
  <c r="Z23" i="6"/>
  <c r="Y23" i="6"/>
  <c r="K23" i="6"/>
  <c r="Z24" i="6"/>
  <c r="Y24" i="6"/>
  <c r="K24" i="6"/>
  <c r="Z25" i="6"/>
  <c r="Y25" i="6"/>
  <c r="K25" i="6"/>
  <c r="Z26" i="6"/>
  <c r="Y26" i="6"/>
  <c r="K26" i="6"/>
  <c r="Z27" i="6"/>
  <c r="Y27" i="6"/>
  <c r="K27" i="6"/>
  <c r="Z28" i="6"/>
  <c r="Y28" i="6"/>
  <c r="K28" i="6"/>
  <c r="Z29" i="6"/>
  <c r="Y29" i="6"/>
  <c r="K29" i="6"/>
  <c r="Z30" i="6"/>
  <c r="Y30" i="6"/>
  <c r="K30" i="6"/>
  <c r="Z31" i="6"/>
  <c r="Y31" i="6"/>
  <c r="K31" i="6"/>
  <c r="Z32" i="6"/>
  <c r="Y32" i="6"/>
  <c r="K32" i="6"/>
  <c r="Z33" i="6"/>
  <c r="Y33" i="6"/>
  <c r="K33" i="6"/>
  <c r="Z34" i="6"/>
  <c r="Y34" i="6"/>
  <c r="K34" i="6"/>
  <c r="Z35" i="6"/>
  <c r="Y35" i="6"/>
  <c r="K35" i="6"/>
  <c r="Z36" i="6"/>
  <c r="Y36" i="6"/>
  <c r="K36" i="6"/>
  <c r="Z37" i="6"/>
  <c r="Y37" i="6"/>
  <c r="K37" i="6"/>
  <c r="Z38" i="6"/>
  <c r="Y38" i="6"/>
  <c r="K38" i="6"/>
  <c r="Z39" i="6"/>
  <c r="Y39" i="6"/>
  <c r="K39" i="6"/>
  <c r="Z40" i="6"/>
  <c r="Y40" i="6"/>
  <c r="K40" i="6"/>
  <c r="Z41" i="6"/>
  <c r="Y41" i="6"/>
  <c r="K41" i="6"/>
  <c r="Z42" i="6"/>
  <c r="Y42" i="6"/>
  <c r="K42" i="6"/>
  <c r="Z43" i="6"/>
  <c r="Y43" i="6"/>
  <c r="K43" i="6"/>
  <c r="Z44" i="6"/>
  <c r="Y44" i="6"/>
  <c r="K44" i="6"/>
  <c r="Z45" i="6"/>
  <c r="Y45" i="6"/>
  <c r="K45" i="6"/>
  <c r="Z46" i="6"/>
  <c r="Y46" i="6"/>
  <c r="K46" i="6"/>
  <c r="Z47" i="6"/>
  <c r="Y47" i="6"/>
  <c r="K47" i="6"/>
  <c r="Z48" i="6"/>
  <c r="Y48" i="6"/>
  <c r="K48" i="6"/>
  <c r="Z49" i="6"/>
  <c r="Y49" i="6"/>
  <c r="K49" i="6"/>
  <c r="Z50" i="6"/>
  <c r="Y50" i="6"/>
  <c r="K50" i="6"/>
  <c r="Z51" i="6"/>
  <c r="Y51" i="6"/>
  <c r="K51" i="6"/>
  <c r="Z52" i="6"/>
  <c r="Y52" i="6"/>
  <c r="K52" i="6"/>
  <c r="Z53" i="6"/>
  <c r="Y53" i="6"/>
  <c r="K53" i="6"/>
  <c r="Z54" i="6"/>
  <c r="Y54" i="6"/>
  <c r="K54" i="6"/>
  <c r="Z55" i="6"/>
  <c r="Y55" i="6"/>
  <c r="K55" i="6"/>
  <c r="Z56" i="6"/>
  <c r="Y56" i="6"/>
  <c r="K56" i="6"/>
  <c r="Z57" i="6"/>
  <c r="Y57" i="6"/>
  <c r="K57" i="6"/>
  <c r="Z58" i="6"/>
  <c r="Y58" i="6"/>
  <c r="K58" i="6"/>
  <c r="Z59" i="6"/>
  <c r="Y59" i="6"/>
  <c r="K59" i="6"/>
  <c r="Z60" i="6"/>
  <c r="Y60" i="6"/>
  <c r="K60" i="6"/>
  <c r="Z61" i="6"/>
  <c r="Y61" i="6"/>
  <c r="K61" i="6"/>
  <c r="Z62" i="6"/>
  <c r="Y62" i="6"/>
  <c r="K62" i="6"/>
  <c r="Z63" i="6"/>
  <c r="Y63" i="6"/>
  <c r="K63" i="6"/>
  <c r="Z64" i="6"/>
  <c r="Y64" i="6"/>
  <c r="K64" i="6"/>
  <c r="Z65" i="6"/>
  <c r="Y65" i="6"/>
  <c r="K65" i="6"/>
  <c r="Z66" i="6"/>
  <c r="Y66" i="6"/>
  <c r="K66" i="6"/>
  <c r="Z67" i="6"/>
  <c r="Y67" i="6"/>
  <c r="K67" i="6"/>
  <c r="Z68" i="6"/>
  <c r="Y68" i="6"/>
  <c r="K68" i="6"/>
  <c r="Z69" i="6"/>
  <c r="Y69" i="6"/>
  <c r="K69" i="6"/>
  <c r="Z70" i="6"/>
  <c r="Y70" i="6"/>
  <c r="K70" i="6"/>
  <c r="Z71" i="6"/>
  <c r="Y71" i="6"/>
  <c r="K71" i="6"/>
  <c r="Z72" i="6"/>
  <c r="Y72" i="6"/>
  <c r="K72" i="6"/>
  <c r="Z73" i="6"/>
  <c r="Y73" i="6"/>
  <c r="K73" i="6"/>
  <c r="Z74" i="6"/>
  <c r="Y74" i="6"/>
  <c r="K74" i="6"/>
  <c r="Z75" i="6"/>
  <c r="Y75" i="6"/>
  <c r="K75" i="6"/>
  <c r="Z76" i="6"/>
  <c r="Y76" i="6"/>
  <c r="K76" i="6"/>
  <c r="Z77" i="6"/>
  <c r="Y77" i="6"/>
  <c r="K77" i="6"/>
  <c r="Z78" i="6"/>
  <c r="Y78" i="6"/>
  <c r="K78" i="6"/>
  <c r="Z79" i="6"/>
  <c r="Y79" i="6"/>
  <c r="K79" i="6"/>
  <c r="Z80" i="6"/>
  <c r="Y80" i="6"/>
  <c r="K80" i="6"/>
  <c r="Z81" i="6"/>
  <c r="Y81" i="6"/>
  <c r="K81" i="6"/>
  <c r="Z82" i="6"/>
  <c r="Y82" i="6"/>
  <c r="K82" i="6"/>
  <c r="Z83" i="6"/>
  <c r="Y83" i="6"/>
  <c r="K83" i="6"/>
  <c r="Z84" i="6"/>
  <c r="Y84" i="6"/>
  <c r="K84" i="6"/>
  <c r="Z85" i="6"/>
  <c r="Y85" i="6"/>
  <c r="K85" i="6"/>
  <c r="Z86" i="6"/>
  <c r="Y86" i="6"/>
  <c r="K86" i="6"/>
  <c r="Z87" i="6"/>
  <c r="Y87" i="6"/>
  <c r="K87" i="6"/>
  <c r="Z88" i="6"/>
  <c r="Y88" i="6"/>
  <c r="K88" i="6"/>
  <c r="Z89" i="6"/>
  <c r="Y89" i="6"/>
  <c r="K89" i="6"/>
  <c r="Z90" i="6"/>
  <c r="Y90" i="6"/>
  <c r="K90" i="6"/>
  <c r="Z91" i="6"/>
  <c r="Y91" i="6"/>
  <c r="K91" i="6"/>
  <c r="Z92" i="6"/>
  <c r="Y92" i="6"/>
  <c r="K92" i="6"/>
  <c r="Z93" i="6"/>
  <c r="Y93" i="6"/>
  <c r="K93" i="6"/>
  <c r="Z94" i="6"/>
  <c r="Y94" i="6"/>
  <c r="K94" i="6"/>
  <c r="Z95" i="6"/>
  <c r="Y95" i="6"/>
  <c r="K95" i="6"/>
  <c r="Z96" i="6"/>
  <c r="Y96" i="6"/>
  <c r="K96" i="6"/>
  <c r="Z97" i="6"/>
  <c r="Y97" i="6"/>
  <c r="K97" i="6"/>
  <c r="Z98" i="6"/>
  <c r="Y98" i="6"/>
  <c r="K98" i="6"/>
  <c r="Z99" i="6"/>
  <c r="Y99" i="6"/>
  <c r="K99" i="6"/>
  <c r="Z100" i="6"/>
  <c r="Y100" i="6"/>
  <c r="K100" i="6"/>
  <c r="Z101" i="6"/>
  <c r="Y101" i="6"/>
  <c r="K101" i="6"/>
  <c r="Z102" i="6"/>
  <c r="Y102" i="6"/>
  <c r="K102" i="6"/>
  <c r="Z103" i="6"/>
  <c r="Y103" i="6"/>
  <c r="K103" i="6"/>
  <c r="Z104" i="6"/>
  <c r="Y104" i="6"/>
  <c r="K104" i="6"/>
  <c r="Z105" i="6"/>
  <c r="Y105" i="6"/>
  <c r="K105" i="6"/>
  <c r="R246" i="4"/>
  <c r="R63" i="4"/>
  <c r="R265" i="4"/>
  <c r="R280" i="4"/>
  <c r="R248" i="4"/>
  <c r="R26" i="4"/>
  <c r="R282" i="4"/>
  <c r="R40" i="4"/>
  <c r="R132" i="4"/>
  <c r="Q91" i="4"/>
  <c r="AC91" i="4" s="1"/>
  <c r="AD91" i="4" s="1"/>
  <c r="R91" i="4"/>
  <c r="Q134" i="4"/>
  <c r="AC134" i="4" s="1"/>
  <c r="AC135" i="4" s="1"/>
  <c r="AD135" i="4" s="1"/>
  <c r="R134" i="4"/>
  <c r="Q227" i="4"/>
  <c r="R227" i="4"/>
  <c r="Q256" i="4"/>
  <c r="AC256" i="4" s="1"/>
  <c r="AC257" i="4" s="1"/>
  <c r="R256" i="4"/>
  <c r="Q250" i="4"/>
  <c r="AC250" i="4" s="1"/>
  <c r="AD250" i="4" s="1"/>
  <c r="R250" i="4"/>
  <c r="Q108" i="4"/>
  <c r="AC108" i="4" s="1"/>
  <c r="R108" i="4"/>
  <c r="Q195" i="4"/>
  <c r="AC195" i="4" s="1"/>
  <c r="AC196" i="4" s="1"/>
  <c r="AD196" i="4" s="1"/>
  <c r="R195" i="4"/>
  <c r="Q220" i="4"/>
  <c r="AC220" i="4" s="1"/>
  <c r="AD220" i="4" s="1"/>
  <c r="R220" i="4"/>
  <c r="Q178" i="4"/>
  <c r="AC178" i="4" s="1"/>
  <c r="AD178" i="4" s="1"/>
  <c r="R178" i="4"/>
  <c r="Q293" i="4"/>
  <c r="AC293" i="4" s="1"/>
  <c r="AC294" i="4" s="1"/>
  <c r="R293" i="4"/>
  <c r="Q45" i="4"/>
  <c r="AC45" i="4" s="1"/>
  <c r="R45" i="4"/>
  <c r="Q63" i="4"/>
  <c r="AC63" i="4" s="1"/>
  <c r="R61" i="4"/>
  <c r="Q66" i="4"/>
  <c r="AC66" i="4" s="1"/>
  <c r="AC67" i="4" s="1"/>
  <c r="AC68" i="4" s="1"/>
  <c r="R66" i="4"/>
  <c r="Q228" i="4"/>
  <c r="AC228" i="4" s="1"/>
  <c r="AC229" i="4" s="1"/>
  <c r="R228" i="4"/>
  <c r="Q30" i="4"/>
  <c r="AC30" i="4" s="1"/>
  <c r="R30" i="4"/>
  <c r="Q240" i="4"/>
  <c r="AC240" i="4" s="1"/>
  <c r="AD240" i="4" s="1"/>
  <c r="R240" i="4"/>
  <c r="Q188" i="4"/>
  <c r="AC188" i="4" s="1"/>
  <c r="AC189" i="4" s="1"/>
  <c r="AD189" i="4" s="1"/>
  <c r="R188" i="4"/>
  <c r="Q21" i="4"/>
  <c r="AC21" i="4" s="1"/>
  <c r="R21" i="4"/>
  <c r="Q52" i="4"/>
  <c r="AC52" i="4" s="1"/>
  <c r="R52" i="4"/>
  <c r="Q115" i="4"/>
  <c r="AC115" i="4" s="1"/>
  <c r="R115" i="4"/>
  <c r="Q148" i="4"/>
  <c r="R148" i="4"/>
  <c r="Q243" i="4"/>
  <c r="AC243" i="4" s="1"/>
  <c r="R243" i="4"/>
  <c r="Q275" i="4"/>
  <c r="AC275" i="4" s="1"/>
  <c r="R275" i="4"/>
  <c r="Q295" i="4"/>
  <c r="R295" i="4"/>
  <c r="Q211" i="4"/>
  <c r="AC211" i="4" s="1"/>
  <c r="R211" i="4"/>
  <c r="Q140" i="4"/>
  <c r="AC140" i="4" s="1"/>
  <c r="R140" i="4"/>
  <c r="Q287" i="4"/>
  <c r="R287" i="4"/>
  <c r="Q218" i="4"/>
  <c r="AC219" i="4" s="1"/>
  <c r="AD219" i="4" s="1"/>
  <c r="R218" i="4"/>
  <c r="Q94" i="4"/>
  <c r="AC94" i="4" s="1"/>
  <c r="R94" i="4"/>
  <c r="Q253" i="4"/>
  <c r="AC253" i="4" s="1"/>
  <c r="AC254" i="4" s="1"/>
  <c r="AC255" i="4" s="1"/>
  <c r="AD255" i="4" s="1"/>
  <c r="R253" i="4"/>
  <c r="Q278" i="4"/>
  <c r="AC278" i="4" s="1"/>
  <c r="AC279" i="4" s="1"/>
  <c r="AD279" i="4" s="1"/>
  <c r="R278" i="4"/>
  <c r="Q98" i="4"/>
  <c r="R98" i="4"/>
  <c r="Q110" i="4"/>
  <c r="AC110" i="4" s="1"/>
  <c r="R110" i="4"/>
  <c r="Q23" i="4"/>
  <c r="AC23" i="4" s="1"/>
  <c r="AC24" i="4" s="1"/>
  <c r="R23" i="4"/>
  <c r="Q157" i="4"/>
  <c r="AC157" i="4" s="1"/>
  <c r="AC158" i="4" s="1"/>
  <c r="AD158" i="4" s="1"/>
  <c r="R157" i="4"/>
  <c r="Q55" i="4"/>
  <c r="AC55" i="4" s="1"/>
  <c r="R55" i="4"/>
  <c r="Q276" i="4"/>
  <c r="AC276" i="4" s="1"/>
  <c r="AD276" i="4" s="1"/>
  <c r="R276" i="4"/>
  <c r="Q49" i="4"/>
  <c r="R49" i="4"/>
  <c r="Q230" i="4"/>
  <c r="AC230" i="4" s="1"/>
  <c r="R230" i="4"/>
  <c r="Q288" i="4"/>
  <c r="AC288" i="4" s="1"/>
  <c r="AC289" i="4" s="1"/>
  <c r="AD289" i="4" s="1"/>
  <c r="R288" i="4"/>
  <c r="Q296" i="4"/>
  <c r="AC296" i="4" s="1"/>
  <c r="AC297" i="4" s="1"/>
  <c r="AD297" i="4" s="1"/>
  <c r="R296" i="4"/>
  <c r="Q126" i="4"/>
  <c r="AC126" i="4" s="1"/>
  <c r="AC127" i="4" s="1"/>
  <c r="R126" i="4"/>
  <c r="Q51" i="4"/>
  <c r="AC51" i="4" s="1"/>
  <c r="R51" i="4"/>
  <c r="Q37" i="4"/>
  <c r="AC37" i="4" s="1"/>
  <c r="AC38" i="4" s="1"/>
  <c r="AD38" i="4" s="1"/>
  <c r="R37" i="4"/>
  <c r="Q111" i="4"/>
  <c r="AC111" i="4" s="1"/>
  <c r="AJ111" i="4" s="1"/>
  <c r="AK111" i="4" s="1"/>
  <c r="R111" i="4"/>
  <c r="Q117" i="4"/>
  <c r="AC117" i="4" s="1"/>
  <c r="AD117" i="4" s="1"/>
  <c r="R117" i="4"/>
  <c r="Q129" i="4"/>
  <c r="AC129" i="4" s="1"/>
  <c r="R129" i="4"/>
  <c r="Q185" i="4"/>
  <c r="AC185" i="4" s="1"/>
  <c r="AC186" i="4" s="1"/>
  <c r="R185" i="4"/>
  <c r="Q206" i="4"/>
  <c r="AC206" i="4" s="1"/>
  <c r="AC207" i="4" s="1"/>
  <c r="R206" i="4"/>
  <c r="Q284" i="4"/>
  <c r="AC284" i="4" s="1"/>
  <c r="AD284" i="4" s="1"/>
  <c r="R284" i="4"/>
  <c r="N129" i="4"/>
  <c r="AA129" i="4" s="1"/>
  <c r="N140" i="4"/>
  <c r="AA140" i="4" s="1"/>
  <c r="AA295" i="4"/>
  <c r="N153" i="4"/>
  <c r="AA178" i="4"/>
  <c r="AA296" i="4"/>
  <c r="AB296" i="4" s="1"/>
  <c r="AA265" i="4"/>
  <c r="AA266" i="4" s="1"/>
  <c r="AA253" i="4"/>
  <c r="AA254" i="4" s="1"/>
  <c r="AA280" i="4"/>
  <c r="AA281" i="4" s="1"/>
  <c r="AB281" i="4" s="1"/>
  <c r="AA220" i="4"/>
  <c r="AB220" i="4" s="1"/>
  <c r="AA240" i="4"/>
  <c r="AA241" i="4" s="1"/>
  <c r="N164" i="4"/>
  <c r="N148" i="4"/>
  <c r="AA148" i="4" s="1"/>
  <c r="N168" i="4"/>
  <c r="AA168" i="4" s="1"/>
  <c r="AA169" i="4" s="1"/>
  <c r="AC227" i="4"/>
  <c r="AA108" i="4"/>
  <c r="AA113" i="4"/>
  <c r="AB113" i="4" s="1"/>
  <c r="Q246" i="4"/>
  <c r="AC246" i="4" s="1"/>
  <c r="AA111" i="4"/>
  <c r="AH111" i="4" s="1"/>
  <c r="AI111" i="4" s="1"/>
  <c r="AA51" i="4"/>
  <c r="AH51" i="4" s="1"/>
  <c r="Q141" i="4"/>
  <c r="AC141" i="4" s="1"/>
  <c r="AC142" i="4" s="1"/>
  <c r="Q282" i="4"/>
  <c r="AC282" i="4" s="1"/>
  <c r="AA132" i="4"/>
  <c r="AA133" i="4" s="1"/>
  <c r="AB133" i="4" s="1"/>
  <c r="Q153" i="4"/>
  <c r="AC153" i="4" s="1"/>
  <c r="Q57" i="4"/>
  <c r="AC57" i="4" s="1"/>
  <c r="AA146" i="4"/>
  <c r="Q132" i="4"/>
  <c r="AC132" i="4" s="1"/>
  <c r="AA66" i="4"/>
  <c r="AB66" i="4" s="1"/>
  <c r="AA37" i="4"/>
  <c r="AB37" i="4" s="1"/>
  <c r="N45" i="4"/>
  <c r="AA45" i="4" s="1"/>
  <c r="Q170" i="4"/>
  <c r="AC170" i="4" s="1"/>
  <c r="AC171" i="4" s="1"/>
  <c r="AA256" i="4"/>
  <c r="AC287" i="4"/>
  <c r="AD287" i="4" s="1"/>
  <c r="AA248" i="4"/>
  <c r="AB248" i="4" s="1"/>
  <c r="AB145" i="4"/>
  <c r="AE145" i="4" s="1"/>
  <c r="AC34" i="4"/>
  <c r="AC35" i="4" s="1"/>
  <c r="AA30" i="4"/>
  <c r="N26" i="4"/>
  <c r="AA26" i="4" s="1"/>
  <c r="AA27" i="4" s="1"/>
  <c r="N126" i="4"/>
  <c r="AA126" i="4" s="1"/>
  <c r="N157" i="4"/>
  <c r="AA157" i="4" s="1"/>
  <c r="Q26" i="4"/>
  <c r="AC26" i="4" s="1"/>
  <c r="AC27" i="4" s="1"/>
  <c r="AA49" i="4"/>
  <c r="N52" i="4"/>
  <c r="AA52" i="4" s="1"/>
  <c r="AH63" i="4"/>
  <c r="AC98" i="4"/>
  <c r="AC99" i="4" s="1"/>
  <c r="AA110" i="4"/>
  <c r="AA134" i="4"/>
  <c r="AA55" i="4"/>
  <c r="N21" i="4"/>
  <c r="AA21" i="4" s="1"/>
  <c r="N61" i="4"/>
  <c r="AA61" i="4" s="1"/>
  <c r="AA62" i="4" s="1"/>
  <c r="AD146" i="4"/>
  <c r="AA195" i="4"/>
  <c r="AB196" i="4" s="1"/>
  <c r="N117" i="4"/>
  <c r="AA117" i="4" s="1"/>
  <c r="N185" i="4"/>
  <c r="AA185" i="4" s="1"/>
  <c r="AA186" i="4" s="1"/>
  <c r="AA187" i="4" s="1"/>
  <c r="AB187" i="4" s="1"/>
  <c r="Q112" i="4"/>
  <c r="AC112" i="4" s="1"/>
  <c r="AC113" i="4" s="1"/>
  <c r="AD113" i="4" s="1"/>
  <c r="AC179" i="4"/>
  <c r="AD179" i="4" s="1"/>
  <c r="AA115" i="4"/>
  <c r="AA188" i="4"/>
  <c r="Q61" i="4"/>
  <c r="AC61" i="4" s="1"/>
  <c r="N91" i="4"/>
  <c r="AA91" i="4" s="1"/>
  <c r="AA275" i="4"/>
  <c r="AH275" i="4" s="1"/>
  <c r="N152" i="4"/>
  <c r="AA152" i="4" s="1"/>
  <c r="AB152" i="4" s="1"/>
  <c r="AB289" i="4"/>
  <c r="N228" i="4"/>
  <c r="AA228" i="4" s="1"/>
  <c r="AA229" i="4" s="1"/>
  <c r="AB229" i="4" s="1"/>
  <c r="N211" i="4"/>
  <c r="AA211" i="4" s="1"/>
  <c r="AA212" i="4" s="1"/>
  <c r="AA213" i="4" s="1"/>
  <c r="AA214" i="4" s="1"/>
  <c r="AB288" i="4"/>
  <c r="AA170" i="4"/>
  <c r="AA171" i="4" s="1"/>
  <c r="N250" i="4"/>
  <c r="AA250" i="4" s="1"/>
  <c r="AA227" i="4"/>
  <c r="AA282" i="4"/>
  <c r="AA206" i="4"/>
  <c r="N243" i="4"/>
  <c r="AA243" i="4" s="1"/>
  <c r="Q248" i="4"/>
  <c r="AC248" i="4" s="1"/>
  <c r="AC249" i="4" s="1"/>
  <c r="AD249" i="4" s="1"/>
  <c r="Q265" i="4"/>
  <c r="AC265" i="4" s="1"/>
  <c r="AC266" i="4" s="1"/>
  <c r="AA276" i="4"/>
  <c r="N278" i="4"/>
  <c r="AA278" i="4" s="1"/>
  <c r="AA279" i="4" s="1"/>
  <c r="AB279" i="4" s="1"/>
  <c r="Q280" i="4"/>
  <c r="AC280" i="4" s="1"/>
  <c r="AA284" i="4"/>
  <c r="AA287" i="4"/>
  <c r="N293" i="4"/>
  <c r="AA293" i="4" s="1"/>
  <c r="Q40" i="4"/>
  <c r="AC40" i="4" s="1"/>
  <c r="AD153" i="4" l="1"/>
  <c r="AC154" i="4"/>
  <c r="AD154" i="4" s="1"/>
  <c r="AA153" i="4"/>
  <c r="AA179" i="4"/>
  <c r="AJ63" i="4"/>
  <c r="AK63" i="4" s="1"/>
  <c r="AC64" i="4"/>
  <c r="AA59" i="4"/>
  <c r="AB59" i="4" s="1"/>
  <c r="AB64" i="4"/>
  <c r="AA65" i="4"/>
  <c r="AB65" i="4" s="1"/>
  <c r="AD230" i="4"/>
  <c r="AC231" i="4"/>
  <c r="AB231" i="4"/>
  <c r="AA232" i="4"/>
  <c r="AE230" i="4"/>
  <c r="AD266" i="4"/>
  <c r="AC267" i="4"/>
  <c r="AD267" i="4" s="1"/>
  <c r="AA165" i="4"/>
  <c r="AA164" i="4"/>
  <c r="AB164" i="4" s="1"/>
  <c r="AE164" i="4" s="1"/>
  <c r="AB266" i="4"/>
  <c r="AE266" i="4" s="1"/>
  <c r="AA267" i="4"/>
  <c r="AB267" i="4" s="1"/>
  <c r="AE267" i="4" s="1"/>
  <c r="AD257" i="4"/>
  <c r="AC258" i="4"/>
  <c r="AD35" i="4"/>
  <c r="AE35" i="4" s="1"/>
  <c r="AC36" i="4"/>
  <c r="AD36" i="4" s="1"/>
  <c r="AE36" i="4" s="1"/>
  <c r="AD142" i="4"/>
  <c r="AC143" i="4"/>
  <c r="AB143" i="4"/>
  <c r="AA144" i="4"/>
  <c r="AB144" i="4" s="1"/>
  <c r="AE142" i="4"/>
  <c r="AD40" i="4"/>
  <c r="AC41" i="4"/>
  <c r="AB41" i="4"/>
  <c r="AA42" i="4"/>
  <c r="AE40" i="4"/>
  <c r="AA118" i="4"/>
  <c r="AB118" i="4" s="1"/>
  <c r="AA50" i="4"/>
  <c r="AA127" i="4"/>
  <c r="AA46" i="4"/>
  <c r="AA47" i="4" s="1"/>
  <c r="AH45" i="4" s="1"/>
  <c r="AC49" i="4"/>
  <c r="AC50" i="4"/>
  <c r="AD50" i="4" s="1"/>
  <c r="AA149" i="4"/>
  <c r="AB149" i="4" s="1"/>
  <c r="AA150" i="4"/>
  <c r="AC149" i="4"/>
  <c r="AC148" i="4"/>
  <c r="AD148" i="4" s="1"/>
  <c r="AA109" i="4"/>
  <c r="AD108" i="4"/>
  <c r="AC109" i="4"/>
  <c r="AA56" i="4"/>
  <c r="AD55" i="4"/>
  <c r="AC56" i="4"/>
  <c r="AC53" i="4"/>
  <c r="AC54" i="4" s="1"/>
  <c r="AD54" i="4" s="1"/>
  <c r="AJ52" i="4"/>
  <c r="AD53" i="4"/>
  <c r="AD27" i="4"/>
  <c r="AC28" i="4"/>
  <c r="AC29" i="4" s="1"/>
  <c r="AB27" i="4"/>
  <c r="AA28" i="4"/>
  <c r="AA29" i="4" s="1"/>
  <c r="AA31" i="4"/>
  <c r="AB31" i="4" s="1"/>
  <c r="AB127" i="4"/>
  <c r="AA128" i="4"/>
  <c r="AH126" i="4" s="1"/>
  <c r="AD127" i="4"/>
  <c r="AC128" i="4"/>
  <c r="AC187" i="4"/>
  <c r="AD187" i="4" s="1"/>
  <c r="AE187" i="4" s="1"/>
  <c r="AD253" i="4"/>
  <c r="AD185" i="4"/>
  <c r="AC221" i="4"/>
  <c r="AD221" i="4" s="1"/>
  <c r="AA60" i="4"/>
  <c r="AB60" i="4" s="1"/>
  <c r="AC244" i="4"/>
  <c r="AA244" i="4"/>
  <c r="AC218" i="4"/>
  <c r="AD218" i="4" s="1"/>
  <c r="AE218" i="4" s="1"/>
  <c r="AA53" i="4"/>
  <c r="AA54" i="4" s="1"/>
  <c r="AA283" i="4"/>
  <c r="AC283" i="4"/>
  <c r="AB256" i="4"/>
  <c r="AC212" i="4"/>
  <c r="AC213" i="4" s="1"/>
  <c r="AC214" i="4" s="1"/>
  <c r="AC107" i="4"/>
  <c r="AJ104" i="4" s="1"/>
  <c r="AK104" i="4" s="1"/>
  <c r="AA107" i="4"/>
  <c r="AH104" i="4" s="1"/>
  <c r="AI104" i="4" s="1"/>
  <c r="AL104" i="4" s="1"/>
  <c r="AH61" i="4"/>
  <c r="AI61" i="4" s="1"/>
  <c r="AA294" i="4"/>
  <c r="AB294" i="4" s="1"/>
  <c r="AA105" i="6"/>
  <c r="AB105" i="6" s="1"/>
  <c r="A105" i="6"/>
  <c r="AA104" i="6"/>
  <c r="AB104" i="6" s="1"/>
  <c r="A104" i="6"/>
  <c r="AA103" i="6"/>
  <c r="AB103" i="6" s="1"/>
  <c r="A103" i="6"/>
  <c r="AA102" i="6"/>
  <c r="AB102" i="6" s="1"/>
  <c r="A102" i="6"/>
  <c r="AA101" i="6"/>
  <c r="AB101" i="6" s="1"/>
  <c r="A101" i="6"/>
  <c r="AA100" i="6"/>
  <c r="AB100" i="6" s="1"/>
  <c r="A100" i="6"/>
  <c r="AA99" i="6"/>
  <c r="AB99" i="6" s="1"/>
  <c r="A99" i="6"/>
  <c r="AA98" i="6"/>
  <c r="AB98" i="6" s="1"/>
  <c r="A98" i="6"/>
  <c r="AA97" i="6"/>
  <c r="AB97" i="6" s="1"/>
  <c r="A97" i="6"/>
  <c r="AA96" i="6"/>
  <c r="AB96" i="6" s="1"/>
  <c r="A96" i="6"/>
  <c r="AA95" i="6"/>
  <c r="AB95" i="6" s="1"/>
  <c r="A95" i="6"/>
  <c r="AA94" i="6"/>
  <c r="AB94" i="6" s="1"/>
  <c r="A94" i="6"/>
  <c r="AA93" i="6"/>
  <c r="AB93" i="6" s="1"/>
  <c r="A93" i="6"/>
  <c r="AA92" i="6"/>
  <c r="AB92" i="6" s="1"/>
  <c r="A92" i="6"/>
  <c r="AA91" i="6"/>
  <c r="AB91" i="6" s="1"/>
  <c r="A91" i="6"/>
  <c r="AA90" i="6"/>
  <c r="AB90" i="6" s="1"/>
  <c r="A90" i="6"/>
  <c r="AA89" i="6"/>
  <c r="AB89" i="6" s="1"/>
  <c r="A89" i="6"/>
  <c r="AA88" i="6"/>
  <c r="AB88" i="6" s="1"/>
  <c r="A88" i="6"/>
  <c r="AA87" i="6"/>
  <c r="AB87" i="6" s="1"/>
  <c r="A87" i="6"/>
  <c r="AA86" i="6"/>
  <c r="AB86" i="6" s="1"/>
  <c r="A86" i="6"/>
  <c r="AA85" i="6"/>
  <c r="AB85" i="6" s="1"/>
  <c r="A85" i="6"/>
  <c r="AA84" i="6"/>
  <c r="AB84" i="6" s="1"/>
  <c r="A84" i="6"/>
  <c r="AA83" i="6"/>
  <c r="AB83" i="6" s="1"/>
  <c r="A83" i="6"/>
  <c r="AA82" i="6"/>
  <c r="AB82" i="6" s="1"/>
  <c r="A82" i="6"/>
  <c r="AA81" i="6"/>
  <c r="AB81" i="6" s="1"/>
  <c r="A81" i="6"/>
  <c r="AA80" i="6"/>
  <c r="AB80" i="6" s="1"/>
  <c r="A80" i="6"/>
  <c r="AA79" i="6"/>
  <c r="AB79" i="6" s="1"/>
  <c r="A79" i="6"/>
  <c r="AA78" i="6"/>
  <c r="AB78" i="6" s="1"/>
  <c r="A78" i="6"/>
  <c r="AA77" i="6"/>
  <c r="AB77" i="6" s="1"/>
  <c r="A77" i="6"/>
  <c r="AA76" i="6"/>
  <c r="AB76" i="6" s="1"/>
  <c r="A76" i="6"/>
  <c r="AA75" i="6"/>
  <c r="AB75" i="6" s="1"/>
  <c r="A75" i="6"/>
  <c r="AA74" i="6"/>
  <c r="AB74" i="6" s="1"/>
  <c r="A74" i="6"/>
  <c r="AA73" i="6"/>
  <c r="AB73" i="6" s="1"/>
  <c r="A73" i="6"/>
  <c r="AA72" i="6"/>
  <c r="AB72" i="6" s="1"/>
  <c r="A72" i="6"/>
  <c r="AA71" i="6"/>
  <c r="AB71" i="6" s="1"/>
  <c r="A71" i="6"/>
  <c r="AA70" i="6"/>
  <c r="AB70" i="6" s="1"/>
  <c r="A70" i="6"/>
  <c r="AA69" i="6"/>
  <c r="AB69" i="6" s="1"/>
  <c r="A69" i="6"/>
  <c r="AA68" i="6"/>
  <c r="AB68" i="6" s="1"/>
  <c r="A68" i="6"/>
  <c r="AA67" i="6"/>
  <c r="AB67" i="6" s="1"/>
  <c r="A67" i="6"/>
  <c r="AA66" i="6"/>
  <c r="AB66" i="6" s="1"/>
  <c r="A66" i="6"/>
  <c r="AA65" i="6"/>
  <c r="AB65" i="6" s="1"/>
  <c r="A65" i="6"/>
  <c r="AA64" i="6"/>
  <c r="AB64" i="6" s="1"/>
  <c r="A64" i="6"/>
  <c r="AA63" i="6"/>
  <c r="AB63" i="6" s="1"/>
  <c r="A63" i="6"/>
  <c r="AA62" i="6"/>
  <c r="AB62" i="6" s="1"/>
  <c r="A62" i="6"/>
  <c r="AA61" i="6"/>
  <c r="AB61" i="6" s="1"/>
  <c r="A61" i="6"/>
  <c r="AA60" i="6"/>
  <c r="AB60" i="6" s="1"/>
  <c r="A60" i="6"/>
  <c r="AA59" i="6"/>
  <c r="AB59" i="6" s="1"/>
  <c r="A59" i="6"/>
  <c r="AA58" i="6"/>
  <c r="AB58" i="6" s="1"/>
  <c r="A58" i="6"/>
  <c r="AA57" i="6"/>
  <c r="AB57" i="6" s="1"/>
  <c r="A57" i="6"/>
  <c r="AA56" i="6"/>
  <c r="AB56" i="6" s="1"/>
  <c r="A56" i="6"/>
  <c r="AA55" i="6"/>
  <c r="AB55" i="6" s="1"/>
  <c r="A55" i="6"/>
  <c r="AA54" i="6"/>
  <c r="AB54" i="6" s="1"/>
  <c r="A54" i="6"/>
  <c r="AA53" i="6"/>
  <c r="AB53" i="6" s="1"/>
  <c r="A53" i="6"/>
  <c r="AA52" i="6"/>
  <c r="AB52" i="6" s="1"/>
  <c r="A52" i="6"/>
  <c r="AA51" i="6"/>
  <c r="AB51" i="6" s="1"/>
  <c r="A51" i="6"/>
  <c r="AA50" i="6"/>
  <c r="AB50" i="6" s="1"/>
  <c r="A50" i="6"/>
  <c r="AA49" i="6"/>
  <c r="AB49" i="6" s="1"/>
  <c r="A49" i="6"/>
  <c r="AA48" i="6"/>
  <c r="AB48" i="6" s="1"/>
  <c r="A48" i="6"/>
  <c r="AA47" i="6"/>
  <c r="AB47" i="6" s="1"/>
  <c r="A47" i="6"/>
  <c r="AA46" i="6"/>
  <c r="AB46" i="6" s="1"/>
  <c r="A46" i="6"/>
  <c r="AA45" i="6"/>
  <c r="AB45" i="6" s="1"/>
  <c r="A45" i="6"/>
  <c r="AA44" i="6"/>
  <c r="AB44" i="6" s="1"/>
  <c r="A44" i="6"/>
  <c r="AA43" i="6"/>
  <c r="AB43" i="6" s="1"/>
  <c r="A43" i="6"/>
  <c r="AA42" i="6"/>
  <c r="AB42" i="6" s="1"/>
  <c r="A42" i="6"/>
  <c r="AA41" i="6"/>
  <c r="AB41" i="6" s="1"/>
  <c r="A41" i="6"/>
  <c r="AA40" i="6"/>
  <c r="AB40" i="6" s="1"/>
  <c r="A40" i="6"/>
  <c r="AA39" i="6"/>
  <c r="AB39" i="6" s="1"/>
  <c r="A39" i="6"/>
  <c r="AA38" i="6"/>
  <c r="AB38" i="6" s="1"/>
  <c r="A38" i="6"/>
  <c r="AA37" i="6"/>
  <c r="AB37" i="6" s="1"/>
  <c r="A37" i="6"/>
  <c r="AA36" i="6"/>
  <c r="AB36" i="6" s="1"/>
  <c r="A36" i="6"/>
  <c r="AA35" i="6"/>
  <c r="AB35" i="6" s="1"/>
  <c r="A35" i="6"/>
  <c r="AA34" i="6"/>
  <c r="AB34" i="6" s="1"/>
  <c r="A34" i="6"/>
  <c r="AA33" i="6"/>
  <c r="AB33" i="6" s="1"/>
  <c r="A33" i="6"/>
  <c r="AA32" i="6"/>
  <c r="AB32" i="6" s="1"/>
  <c r="A32" i="6"/>
  <c r="AA31" i="6"/>
  <c r="AB31" i="6" s="1"/>
  <c r="A31" i="6"/>
  <c r="AA30" i="6"/>
  <c r="AB30" i="6" s="1"/>
  <c r="A30" i="6"/>
  <c r="AA29" i="6"/>
  <c r="AB29" i="6" s="1"/>
  <c r="A29" i="6"/>
  <c r="AA28" i="6"/>
  <c r="AB28" i="6" s="1"/>
  <c r="A28" i="6"/>
  <c r="AA27" i="6"/>
  <c r="AB27" i="6" s="1"/>
  <c r="A27" i="6"/>
  <c r="AA26" i="6"/>
  <c r="AB26" i="6" s="1"/>
  <c r="A26" i="6"/>
  <c r="AA25" i="6"/>
  <c r="AB25" i="6" s="1"/>
  <c r="A25" i="6"/>
  <c r="AA24" i="6"/>
  <c r="AB24" i="6" s="1"/>
  <c r="A24" i="6"/>
  <c r="AA23" i="6"/>
  <c r="AB23" i="6" s="1"/>
  <c r="A23" i="6"/>
  <c r="AA22" i="6"/>
  <c r="AB22" i="6" s="1"/>
  <c r="A22" i="6"/>
  <c r="AA21" i="6"/>
  <c r="AB21" i="6" s="1"/>
  <c r="A21" i="6"/>
  <c r="AA20" i="6"/>
  <c r="AB20" i="6" s="1"/>
  <c r="A20" i="6"/>
  <c r="AA19" i="6"/>
  <c r="AB19" i="6" s="1"/>
  <c r="A19" i="6"/>
  <c r="AA18" i="6"/>
  <c r="AB18" i="6" s="1"/>
  <c r="A18" i="6"/>
  <c r="AA17" i="6"/>
  <c r="AB17" i="6" s="1"/>
  <c r="A17" i="6"/>
  <c r="AA16" i="6"/>
  <c r="AB16" i="6" s="1"/>
  <c r="A16" i="6"/>
  <c r="AA15" i="6"/>
  <c r="AB15" i="6" s="1"/>
  <c r="A15" i="6"/>
  <c r="AA14" i="6"/>
  <c r="AB14" i="6" s="1"/>
  <c r="A14" i="6"/>
  <c r="AA13" i="6"/>
  <c r="AB13" i="6" s="1"/>
  <c r="A13" i="6"/>
  <c r="AA12" i="6"/>
  <c r="AB12" i="6" s="1"/>
  <c r="A12" i="6"/>
  <c r="AA11" i="6"/>
  <c r="AB11" i="6" s="1"/>
  <c r="A11" i="6"/>
  <c r="AA10" i="6"/>
  <c r="AB10" i="6" s="1"/>
  <c r="A10" i="6"/>
  <c r="AA9" i="6"/>
  <c r="AB9" i="6" s="1"/>
  <c r="A9" i="6"/>
  <c r="AA8" i="6"/>
  <c r="AB8" i="6" s="1"/>
  <c r="A8" i="6"/>
  <c r="AA7" i="6"/>
  <c r="AB7" i="6" s="1"/>
  <c r="A7" i="6"/>
  <c r="G13" i="7"/>
  <c r="AA6" i="6"/>
  <c r="AB6" i="6" s="1"/>
  <c r="A6" i="6"/>
  <c r="H13" i="7"/>
  <c r="AD254" i="4"/>
  <c r="AD52" i="4"/>
  <c r="AD227" i="4"/>
  <c r="AL111" i="4"/>
  <c r="AH280" i="4"/>
  <c r="AI280" i="4" s="1"/>
  <c r="AB280" i="4"/>
  <c r="AB51" i="4"/>
  <c r="AD94" i="4"/>
  <c r="AC95" i="4"/>
  <c r="AC96" i="4" s="1"/>
  <c r="AD296" i="4"/>
  <c r="AE296" i="4" s="1"/>
  <c r="AC281" i="4"/>
  <c r="AD281" i="4" s="1"/>
  <c r="AE281" i="4" s="1"/>
  <c r="AA130" i="4"/>
  <c r="AD129" i="4"/>
  <c r="AC130" i="4"/>
  <c r="AD51" i="4"/>
  <c r="AJ51" i="4"/>
  <c r="AB253" i="4"/>
  <c r="AA297" i="4"/>
  <c r="AB297" i="4" s="1"/>
  <c r="AE297" i="4" s="1"/>
  <c r="AH34" i="4"/>
  <c r="AJ34" i="4"/>
  <c r="AH295" i="4"/>
  <c r="AI295" i="4" s="1"/>
  <c r="AB295" i="4"/>
  <c r="AB63" i="4"/>
  <c r="AI63" i="4"/>
  <c r="AL63" i="4" s="1"/>
  <c r="AC241" i="4"/>
  <c r="AD241" i="4" s="1"/>
  <c r="AB141" i="4"/>
  <c r="AB265" i="4"/>
  <c r="AD99" i="4"/>
  <c r="AC100" i="4"/>
  <c r="AB178" i="4"/>
  <c r="AE178" i="4" s="1"/>
  <c r="AC285" i="4"/>
  <c r="AD285" i="4" s="1"/>
  <c r="AA221" i="4"/>
  <c r="AB221" i="4" s="1"/>
  <c r="AD63" i="4"/>
  <c r="AD288" i="4"/>
  <c r="AE288" i="4" s="1"/>
  <c r="AB132" i="4"/>
  <c r="AC251" i="4"/>
  <c r="AD251" i="4" s="1"/>
  <c r="AE196" i="4"/>
  <c r="AD195" i="4"/>
  <c r="AD256" i="4"/>
  <c r="AJ227" i="4"/>
  <c r="AK227" i="4" s="1"/>
  <c r="AA38" i="4"/>
  <c r="AA219" i="4"/>
  <c r="AC92" i="4"/>
  <c r="AC93" i="4" s="1"/>
  <c r="AD93" i="4" s="1"/>
  <c r="AD207" i="4"/>
  <c r="AC208" i="4"/>
  <c r="AC209" i="4" s="1"/>
  <c r="AC210" i="4" s="1"/>
  <c r="AC118" i="4"/>
  <c r="AD118" i="4" s="1"/>
  <c r="AE118" i="4" s="1"/>
  <c r="AD126" i="4"/>
  <c r="AA67" i="4"/>
  <c r="AD111" i="4"/>
  <c r="AC31" i="4"/>
  <c r="AD31" i="4" s="1"/>
  <c r="AE31" i="4" s="1"/>
  <c r="AB108" i="4"/>
  <c r="AE108" i="4" s="1"/>
  <c r="AJ287" i="4"/>
  <c r="AK287" i="4" s="1"/>
  <c r="AD30" i="4"/>
  <c r="AD282" i="4"/>
  <c r="AA249" i="4"/>
  <c r="AB249" i="4" s="1"/>
  <c r="AE249" i="4" s="1"/>
  <c r="AB240" i="4"/>
  <c r="AE240" i="4" s="1"/>
  <c r="AD37" i="4"/>
  <c r="AE37" i="4" s="1"/>
  <c r="AB241" i="4"/>
  <c r="AH240" i="4"/>
  <c r="AB148" i="4"/>
  <c r="AE148" i="4" s="1"/>
  <c r="AE113" i="4"/>
  <c r="AH112" i="4"/>
  <c r="AI112" i="4" s="1"/>
  <c r="AA257" i="4"/>
  <c r="AA258" i="4" s="1"/>
  <c r="AA172" i="4"/>
  <c r="AB171" i="4"/>
  <c r="AB111" i="4"/>
  <c r="AI288" i="4"/>
  <c r="AH132" i="4"/>
  <c r="AI132" i="4" s="1"/>
  <c r="AD140" i="4"/>
  <c r="AD171" i="4"/>
  <c r="AC172" i="4"/>
  <c r="AB168" i="4"/>
  <c r="AB169" i="4"/>
  <c r="AD170" i="4"/>
  <c r="AC247" i="4"/>
  <c r="AD247" i="4" s="1"/>
  <c r="AD246" i="4"/>
  <c r="AK52" i="4"/>
  <c r="AB52" i="4"/>
  <c r="AC133" i="4"/>
  <c r="AD133" i="4" s="1"/>
  <c r="AE133" i="4" s="1"/>
  <c r="AD132" i="4"/>
  <c r="AD157" i="4"/>
  <c r="AD23" i="4"/>
  <c r="AD66" i="4"/>
  <c r="AE66" i="4" s="1"/>
  <c r="AA147" i="4"/>
  <c r="AB147" i="4" s="1"/>
  <c r="AB146" i="4"/>
  <c r="AE146" i="4" s="1"/>
  <c r="AD24" i="4"/>
  <c r="AC25" i="4"/>
  <c r="AC190" i="4"/>
  <c r="AD190" i="4" s="1"/>
  <c r="AE127" i="4"/>
  <c r="AE220" i="4"/>
  <c r="AC39" i="4"/>
  <c r="AD39" i="4" s="1"/>
  <c r="AA32" i="4"/>
  <c r="AD147" i="4"/>
  <c r="AB211" i="4"/>
  <c r="AB24" i="4"/>
  <c r="AB25" i="4"/>
  <c r="AB21" i="4"/>
  <c r="AA22" i="4"/>
  <c r="AB22" i="4" s="1"/>
  <c r="AD229" i="4"/>
  <c r="AE229" i="4" s="1"/>
  <c r="AD280" i="4"/>
  <c r="AD294" i="4"/>
  <c r="AC295" i="4"/>
  <c r="AB275" i="4"/>
  <c r="AD49" i="4"/>
  <c r="AB45" i="4"/>
  <c r="AB276" i="4"/>
  <c r="AE276" i="4" s="1"/>
  <c r="AD57" i="4"/>
  <c r="AB98" i="4"/>
  <c r="AB282" i="4"/>
  <c r="AB293" i="4"/>
  <c r="AD115" i="4"/>
  <c r="AB185" i="4"/>
  <c r="AB186" i="4"/>
  <c r="AD98" i="4"/>
  <c r="AD21" i="4"/>
  <c r="AB206" i="4"/>
  <c r="AA207" i="4"/>
  <c r="AA208" i="4" s="1"/>
  <c r="AA209" i="4" s="1"/>
  <c r="AA210" i="4" s="1"/>
  <c r="AC62" i="4"/>
  <c r="AJ61" i="4" s="1"/>
  <c r="AD61" i="4"/>
  <c r="AJ248" i="4"/>
  <c r="AK248" i="4" s="1"/>
  <c r="AD248" i="4"/>
  <c r="AE248" i="4" s="1"/>
  <c r="AA116" i="4"/>
  <c r="AB116" i="4" s="1"/>
  <c r="AB115" i="4"/>
  <c r="AB195" i="4"/>
  <c r="AB126" i="4"/>
  <c r="AC22" i="4"/>
  <c r="AD22" i="4" s="1"/>
  <c r="AD26" i="4"/>
  <c r="AD45" i="4"/>
  <c r="AB246" i="4"/>
  <c r="AA247" i="4"/>
  <c r="AB247" i="4" s="1"/>
  <c r="AD275" i="4"/>
  <c r="AB243" i="4"/>
  <c r="AD228" i="4"/>
  <c r="AB157" i="4"/>
  <c r="AA158" i="4"/>
  <c r="AJ293" i="4"/>
  <c r="AK293" i="4" s="1"/>
  <c r="AD293" i="4"/>
  <c r="AB228" i="4"/>
  <c r="AC116" i="4"/>
  <c r="AD116" i="4" s="1"/>
  <c r="AB94" i="4"/>
  <c r="AB49" i="4"/>
  <c r="AB250" i="4"/>
  <c r="AE250" i="4" s="1"/>
  <c r="AB58" i="4"/>
  <c r="AD265" i="4"/>
  <c r="AC259" i="4"/>
  <c r="AB188" i="4"/>
  <c r="AA189" i="4"/>
  <c r="AB61" i="4"/>
  <c r="AB134" i="4"/>
  <c r="AB26" i="4"/>
  <c r="AC46" i="4"/>
  <c r="AC47" i="4" s="1"/>
  <c r="AJ45" i="4" s="1"/>
  <c r="AD258" i="4"/>
  <c r="AB227" i="4"/>
  <c r="AC298" i="4"/>
  <c r="AC180" i="4"/>
  <c r="AC181" i="4" s="1"/>
  <c r="AC183" i="4" s="1"/>
  <c r="AD188" i="4"/>
  <c r="AD134" i="4"/>
  <c r="AJ134" i="4"/>
  <c r="AK134" i="4" s="1"/>
  <c r="AA251" i="4"/>
  <c r="AA135" i="4"/>
  <c r="AD141" i="4"/>
  <c r="AB287" i="4"/>
  <c r="AE287" i="4" s="1"/>
  <c r="AH287" i="4"/>
  <c r="AD243" i="4"/>
  <c r="AJ278" i="4"/>
  <c r="AK278" i="4" s="1"/>
  <c r="AD278" i="4"/>
  <c r="AB140" i="4"/>
  <c r="AB129" i="4"/>
  <c r="AB34" i="4"/>
  <c r="AD112" i="4"/>
  <c r="AJ112" i="4"/>
  <c r="AK112" i="4" s="1"/>
  <c r="AD206" i="4"/>
  <c r="AB23" i="4"/>
  <c r="AD34" i="4"/>
  <c r="AB284" i="4"/>
  <c r="AE284" i="4" s="1"/>
  <c r="AA285" i="4"/>
  <c r="AE279" i="4"/>
  <c r="AB117" i="4"/>
  <c r="AE117" i="4" s="1"/>
  <c r="AA119" i="4"/>
  <c r="AB57" i="4"/>
  <c r="AB110" i="4"/>
  <c r="AH110" i="4"/>
  <c r="AI110" i="4" s="1"/>
  <c r="AB170" i="4"/>
  <c r="AH278" i="4"/>
  <c r="AI278" i="4" s="1"/>
  <c r="AB278" i="4"/>
  <c r="AJ288" i="4"/>
  <c r="AK288" i="4" s="1"/>
  <c r="AE289" i="4"/>
  <c r="AB91" i="4"/>
  <c r="AE91" i="4" s="1"/>
  <c r="AA92" i="4"/>
  <c r="AA93" i="4" s="1"/>
  <c r="AD211" i="4"/>
  <c r="AC58" i="4"/>
  <c r="AC59" i="4" s="1"/>
  <c r="AB55" i="4"/>
  <c r="AE55" i="4" s="1"/>
  <c r="AC159" i="4"/>
  <c r="AD110" i="4"/>
  <c r="AJ110" i="4"/>
  <c r="AK110" i="4" s="1"/>
  <c r="AB30" i="4"/>
  <c r="AJ253" i="4"/>
  <c r="AA255" i="4"/>
  <c r="AB255" i="4" s="1"/>
  <c r="AE255" i="4" s="1"/>
  <c r="AB254" i="4"/>
  <c r="AD67" i="4"/>
  <c r="AA154" i="4" l="1"/>
  <c r="AB153" i="4"/>
  <c r="AE153" i="4" s="1"/>
  <c r="AD183" i="4"/>
  <c r="AC184" i="4"/>
  <c r="AD184" i="4" s="1"/>
  <c r="AD181" i="4"/>
  <c r="AC182" i="4"/>
  <c r="AD182" i="4" s="1"/>
  <c r="AA180" i="4"/>
  <c r="AB179" i="4"/>
  <c r="AE179" i="4" s="1"/>
  <c r="AD64" i="4"/>
  <c r="AE64" i="4" s="1"/>
  <c r="AC65" i="4"/>
  <c r="AD65" i="4" s="1"/>
  <c r="AE65" i="4" s="1"/>
  <c r="AB232" i="4"/>
  <c r="AA233" i="4"/>
  <c r="AD231" i="4"/>
  <c r="AE231" i="4" s="1"/>
  <c r="AC232" i="4"/>
  <c r="AB165" i="4"/>
  <c r="AE165" i="4" s="1"/>
  <c r="AA166" i="4"/>
  <c r="AB38" i="4"/>
  <c r="AE38" i="4" s="1"/>
  <c r="AA39" i="4"/>
  <c r="AD143" i="4"/>
  <c r="AE143" i="4" s="1"/>
  <c r="AC144" i="4"/>
  <c r="AD144" i="4" s="1"/>
  <c r="AE144" i="4" s="1"/>
  <c r="AB42" i="4"/>
  <c r="AA43" i="4"/>
  <c r="AD41" i="4"/>
  <c r="AE41" i="4" s="1"/>
  <c r="AC42" i="4"/>
  <c r="AB67" i="4"/>
  <c r="AA68" i="4"/>
  <c r="AJ49" i="4"/>
  <c r="AK49" i="4" s="1"/>
  <c r="AB50" i="4"/>
  <c r="AE50" i="4" s="1"/>
  <c r="AH49" i="4"/>
  <c r="AI49" i="4" s="1"/>
  <c r="AL49" i="4" s="1"/>
  <c r="AB219" i="4"/>
  <c r="AE219" i="4" s="1"/>
  <c r="AC150" i="4"/>
  <c r="AD149" i="4"/>
  <c r="AE149" i="4" s="1"/>
  <c r="AB150" i="4"/>
  <c r="AA151" i="4"/>
  <c r="AB151" i="4" s="1"/>
  <c r="AD109" i="4"/>
  <c r="AJ108" i="4"/>
  <c r="AK108" i="4" s="1"/>
  <c r="AB109" i="4"/>
  <c r="AE109" i="4" s="1"/>
  <c r="AH108" i="4"/>
  <c r="AI108" i="4" s="1"/>
  <c r="AD56" i="4"/>
  <c r="AJ55" i="4"/>
  <c r="AK55" i="4" s="1"/>
  <c r="AB56" i="4"/>
  <c r="AE56" i="4" s="1"/>
  <c r="AH55" i="4"/>
  <c r="AI55" i="4" s="1"/>
  <c r="AB54" i="4"/>
  <c r="AE54" i="4" s="1"/>
  <c r="AH52" i="4"/>
  <c r="AB53" i="4"/>
  <c r="AE53" i="4" s="1"/>
  <c r="AB244" i="4"/>
  <c r="AA245" i="4"/>
  <c r="AB245" i="4" s="1"/>
  <c r="AH243" i="4"/>
  <c r="AD244" i="4"/>
  <c r="AC245" i="4"/>
  <c r="AD245" i="4" s="1"/>
  <c r="AJ243" i="4"/>
  <c r="AB135" i="4"/>
  <c r="AE135" i="4" s="1"/>
  <c r="AH134" i="4"/>
  <c r="AB32" i="4"/>
  <c r="AA33" i="4"/>
  <c r="AE27" i="4"/>
  <c r="AE253" i="4"/>
  <c r="AE254" i="4"/>
  <c r="AC32" i="4"/>
  <c r="AE227" i="4"/>
  <c r="AE129" i="4"/>
  <c r="AJ240" i="4"/>
  <c r="AK240" i="4" s="1"/>
  <c r="AE294" i="4"/>
  <c r="AJ218" i="4"/>
  <c r="AK218" i="4" s="1"/>
  <c r="AH293" i="4"/>
  <c r="AI293" i="4" s="1"/>
  <c r="AL293" i="4" s="1"/>
  <c r="AE52" i="4"/>
  <c r="AE244" i="4"/>
  <c r="AE51" i="4"/>
  <c r="AE221" i="4"/>
  <c r="AC222" i="4"/>
  <c r="AD222" i="4" s="1"/>
  <c r="AD95" i="4"/>
  <c r="AE256" i="4"/>
  <c r="AH265" i="4"/>
  <c r="AI265" i="4" s="1"/>
  <c r="AJ265" i="4"/>
  <c r="AK265" i="4" s="1"/>
  <c r="AE280" i="4"/>
  <c r="AB298" i="4"/>
  <c r="AE94" i="4"/>
  <c r="AL278" i="4"/>
  <c r="AD100" i="4"/>
  <c r="AI243" i="4"/>
  <c r="AK243" i="4"/>
  <c r="AI52" i="4"/>
  <c r="AL52" i="4" s="1"/>
  <c r="AC191" i="4"/>
  <c r="AC192" i="4" s="1"/>
  <c r="AD283" i="4"/>
  <c r="AJ282" i="4"/>
  <c r="AK282" i="4" s="1"/>
  <c r="AB283" i="4"/>
  <c r="AH282" i="4"/>
  <c r="AI282" i="4" s="1"/>
  <c r="AB257" i="4"/>
  <c r="AE257" i="4" s="1"/>
  <c r="AD59" i="4"/>
  <c r="AE59" i="4" s="1"/>
  <c r="AC60" i="4"/>
  <c r="AH57" i="4"/>
  <c r="AI57" i="4" s="1"/>
  <c r="AE22" i="4"/>
  <c r="AD25" i="4"/>
  <c r="AE25" i="4" s="1"/>
  <c r="AJ23" i="4"/>
  <c r="AK23" i="4" s="1"/>
  <c r="B6" i="6"/>
  <c r="C6" i="6" s="1"/>
  <c r="F15" i="7"/>
  <c r="F14" i="7"/>
  <c r="F13" i="7"/>
  <c r="F12" i="7"/>
  <c r="I13" i="7"/>
  <c r="B7" i="6"/>
  <c r="C7" i="6" s="1"/>
  <c r="B8" i="6"/>
  <c r="C8" i="6" s="1"/>
  <c r="B9" i="6"/>
  <c r="C9" i="6" s="1"/>
  <c r="B10" i="6"/>
  <c r="C10" i="6" s="1"/>
  <c r="B11" i="6"/>
  <c r="C11" i="6" s="1"/>
  <c r="B12" i="6"/>
  <c r="C12" i="6" s="1"/>
  <c r="B13" i="6"/>
  <c r="C13" i="6" s="1"/>
  <c r="B14" i="6"/>
  <c r="C14" i="6" s="1"/>
  <c r="B15" i="6"/>
  <c r="C15" i="6" s="1"/>
  <c r="B16" i="6"/>
  <c r="C16" i="6" s="1"/>
  <c r="B17" i="6"/>
  <c r="C17" i="6" s="1"/>
  <c r="B18" i="6"/>
  <c r="C18" i="6" s="1"/>
  <c r="B19" i="6"/>
  <c r="C19" i="6" s="1"/>
  <c r="B20" i="6"/>
  <c r="C20" i="6" s="1"/>
  <c r="B21" i="6"/>
  <c r="C21" i="6" s="1"/>
  <c r="B22" i="6"/>
  <c r="C22" i="6" s="1"/>
  <c r="B23" i="6"/>
  <c r="C23" i="6" s="1"/>
  <c r="B24" i="6"/>
  <c r="C24" i="6" s="1"/>
  <c r="B25" i="6"/>
  <c r="C25" i="6" s="1"/>
  <c r="B26" i="6"/>
  <c r="C26" i="6" s="1"/>
  <c r="B27" i="6"/>
  <c r="C27" i="6" s="1"/>
  <c r="B28" i="6"/>
  <c r="C28" i="6" s="1"/>
  <c r="B29" i="6"/>
  <c r="C29" i="6" s="1"/>
  <c r="B30" i="6"/>
  <c r="C30" i="6" s="1"/>
  <c r="B31" i="6"/>
  <c r="C31" i="6" s="1"/>
  <c r="B32" i="6"/>
  <c r="C32" i="6" s="1"/>
  <c r="B33" i="6"/>
  <c r="C33" i="6" s="1"/>
  <c r="B34" i="6"/>
  <c r="C34" i="6" s="1"/>
  <c r="B35" i="6"/>
  <c r="C35" i="6" s="1"/>
  <c r="B36" i="6"/>
  <c r="C36" i="6" s="1"/>
  <c r="B37" i="6"/>
  <c r="C37" i="6" s="1"/>
  <c r="B38" i="6"/>
  <c r="C38" i="6" s="1"/>
  <c r="B39" i="6"/>
  <c r="C39" i="6" s="1"/>
  <c r="B40" i="6"/>
  <c r="C40" i="6" s="1"/>
  <c r="B41" i="6"/>
  <c r="C41" i="6" s="1"/>
  <c r="B42" i="6"/>
  <c r="C42" i="6" s="1"/>
  <c r="B43" i="6"/>
  <c r="C43" i="6" s="1"/>
  <c r="B44" i="6"/>
  <c r="C44" i="6" s="1"/>
  <c r="B45" i="6"/>
  <c r="C45" i="6" s="1"/>
  <c r="B46" i="6"/>
  <c r="C46" i="6" s="1"/>
  <c r="B47" i="6"/>
  <c r="C47" i="6" s="1"/>
  <c r="B48" i="6"/>
  <c r="C48" i="6" s="1"/>
  <c r="B49" i="6"/>
  <c r="C49" i="6" s="1"/>
  <c r="B50" i="6"/>
  <c r="C50" i="6" s="1"/>
  <c r="B51" i="6"/>
  <c r="C51" i="6" s="1"/>
  <c r="B52" i="6"/>
  <c r="C52" i="6" s="1"/>
  <c r="B53" i="6"/>
  <c r="C53" i="6" s="1"/>
  <c r="B54" i="6"/>
  <c r="C54" i="6" s="1"/>
  <c r="B55" i="6"/>
  <c r="C55" i="6" s="1"/>
  <c r="B56" i="6"/>
  <c r="C56" i="6" s="1"/>
  <c r="B57" i="6"/>
  <c r="C57" i="6" s="1"/>
  <c r="B58" i="6"/>
  <c r="C58" i="6" s="1"/>
  <c r="B59" i="6"/>
  <c r="C59" i="6" s="1"/>
  <c r="B60" i="6"/>
  <c r="C60" i="6" s="1"/>
  <c r="B61" i="6"/>
  <c r="C61" i="6" s="1"/>
  <c r="B62" i="6"/>
  <c r="C62" i="6" s="1"/>
  <c r="B63" i="6"/>
  <c r="C63" i="6" s="1"/>
  <c r="B64" i="6"/>
  <c r="C64" i="6" s="1"/>
  <c r="B65" i="6"/>
  <c r="C65" i="6" s="1"/>
  <c r="B66" i="6"/>
  <c r="C66" i="6" s="1"/>
  <c r="B67" i="6"/>
  <c r="C67" i="6" s="1"/>
  <c r="B68" i="6"/>
  <c r="C68" i="6" s="1"/>
  <c r="B69" i="6"/>
  <c r="C69" i="6" s="1"/>
  <c r="B70" i="6"/>
  <c r="C70" i="6" s="1"/>
  <c r="B71" i="6"/>
  <c r="C71" i="6" s="1"/>
  <c r="B72" i="6"/>
  <c r="C72" i="6" s="1"/>
  <c r="B73" i="6"/>
  <c r="C73" i="6" s="1"/>
  <c r="B74" i="6"/>
  <c r="C74" i="6" s="1"/>
  <c r="B75" i="6"/>
  <c r="C75" i="6" s="1"/>
  <c r="B76" i="6"/>
  <c r="C76" i="6" s="1"/>
  <c r="B77" i="6"/>
  <c r="C77" i="6" s="1"/>
  <c r="B78" i="6"/>
  <c r="C78" i="6" s="1"/>
  <c r="B79" i="6"/>
  <c r="C79" i="6" s="1"/>
  <c r="B80" i="6"/>
  <c r="C80" i="6" s="1"/>
  <c r="B81" i="6"/>
  <c r="C81" i="6" s="1"/>
  <c r="B82" i="6"/>
  <c r="C82" i="6" s="1"/>
  <c r="B83" i="6"/>
  <c r="C83" i="6" s="1"/>
  <c r="B84" i="6"/>
  <c r="C84" i="6" s="1"/>
  <c r="B85" i="6"/>
  <c r="C85" i="6" s="1"/>
  <c r="B86" i="6"/>
  <c r="C86" i="6" s="1"/>
  <c r="B87" i="6"/>
  <c r="C87" i="6" s="1"/>
  <c r="B88" i="6"/>
  <c r="C88" i="6" s="1"/>
  <c r="B89" i="6"/>
  <c r="C89" i="6" s="1"/>
  <c r="B90" i="6"/>
  <c r="C90" i="6" s="1"/>
  <c r="B91" i="6"/>
  <c r="C91" i="6" s="1"/>
  <c r="B92" i="6"/>
  <c r="C92" i="6" s="1"/>
  <c r="B93" i="6"/>
  <c r="C93" i="6" s="1"/>
  <c r="B94" i="6"/>
  <c r="C94" i="6" s="1"/>
  <c r="B95" i="6"/>
  <c r="C95" i="6" s="1"/>
  <c r="B96" i="6"/>
  <c r="C96" i="6" s="1"/>
  <c r="B97" i="6"/>
  <c r="C97" i="6" s="1"/>
  <c r="B98" i="6"/>
  <c r="C98" i="6" s="1"/>
  <c r="B99" i="6"/>
  <c r="C99" i="6" s="1"/>
  <c r="B100" i="6"/>
  <c r="C100" i="6" s="1"/>
  <c r="B101" i="6"/>
  <c r="C101" i="6" s="1"/>
  <c r="B102" i="6"/>
  <c r="C102" i="6" s="1"/>
  <c r="B103" i="6"/>
  <c r="C103" i="6" s="1"/>
  <c r="B104" i="6"/>
  <c r="C104" i="6" s="1"/>
  <c r="B105" i="6"/>
  <c r="C105" i="6" s="1"/>
  <c r="AL55" i="4"/>
  <c r="AL112" i="4"/>
  <c r="AL288" i="4"/>
  <c r="AL110" i="4"/>
  <c r="AJ280" i="4"/>
  <c r="AK280" i="4" s="1"/>
  <c r="AL280" i="4" s="1"/>
  <c r="AD130" i="4"/>
  <c r="AC131" i="4"/>
  <c r="AJ129" i="4" s="1"/>
  <c r="AB130" i="4"/>
  <c r="AA131" i="4"/>
  <c r="AH129" i="4" s="1"/>
  <c r="AE265" i="4"/>
  <c r="AE241" i="4"/>
  <c r="AC286" i="4"/>
  <c r="AD286" i="4" s="1"/>
  <c r="AE63" i="4"/>
  <c r="AE141" i="4"/>
  <c r="AD92" i="4"/>
  <c r="AI240" i="4"/>
  <c r="AE112" i="4"/>
  <c r="AE195" i="4"/>
  <c r="AB107" i="4"/>
  <c r="AE23" i="4"/>
  <c r="AE132" i="4"/>
  <c r="AC119" i="4"/>
  <c r="AD119" i="4" s="1"/>
  <c r="AA222" i="4"/>
  <c r="AA223" i="4" s="1"/>
  <c r="AB223" i="4" s="1"/>
  <c r="AC252" i="4"/>
  <c r="AD252" i="4" s="1"/>
  <c r="AH218" i="4"/>
  <c r="AD152" i="4"/>
  <c r="AE140" i="4"/>
  <c r="AB39" i="4"/>
  <c r="AE39" i="4" s="1"/>
  <c r="AJ153" i="4"/>
  <c r="AK153" i="4" s="1"/>
  <c r="AE30" i="4"/>
  <c r="AE246" i="4"/>
  <c r="AH140" i="4"/>
  <c r="AE126" i="4"/>
  <c r="AE282" i="4"/>
  <c r="AE247" i="4"/>
  <c r="AE111" i="4"/>
  <c r="AE157" i="4"/>
  <c r="AH248" i="4"/>
  <c r="AI248" i="4" s="1"/>
  <c r="AL248" i="4" s="1"/>
  <c r="AE170" i="4"/>
  <c r="AJ132" i="4"/>
  <c r="AK132" i="4" s="1"/>
  <c r="AL132" i="4" s="1"/>
  <c r="AJ140" i="4"/>
  <c r="AH23" i="4"/>
  <c r="AI23" i="4" s="1"/>
  <c r="AE171" i="4"/>
  <c r="AH168" i="4"/>
  <c r="AI168" i="4" s="1"/>
  <c r="AL168" i="4" s="1"/>
  <c r="AB172" i="4"/>
  <c r="AA173" i="4"/>
  <c r="AA174" i="4" s="1"/>
  <c r="AD172" i="4"/>
  <c r="AC173" i="4"/>
  <c r="AC174" i="4" s="1"/>
  <c r="AH227" i="4"/>
  <c r="AI227" i="4" s="1"/>
  <c r="AL227" i="4" s="1"/>
  <c r="AH246" i="4"/>
  <c r="AI246" i="4" s="1"/>
  <c r="AJ37" i="4"/>
  <c r="AE147" i="4"/>
  <c r="AE24" i="4"/>
  <c r="AJ246" i="4"/>
  <c r="AK246" i="4" s="1"/>
  <c r="AH145" i="4"/>
  <c r="AI145" i="4" s="1"/>
  <c r="AL145" i="4" s="1"/>
  <c r="AI134" i="4"/>
  <c r="AL134" i="4" s="1"/>
  <c r="AE49" i="4"/>
  <c r="AE61" i="4"/>
  <c r="AE134" i="4"/>
  <c r="AJ275" i="4"/>
  <c r="AK275" i="4" s="1"/>
  <c r="AE34" i="4"/>
  <c r="AE21" i="4"/>
  <c r="AE278" i="4"/>
  <c r="AB207" i="4"/>
  <c r="AE207" i="4" s="1"/>
  <c r="AD62" i="4"/>
  <c r="AB62" i="4"/>
  <c r="AI126" i="4"/>
  <c r="AB92" i="4"/>
  <c r="AE206" i="4"/>
  <c r="AJ115" i="4"/>
  <c r="AH21" i="4"/>
  <c r="AB46" i="4"/>
  <c r="AJ295" i="4"/>
  <c r="AD295" i="4"/>
  <c r="AE295" i="4" s="1"/>
  <c r="AB158" i="4"/>
  <c r="AE158" i="4" s="1"/>
  <c r="AA159" i="4"/>
  <c r="AJ91" i="4"/>
  <c r="AE293" i="4"/>
  <c r="AB251" i="4"/>
  <c r="AE251" i="4" s="1"/>
  <c r="AA252" i="4"/>
  <c r="AB252" i="4" s="1"/>
  <c r="AA190" i="4"/>
  <c r="AB189" i="4"/>
  <c r="AE189" i="4" s="1"/>
  <c r="AE243" i="4"/>
  <c r="AB99" i="4"/>
  <c r="AE99" i="4" s="1"/>
  <c r="AE67" i="4"/>
  <c r="AA286" i="4"/>
  <c r="AB286" i="4" s="1"/>
  <c r="AB285" i="4"/>
  <c r="AE285" i="4" s="1"/>
  <c r="AD298" i="4"/>
  <c r="AJ296" i="4"/>
  <c r="AK296" i="4" s="1"/>
  <c r="AB215" i="4"/>
  <c r="AE57" i="4"/>
  <c r="AE188" i="4"/>
  <c r="AJ228" i="4"/>
  <c r="AK228" i="4" s="1"/>
  <c r="AE115" i="4"/>
  <c r="AE275" i="4"/>
  <c r="AB28" i="4"/>
  <c r="AD58" i="4"/>
  <c r="AE58" i="4" s="1"/>
  <c r="AB119" i="4"/>
  <c r="AA120" i="4"/>
  <c r="AD46" i="4"/>
  <c r="AH228" i="4"/>
  <c r="AI228" i="4" s="1"/>
  <c r="AD215" i="4"/>
  <c r="AE116" i="4"/>
  <c r="AJ21" i="4"/>
  <c r="AE98" i="4"/>
  <c r="AE45" i="4"/>
  <c r="AI275" i="4"/>
  <c r="AE211" i="4"/>
  <c r="AD212" i="4"/>
  <c r="AE110" i="4"/>
  <c r="AD180" i="4"/>
  <c r="AE26" i="4"/>
  <c r="AD259" i="4"/>
  <c r="AC260" i="4"/>
  <c r="AE228" i="4"/>
  <c r="AH115" i="4"/>
  <c r="AB95" i="4"/>
  <c r="AI287" i="4"/>
  <c r="AL287" i="4" s="1"/>
  <c r="AD159" i="4"/>
  <c r="AC160" i="4"/>
  <c r="AD96" i="4"/>
  <c r="AC97" i="4"/>
  <c r="AD97" i="4" s="1"/>
  <c r="AD28" i="4"/>
  <c r="AK253" i="4"/>
  <c r="AH253" i="4"/>
  <c r="AD68" i="4"/>
  <c r="AJ66" i="4"/>
  <c r="AK66" i="4" s="1"/>
  <c r="AD192" i="4" l="1"/>
  <c r="AC193" i="4"/>
  <c r="AB154" i="4"/>
  <c r="AE154" i="4" s="1"/>
  <c r="AH153" i="4"/>
  <c r="AI153" i="4" s="1"/>
  <c r="AL153" i="4" s="1"/>
  <c r="AD174" i="4"/>
  <c r="AC175" i="4"/>
  <c r="AB174" i="4"/>
  <c r="AE174" i="4" s="1"/>
  <c r="AA175" i="4"/>
  <c r="AA181" i="4"/>
  <c r="AB180" i="4"/>
  <c r="AE180" i="4" s="1"/>
  <c r="AD232" i="4"/>
  <c r="AC233" i="4"/>
  <c r="AD233" i="4" s="1"/>
  <c r="AB233" i="4"/>
  <c r="AE233" i="4" s="1"/>
  <c r="AH230" i="4"/>
  <c r="AE232" i="4"/>
  <c r="AL265" i="4"/>
  <c r="AB166" i="4"/>
  <c r="AE166" i="4" s="1"/>
  <c r="AA167" i="4"/>
  <c r="AD42" i="4"/>
  <c r="AC43" i="4"/>
  <c r="AB43" i="4"/>
  <c r="AA44" i="4"/>
  <c r="AH40" i="4" s="1"/>
  <c r="AE42" i="4"/>
  <c r="AB131" i="4"/>
  <c r="AD131" i="4"/>
  <c r="AC151" i="4"/>
  <c r="AD151" i="4" s="1"/>
  <c r="AD150" i="4"/>
  <c r="AI21" i="4"/>
  <c r="AL108" i="4"/>
  <c r="AD60" i="4"/>
  <c r="AE60" i="4" s="1"/>
  <c r="AJ57" i="4"/>
  <c r="AE245" i="4"/>
  <c r="AD32" i="4"/>
  <c r="AE32" i="4" s="1"/>
  <c r="AC33" i="4"/>
  <c r="AB33" i="4"/>
  <c r="AH30" i="4"/>
  <c r="AI30" i="4" s="1"/>
  <c r="AC223" i="4"/>
  <c r="AD223" i="4" s="1"/>
  <c r="AE95" i="4"/>
  <c r="AK57" i="4"/>
  <c r="AL57" i="4" s="1"/>
  <c r="AD191" i="4"/>
  <c r="AH296" i="4"/>
  <c r="AI296" i="4" s="1"/>
  <c r="AL296" i="4" s="1"/>
  <c r="AE298" i="4"/>
  <c r="AL275" i="4"/>
  <c r="AL243" i="4"/>
  <c r="AK91" i="4"/>
  <c r="AE283" i="4"/>
  <c r="AL282" i="4"/>
  <c r="AB258" i="4"/>
  <c r="AE258" i="4" s="1"/>
  <c r="AE150" i="4"/>
  <c r="AE151" i="4"/>
  <c r="AB68" i="4"/>
  <c r="AE68" i="4" s="1"/>
  <c r="AL23" i="4"/>
  <c r="BJ201" i="7"/>
  <c r="BJ200" i="7" s="1"/>
  <c r="BH201" i="7"/>
  <c r="BH200" i="7" s="1"/>
  <c r="BF201" i="7"/>
  <c r="BF200" i="7" s="1"/>
  <c r="BD201" i="7"/>
  <c r="BD200" i="7" s="1"/>
  <c r="BB201" i="7"/>
  <c r="BB200" i="7" s="1"/>
  <c r="AZ201" i="7"/>
  <c r="AZ200" i="7" s="1"/>
  <c r="AX201" i="7"/>
  <c r="AX200" i="7" s="1"/>
  <c r="AV201" i="7"/>
  <c r="AV200" i="7" s="1"/>
  <c r="AT201" i="7"/>
  <c r="AT200" i="7" s="1"/>
  <c r="AR201" i="7"/>
  <c r="AR200" i="7" s="1"/>
  <c r="AP201" i="7"/>
  <c r="AP200" i="7" s="1"/>
  <c r="AN201" i="7"/>
  <c r="AN200" i="7" s="1"/>
  <c r="AL201" i="7"/>
  <c r="AL200" i="7" s="1"/>
  <c r="AJ201" i="7"/>
  <c r="AJ200" i="7" s="1"/>
  <c r="AH201" i="7"/>
  <c r="AH200" i="7" s="1"/>
  <c r="AF201" i="7"/>
  <c r="AF200" i="7" s="1"/>
  <c r="AD201" i="7"/>
  <c r="AD200" i="7" s="1"/>
  <c r="AB201" i="7"/>
  <c r="AB200" i="7" s="1"/>
  <c r="Z201" i="7"/>
  <c r="Z200" i="7" s="1"/>
  <c r="X201" i="7"/>
  <c r="X200" i="7" s="1"/>
  <c r="V201" i="7"/>
  <c r="V200" i="7" s="1"/>
  <c r="T201" i="7"/>
  <c r="T200" i="7" s="1"/>
  <c r="R201" i="7"/>
  <c r="R200" i="7" s="1"/>
  <c r="P201" i="7"/>
  <c r="P200" i="7" s="1"/>
  <c r="N201" i="7"/>
  <c r="N200" i="7" s="1"/>
  <c r="BJ199" i="7"/>
  <c r="BJ198" i="7" s="1"/>
  <c r="BH199" i="7"/>
  <c r="BH198" i="7" s="1"/>
  <c r="BF199" i="7"/>
  <c r="BF198" i="7" s="1"/>
  <c r="BD199" i="7"/>
  <c r="BD198" i="7" s="1"/>
  <c r="BB199" i="7"/>
  <c r="BB198" i="7" s="1"/>
  <c r="AZ199" i="7"/>
  <c r="AZ198" i="7" s="1"/>
  <c r="AX199" i="7"/>
  <c r="AX198" i="7" s="1"/>
  <c r="AV199" i="7"/>
  <c r="AV198" i="7" s="1"/>
  <c r="AT199" i="7"/>
  <c r="AT198" i="7" s="1"/>
  <c r="AR199" i="7"/>
  <c r="AR198" i="7" s="1"/>
  <c r="AP199" i="7"/>
  <c r="AP198" i="7" s="1"/>
  <c r="AN199" i="7"/>
  <c r="AN198" i="7" s="1"/>
  <c r="AL199" i="7"/>
  <c r="AL198" i="7" s="1"/>
  <c r="AJ199" i="7"/>
  <c r="AJ198" i="7" s="1"/>
  <c r="AH199" i="7"/>
  <c r="AH198" i="7" s="1"/>
  <c r="AF199" i="7"/>
  <c r="AF198" i="7" s="1"/>
  <c r="AD199" i="7"/>
  <c r="AD198" i="7" s="1"/>
  <c r="AB199" i="7"/>
  <c r="AB198" i="7" s="1"/>
  <c r="Z199" i="7"/>
  <c r="Z198" i="7" s="1"/>
  <c r="X199" i="7"/>
  <c r="X198" i="7" s="1"/>
  <c r="V199" i="7"/>
  <c r="V198" i="7" s="1"/>
  <c r="T199" i="7"/>
  <c r="T198" i="7" s="1"/>
  <c r="R199" i="7"/>
  <c r="R198" i="7" s="1"/>
  <c r="P199" i="7"/>
  <c r="P198" i="7" s="1"/>
  <c r="N199" i="7"/>
  <c r="N198" i="7" s="1"/>
  <c r="BJ197" i="7"/>
  <c r="BJ196" i="7" s="1"/>
  <c r="BH197" i="7"/>
  <c r="BH196" i="7" s="1"/>
  <c r="BF197" i="7"/>
  <c r="BF196" i="7" s="1"/>
  <c r="BD197" i="7"/>
  <c r="BD196" i="7" s="1"/>
  <c r="BB197" i="7"/>
  <c r="BB196" i="7" s="1"/>
  <c r="AZ197" i="7"/>
  <c r="AZ196" i="7" s="1"/>
  <c r="AX197" i="7"/>
  <c r="AX196" i="7" s="1"/>
  <c r="AV197" i="7"/>
  <c r="AV196" i="7" s="1"/>
  <c r="AT197" i="7"/>
  <c r="AT196" i="7" s="1"/>
  <c r="AR197" i="7"/>
  <c r="AR196" i="7" s="1"/>
  <c r="AP197" i="7"/>
  <c r="AP196" i="7" s="1"/>
  <c r="AN197" i="7"/>
  <c r="AN196" i="7" s="1"/>
  <c r="AL197" i="7"/>
  <c r="AL196" i="7" s="1"/>
  <c r="AJ197" i="7"/>
  <c r="AJ196" i="7" s="1"/>
  <c r="AH197" i="7"/>
  <c r="AH196" i="7" s="1"/>
  <c r="AF197" i="7"/>
  <c r="AF196" i="7" s="1"/>
  <c r="AD197" i="7"/>
  <c r="AD196" i="7" s="1"/>
  <c r="AB197" i="7"/>
  <c r="AB196" i="7" s="1"/>
  <c r="Z197" i="7"/>
  <c r="Z196" i="7" s="1"/>
  <c r="X197" i="7"/>
  <c r="X196" i="7" s="1"/>
  <c r="V197" i="7"/>
  <c r="V196" i="7" s="1"/>
  <c r="T197" i="7"/>
  <c r="T196" i="7" s="1"/>
  <c r="R197" i="7"/>
  <c r="R196" i="7" s="1"/>
  <c r="P197" i="7"/>
  <c r="P196" i="7" s="1"/>
  <c r="N197" i="7"/>
  <c r="N196" i="7" s="1"/>
  <c r="BJ195" i="7"/>
  <c r="BJ194" i="7" s="1"/>
  <c r="BH195" i="7"/>
  <c r="BH194" i="7" s="1"/>
  <c r="BF195" i="7"/>
  <c r="BF194" i="7" s="1"/>
  <c r="BD195" i="7"/>
  <c r="BD194" i="7" s="1"/>
  <c r="BB195" i="7"/>
  <c r="BB194" i="7" s="1"/>
  <c r="AZ195" i="7"/>
  <c r="AZ194" i="7" s="1"/>
  <c r="AX195" i="7"/>
  <c r="AX194" i="7" s="1"/>
  <c r="AV195" i="7"/>
  <c r="AV194" i="7" s="1"/>
  <c r="AT195" i="7"/>
  <c r="AT194" i="7" s="1"/>
  <c r="AR195" i="7"/>
  <c r="AR194" i="7" s="1"/>
  <c r="AP195" i="7"/>
  <c r="AP194" i="7" s="1"/>
  <c r="AN195" i="7"/>
  <c r="AN194" i="7" s="1"/>
  <c r="AL195" i="7"/>
  <c r="AL194" i="7" s="1"/>
  <c r="AJ195" i="7"/>
  <c r="AJ194" i="7" s="1"/>
  <c r="AH195" i="7"/>
  <c r="AH194" i="7" s="1"/>
  <c r="AF195" i="7"/>
  <c r="AF194" i="7" s="1"/>
  <c r="AD195" i="7"/>
  <c r="AD194" i="7" s="1"/>
  <c r="AB195" i="7"/>
  <c r="AB194" i="7" s="1"/>
  <c r="Z195" i="7"/>
  <c r="Z194" i="7" s="1"/>
  <c r="X195" i="7"/>
  <c r="X194" i="7" s="1"/>
  <c r="V195" i="7"/>
  <c r="V194" i="7" s="1"/>
  <c r="T195" i="7"/>
  <c r="T194" i="7" s="1"/>
  <c r="R195" i="7"/>
  <c r="R194" i="7" s="1"/>
  <c r="P195" i="7"/>
  <c r="P194" i="7" s="1"/>
  <c r="N195" i="7"/>
  <c r="N194" i="7" s="1"/>
  <c r="BJ193" i="7"/>
  <c r="BJ192" i="7" s="1"/>
  <c r="BH193" i="7"/>
  <c r="BH192" i="7" s="1"/>
  <c r="BF193" i="7"/>
  <c r="BF192" i="7" s="1"/>
  <c r="BD193" i="7"/>
  <c r="BD192" i="7" s="1"/>
  <c r="BB193" i="7"/>
  <c r="BB192" i="7" s="1"/>
  <c r="AZ193" i="7"/>
  <c r="AZ192" i="7" s="1"/>
  <c r="AX193" i="7"/>
  <c r="AX192" i="7" s="1"/>
  <c r="AV193" i="7"/>
  <c r="AV192" i="7" s="1"/>
  <c r="AT193" i="7"/>
  <c r="AT192" i="7" s="1"/>
  <c r="AR193" i="7"/>
  <c r="AR192" i="7" s="1"/>
  <c r="AP193" i="7"/>
  <c r="AP192" i="7" s="1"/>
  <c r="AN193" i="7"/>
  <c r="AN192" i="7" s="1"/>
  <c r="AL193" i="7"/>
  <c r="AL192" i="7" s="1"/>
  <c r="AJ193" i="7"/>
  <c r="AJ192" i="7" s="1"/>
  <c r="AH193" i="7"/>
  <c r="AH192" i="7" s="1"/>
  <c r="AF193" i="7"/>
  <c r="AF192" i="7" s="1"/>
  <c r="AD193" i="7"/>
  <c r="AD192" i="7" s="1"/>
  <c r="AB193" i="7"/>
  <c r="AB192" i="7" s="1"/>
  <c r="Z193" i="7"/>
  <c r="Z192" i="7" s="1"/>
  <c r="X193" i="7"/>
  <c r="X192" i="7" s="1"/>
  <c r="V193" i="7"/>
  <c r="V192" i="7" s="1"/>
  <c r="T193" i="7"/>
  <c r="T192" i="7" s="1"/>
  <c r="R193" i="7"/>
  <c r="R192" i="7" s="1"/>
  <c r="P193" i="7"/>
  <c r="P192" i="7" s="1"/>
  <c r="N193" i="7"/>
  <c r="N192" i="7" s="1"/>
  <c r="BJ191" i="7"/>
  <c r="BJ190" i="7" s="1"/>
  <c r="BH191" i="7"/>
  <c r="BH190" i="7" s="1"/>
  <c r="BF191" i="7"/>
  <c r="BF190" i="7" s="1"/>
  <c r="BD191" i="7"/>
  <c r="BD190" i="7" s="1"/>
  <c r="BB191" i="7"/>
  <c r="BB190" i="7" s="1"/>
  <c r="AZ191" i="7"/>
  <c r="AZ190" i="7" s="1"/>
  <c r="AX191" i="7"/>
  <c r="AX190" i="7" s="1"/>
  <c r="AV191" i="7"/>
  <c r="AV190" i="7" s="1"/>
  <c r="AT191" i="7"/>
  <c r="AT190" i="7" s="1"/>
  <c r="AR191" i="7"/>
  <c r="AR190" i="7" s="1"/>
  <c r="AP191" i="7"/>
  <c r="AP190" i="7" s="1"/>
  <c r="AN191" i="7"/>
  <c r="AN190" i="7" s="1"/>
  <c r="AL191" i="7"/>
  <c r="AL190" i="7" s="1"/>
  <c r="AJ191" i="7"/>
  <c r="AJ190" i="7" s="1"/>
  <c r="AH191" i="7"/>
  <c r="AH190" i="7" s="1"/>
  <c r="AF191" i="7"/>
  <c r="AF190" i="7" s="1"/>
  <c r="AD191" i="7"/>
  <c r="AD190" i="7" s="1"/>
  <c r="AB191" i="7"/>
  <c r="AB190" i="7" s="1"/>
  <c r="Z191" i="7"/>
  <c r="Z190" i="7" s="1"/>
  <c r="X191" i="7"/>
  <c r="X190" i="7" s="1"/>
  <c r="V191" i="7"/>
  <c r="V190" i="7" s="1"/>
  <c r="T191" i="7"/>
  <c r="T190" i="7" s="1"/>
  <c r="R191" i="7"/>
  <c r="R190" i="7" s="1"/>
  <c r="P191" i="7"/>
  <c r="P190" i="7" s="1"/>
  <c r="N191" i="7"/>
  <c r="N190" i="7" s="1"/>
  <c r="BJ189" i="7"/>
  <c r="BJ188" i="7" s="1"/>
  <c r="BH189" i="7"/>
  <c r="BH188" i="7" s="1"/>
  <c r="BF189" i="7"/>
  <c r="BF188" i="7" s="1"/>
  <c r="BD189" i="7"/>
  <c r="BD188" i="7" s="1"/>
  <c r="BB189" i="7"/>
  <c r="BB188" i="7" s="1"/>
  <c r="AZ189" i="7"/>
  <c r="AZ188" i="7" s="1"/>
  <c r="AX189" i="7"/>
  <c r="AX188" i="7" s="1"/>
  <c r="AV189" i="7"/>
  <c r="AV188" i="7" s="1"/>
  <c r="AT189" i="7"/>
  <c r="AT188" i="7" s="1"/>
  <c r="AR189" i="7"/>
  <c r="AR188" i="7" s="1"/>
  <c r="AP189" i="7"/>
  <c r="AP188" i="7" s="1"/>
  <c r="AN189" i="7"/>
  <c r="AN188" i="7" s="1"/>
  <c r="AL189" i="7"/>
  <c r="AL188" i="7" s="1"/>
  <c r="AJ189" i="7"/>
  <c r="AJ188" i="7" s="1"/>
  <c r="AH189" i="7"/>
  <c r="AH188" i="7" s="1"/>
  <c r="AF189" i="7"/>
  <c r="AF188" i="7" s="1"/>
  <c r="AD189" i="7"/>
  <c r="AD188" i="7" s="1"/>
  <c r="AB189" i="7"/>
  <c r="AB188" i="7" s="1"/>
  <c r="Z189" i="7"/>
  <c r="Z188" i="7" s="1"/>
  <c r="X189" i="7"/>
  <c r="X188" i="7" s="1"/>
  <c r="V189" i="7"/>
  <c r="V188" i="7" s="1"/>
  <c r="T189" i="7"/>
  <c r="T188" i="7" s="1"/>
  <c r="R189" i="7"/>
  <c r="R188" i="7" s="1"/>
  <c r="P189" i="7"/>
  <c r="P188" i="7" s="1"/>
  <c r="N189" i="7"/>
  <c r="N188" i="7" s="1"/>
  <c r="BJ187" i="7"/>
  <c r="BJ186" i="7" s="1"/>
  <c r="BH187" i="7"/>
  <c r="BH186" i="7" s="1"/>
  <c r="BF187" i="7"/>
  <c r="BF186" i="7" s="1"/>
  <c r="BD187" i="7"/>
  <c r="BD186" i="7" s="1"/>
  <c r="BB187" i="7"/>
  <c r="BB186" i="7" s="1"/>
  <c r="AZ187" i="7"/>
  <c r="AZ186" i="7" s="1"/>
  <c r="AX187" i="7"/>
  <c r="AX186" i="7" s="1"/>
  <c r="AV187" i="7"/>
  <c r="AV186" i="7" s="1"/>
  <c r="AT187" i="7"/>
  <c r="AT186" i="7" s="1"/>
  <c r="AR187" i="7"/>
  <c r="AR186" i="7" s="1"/>
  <c r="AP187" i="7"/>
  <c r="AP186" i="7" s="1"/>
  <c r="AN187" i="7"/>
  <c r="AN186" i="7" s="1"/>
  <c r="AL187" i="7"/>
  <c r="AL186" i="7" s="1"/>
  <c r="AJ187" i="7"/>
  <c r="AJ186" i="7" s="1"/>
  <c r="AH187" i="7"/>
  <c r="AH186" i="7" s="1"/>
  <c r="AF187" i="7"/>
  <c r="AF186" i="7" s="1"/>
  <c r="AD187" i="7"/>
  <c r="AD186" i="7" s="1"/>
  <c r="AB187" i="7"/>
  <c r="AB186" i="7" s="1"/>
  <c r="Z187" i="7"/>
  <c r="Z186" i="7" s="1"/>
  <c r="X187" i="7"/>
  <c r="X186" i="7" s="1"/>
  <c r="V187" i="7"/>
  <c r="V186" i="7" s="1"/>
  <c r="T187" i="7"/>
  <c r="T186" i="7" s="1"/>
  <c r="R187" i="7"/>
  <c r="R186" i="7" s="1"/>
  <c r="P187" i="7"/>
  <c r="P186" i="7" s="1"/>
  <c r="N187" i="7"/>
  <c r="N186" i="7" s="1"/>
  <c r="BJ185" i="7"/>
  <c r="BJ184" i="7" s="1"/>
  <c r="BH185" i="7"/>
  <c r="BH184" i="7" s="1"/>
  <c r="BF185" i="7"/>
  <c r="BF184" i="7" s="1"/>
  <c r="BD185" i="7"/>
  <c r="BD184" i="7" s="1"/>
  <c r="BB185" i="7"/>
  <c r="BB184" i="7" s="1"/>
  <c r="AZ185" i="7"/>
  <c r="AZ184" i="7" s="1"/>
  <c r="AX185" i="7"/>
  <c r="AX184" i="7" s="1"/>
  <c r="AV185" i="7"/>
  <c r="AV184" i="7" s="1"/>
  <c r="AT185" i="7"/>
  <c r="AT184" i="7" s="1"/>
  <c r="AR185" i="7"/>
  <c r="AR184" i="7" s="1"/>
  <c r="AP185" i="7"/>
  <c r="AP184" i="7" s="1"/>
  <c r="AN185" i="7"/>
  <c r="AN184" i="7" s="1"/>
  <c r="AL185" i="7"/>
  <c r="AL184" i="7" s="1"/>
  <c r="AJ185" i="7"/>
  <c r="AJ184" i="7" s="1"/>
  <c r="AH185" i="7"/>
  <c r="AH184" i="7" s="1"/>
  <c r="AF185" i="7"/>
  <c r="AF184" i="7" s="1"/>
  <c r="AD185" i="7"/>
  <c r="AD184" i="7" s="1"/>
  <c r="AB185" i="7"/>
  <c r="AB184" i="7" s="1"/>
  <c r="Z185" i="7"/>
  <c r="Z184" i="7" s="1"/>
  <c r="X185" i="7"/>
  <c r="X184" i="7" s="1"/>
  <c r="V185" i="7"/>
  <c r="V184" i="7" s="1"/>
  <c r="T185" i="7"/>
  <c r="T184" i="7" s="1"/>
  <c r="R185" i="7"/>
  <c r="R184" i="7" s="1"/>
  <c r="P185" i="7"/>
  <c r="P184" i="7" s="1"/>
  <c r="N185" i="7"/>
  <c r="N184" i="7" s="1"/>
  <c r="BJ183" i="7"/>
  <c r="BJ182" i="7" s="1"/>
  <c r="BH183" i="7"/>
  <c r="BH182" i="7" s="1"/>
  <c r="BF183" i="7"/>
  <c r="BF182" i="7" s="1"/>
  <c r="BD183" i="7"/>
  <c r="BD182" i="7" s="1"/>
  <c r="BB183" i="7"/>
  <c r="BB182" i="7" s="1"/>
  <c r="AZ183" i="7"/>
  <c r="AZ182" i="7" s="1"/>
  <c r="AX183" i="7"/>
  <c r="AX182" i="7" s="1"/>
  <c r="AV183" i="7"/>
  <c r="AV182" i="7" s="1"/>
  <c r="AT183" i="7"/>
  <c r="AT182" i="7" s="1"/>
  <c r="AR183" i="7"/>
  <c r="AR182" i="7" s="1"/>
  <c r="AP183" i="7"/>
  <c r="AP182" i="7" s="1"/>
  <c r="AN183" i="7"/>
  <c r="AN182" i="7" s="1"/>
  <c r="AL183" i="7"/>
  <c r="AL182" i="7" s="1"/>
  <c r="AJ183" i="7"/>
  <c r="AJ182" i="7" s="1"/>
  <c r="AH183" i="7"/>
  <c r="AH182" i="7" s="1"/>
  <c r="AF183" i="7"/>
  <c r="AF182" i="7" s="1"/>
  <c r="AD183" i="7"/>
  <c r="AD182" i="7" s="1"/>
  <c r="AB183" i="7"/>
  <c r="AB182" i="7" s="1"/>
  <c r="Z183" i="7"/>
  <c r="Z182" i="7" s="1"/>
  <c r="X183" i="7"/>
  <c r="X182" i="7" s="1"/>
  <c r="V183" i="7"/>
  <c r="V182" i="7" s="1"/>
  <c r="T183" i="7"/>
  <c r="T182" i="7" s="1"/>
  <c r="R183" i="7"/>
  <c r="R182" i="7" s="1"/>
  <c r="P183" i="7"/>
  <c r="P182" i="7" s="1"/>
  <c r="N183" i="7"/>
  <c r="N182" i="7" s="1"/>
  <c r="BJ181" i="7"/>
  <c r="BJ180" i="7" s="1"/>
  <c r="BH181" i="7"/>
  <c r="BH180" i="7" s="1"/>
  <c r="BF181" i="7"/>
  <c r="BF180" i="7" s="1"/>
  <c r="BD181" i="7"/>
  <c r="BD180" i="7" s="1"/>
  <c r="BB181" i="7"/>
  <c r="BB180" i="7" s="1"/>
  <c r="AZ181" i="7"/>
  <c r="AZ180" i="7" s="1"/>
  <c r="AX181" i="7"/>
  <c r="AX180" i="7" s="1"/>
  <c r="AV181" i="7"/>
  <c r="AV180" i="7" s="1"/>
  <c r="AT181" i="7"/>
  <c r="AT180" i="7" s="1"/>
  <c r="AR181" i="7"/>
  <c r="AR180" i="7" s="1"/>
  <c r="AP181" i="7"/>
  <c r="AP180" i="7" s="1"/>
  <c r="AN181" i="7"/>
  <c r="AN180" i="7" s="1"/>
  <c r="AL181" i="7"/>
  <c r="AL180" i="7" s="1"/>
  <c r="AJ181" i="7"/>
  <c r="AJ180" i="7" s="1"/>
  <c r="AH181" i="7"/>
  <c r="AH180" i="7" s="1"/>
  <c r="AF181" i="7"/>
  <c r="AF180" i="7" s="1"/>
  <c r="AD181" i="7"/>
  <c r="AD180" i="7" s="1"/>
  <c r="AB181" i="7"/>
  <c r="AB180" i="7" s="1"/>
  <c r="Z181" i="7"/>
  <c r="Z180" i="7" s="1"/>
  <c r="X181" i="7"/>
  <c r="X180" i="7" s="1"/>
  <c r="V181" i="7"/>
  <c r="V180" i="7" s="1"/>
  <c r="T181" i="7"/>
  <c r="T180" i="7" s="1"/>
  <c r="R181" i="7"/>
  <c r="R180" i="7" s="1"/>
  <c r="P181" i="7"/>
  <c r="P180" i="7" s="1"/>
  <c r="N181" i="7"/>
  <c r="N180" i="7" s="1"/>
  <c r="BJ179" i="7"/>
  <c r="BJ178" i="7" s="1"/>
  <c r="BH179" i="7"/>
  <c r="BH178" i="7" s="1"/>
  <c r="BF179" i="7"/>
  <c r="BF178" i="7" s="1"/>
  <c r="BD179" i="7"/>
  <c r="BD178" i="7" s="1"/>
  <c r="BB179" i="7"/>
  <c r="BB178" i="7" s="1"/>
  <c r="AZ179" i="7"/>
  <c r="AZ178" i="7" s="1"/>
  <c r="AX179" i="7"/>
  <c r="AX178" i="7" s="1"/>
  <c r="AV179" i="7"/>
  <c r="AV178" i="7" s="1"/>
  <c r="AT179" i="7"/>
  <c r="AT178" i="7" s="1"/>
  <c r="AR179" i="7"/>
  <c r="AR178" i="7" s="1"/>
  <c r="AP179" i="7"/>
  <c r="AP178" i="7" s="1"/>
  <c r="AN179" i="7"/>
  <c r="AN178" i="7" s="1"/>
  <c r="AL179" i="7"/>
  <c r="AL178" i="7" s="1"/>
  <c r="AJ179" i="7"/>
  <c r="AJ178" i="7" s="1"/>
  <c r="AH179" i="7"/>
  <c r="AH178" i="7" s="1"/>
  <c r="AF179" i="7"/>
  <c r="AF178" i="7" s="1"/>
  <c r="AD179" i="7"/>
  <c r="AD178" i="7" s="1"/>
  <c r="AB179" i="7"/>
  <c r="AB178" i="7" s="1"/>
  <c r="Z179" i="7"/>
  <c r="Z178" i="7" s="1"/>
  <c r="X179" i="7"/>
  <c r="X178" i="7" s="1"/>
  <c r="V179" i="7"/>
  <c r="V178" i="7" s="1"/>
  <c r="T179" i="7"/>
  <c r="T178" i="7" s="1"/>
  <c r="R179" i="7"/>
  <c r="R178" i="7" s="1"/>
  <c r="P179" i="7"/>
  <c r="P178" i="7" s="1"/>
  <c r="N179" i="7"/>
  <c r="N178" i="7" s="1"/>
  <c r="BJ177" i="7"/>
  <c r="BJ176" i="7" s="1"/>
  <c r="BH177" i="7"/>
  <c r="BH176" i="7" s="1"/>
  <c r="BF177" i="7"/>
  <c r="BF176" i="7" s="1"/>
  <c r="BD177" i="7"/>
  <c r="BD176" i="7" s="1"/>
  <c r="BB177" i="7"/>
  <c r="BB176" i="7" s="1"/>
  <c r="AZ177" i="7"/>
  <c r="AZ176" i="7" s="1"/>
  <c r="AX177" i="7"/>
  <c r="AX176" i="7" s="1"/>
  <c r="AV177" i="7"/>
  <c r="AV176" i="7" s="1"/>
  <c r="AT177" i="7"/>
  <c r="AT176" i="7" s="1"/>
  <c r="AR177" i="7"/>
  <c r="AR176" i="7" s="1"/>
  <c r="AP177" i="7"/>
  <c r="AP176" i="7" s="1"/>
  <c r="AN177" i="7"/>
  <c r="AN176" i="7" s="1"/>
  <c r="AL177" i="7"/>
  <c r="AL176" i="7" s="1"/>
  <c r="AJ177" i="7"/>
  <c r="AJ176" i="7" s="1"/>
  <c r="AH177" i="7"/>
  <c r="AH176" i="7" s="1"/>
  <c r="AF177" i="7"/>
  <c r="AF176" i="7" s="1"/>
  <c r="AD177" i="7"/>
  <c r="AD176" i="7" s="1"/>
  <c r="AB177" i="7"/>
  <c r="AB176" i="7" s="1"/>
  <c r="Z177" i="7"/>
  <c r="Z176" i="7" s="1"/>
  <c r="X177" i="7"/>
  <c r="X176" i="7" s="1"/>
  <c r="V177" i="7"/>
  <c r="V176" i="7" s="1"/>
  <c r="T177" i="7"/>
  <c r="T176" i="7" s="1"/>
  <c r="R177" i="7"/>
  <c r="R176" i="7" s="1"/>
  <c r="P177" i="7"/>
  <c r="P176" i="7" s="1"/>
  <c r="N177" i="7"/>
  <c r="N176" i="7" s="1"/>
  <c r="BJ175" i="7"/>
  <c r="BJ174" i="7" s="1"/>
  <c r="BH175" i="7"/>
  <c r="BH174" i="7" s="1"/>
  <c r="BF175" i="7"/>
  <c r="BF174" i="7" s="1"/>
  <c r="BD175" i="7"/>
  <c r="BD174" i="7" s="1"/>
  <c r="BB175" i="7"/>
  <c r="BB174" i="7" s="1"/>
  <c r="AZ175" i="7"/>
  <c r="AZ174" i="7" s="1"/>
  <c r="AX175" i="7"/>
  <c r="AX174" i="7" s="1"/>
  <c r="AV175" i="7"/>
  <c r="AV174" i="7" s="1"/>
  <c r="AT175" i="7"/>
  <c r="AT174" i="7" s="1"/>
  <c r="AR175" i="7"/>
  <c r="AR174" i="7" s="1"/>
  <c r="AP175" i="7"/>
  <c r="AP174" i="7" s="1"/>
  <c r="AN175" i="7"/>
  <c r="AN174" i="7" s="1"/>
  <c r="AL175" i="7"/>
  <c r="AL174" i="7" s="1"/>
  <c r="AJ175" i="7"/>
  <c r="AJ174" i="7" s="1"/>
  <c r="AH175" i="7"/>
  <c r="AH174" i="7" s="1"/>
  <c r="AF175" i="7"/>
  <c r="AF174" i="7" s="1"/>
  <c r="AD175" i="7"/>
  <c r="AD174" i="7" s="1"/>
  <c r="AB175" i="7"/>
  <c r="AB174" i="7" s="1"/>
  <c r="Z175" i="7"/>
  <c r="Z174" i="7" s="1"/>
  <c r="X175" i="7"/>
  <c r="X174" i="7" s="1"/>
  <c r="V175" i="7"/>
  <c r="V174" i="7" s="1"/>
  <c r="T175" i="7"/>
  <c r="T174" i="7" s="1"/>
  <c r="R175" i="7"/>
  <c r="R174" i="7" s="1"/>
  <c r="P175" i="7"/>
  <c r="P174" i="7" s="1"/>
  <c r="N175" i="7"/>
  <c r="N174" i="7" s="1"/>
  <c r="BJ173" i="7"/>
  <c r="BJ172" i="7" s="1"/>
  <c r="BH173" i="7"/>
  <c r="BH172" i="7" s="1"/>
  <c r="BF173" i="7"/>
  <c r="BF172" i="7" s="1"/>
  <c r="BD173" i="7"/>
  <c r="BD172" i="7" s="1"/>
  <c r="BB173" i="7"/>
  <c r="BB172" i="7" s="1"/>
  <c r="AZ173" i="7"/>
  <c r="AZ172" i="7" s="1"/>
  <c r="AX173" i="7"/>
  <c r="AX172" i="7" s="1"/>
  <c r="AV173" i="7"/>
  <c r="AV172" i="7" s="1"/>
  <c r="AT173" i="7"/>
  <c r="AT172" i="7" s="1"/>
  <c r="AR173" i="7"/>
  <c r="AR172" i="7" s="1"/>
  <c r="AP173" i="7"/>
  <c r="AP172" i="7" s="1"/>
  <c r="AN173" i="7"/>
  <c r="AN172" i="7" s="1"/>
  <c r="AL173" i="7"/>
  <c r="AL172" i="7" s="1"/>
  <c r="AJ173" i="7"/>
  <c r="AJ172" i="7" s="1"/>
  <c r="AH173" i="7"/>
  <c r="AH172" i="7" s="1"/>
  <c r="AF173" i="7"/>
  <c r="AF172" i="7" s="1"/>
  <c r="AD173" i="7"/>
  <c r="AD172" i="7" s="1"/>
  <c r="AB173" i="7"/>
  <c r="AB172" i="7" s="1"/>
  <c r="Z173" i="7"/>
  <c r="Z172" i="7" s="1"/>
  <c r="X173" i="7"/>
  <c r="X172" i="7" s="1"/>
  <c r="V173" i="7"/>
  <c r="V172" i="7" s="1"/>
  <c r="T173" i="7"/>
  <c r="T172" i="7" s="1"/>
  <c r="R173" i="7"/>
  <c r="R172" i="7" s="1"/>
  <c r="P173" i="7"/>
  <c r="P172" i="7" s="1"/>
  <c r="N173" i="7"/>
  <c r="N172" i="7" s="1"/>
  <c r="BJ171" i="7"/>
  <c r="BJ170" i="7" s="1"/>
  <c r="BH171" i="7"/>
  <c r="BH170" i="7" s="1"/>
  <c r="BF171" i="7"/>
  <c r="BF170" i="7" s="1"/>
  <c r="BD171" i="7"/>
  <c r="BD170" i="7" s="1"/>
  <c r="BB171" i="7"/>
  <c r="BB170" i="7" s="1"/>
  <c r="AZ171" i="7"/>
  <c r="AZ170" i="7" s="1"/>
  <c r="AX171" i="7"/>
  <c r="AX170" i="7" s="1"/>
  <c r="AV171" i="7"/>
  <c r="AV170" i="7" s="1"/>
  <c r="AT171" i="7"/>
  <c r="AT170" i="7" s="1"/>
  <c r="AR171" i="7"/>
  <c r="AR170" i="7" s="1"/>
  <c r="AP171" i="7"/>
  <c r="AP170" i="7" s="1"/>
  <c r="AN171" i="7"/>
  <c r="AN170" i="7" s="1"/>
  <c r="AL171" i="7"/>
  <c r="AL170" i="7" s="1"/>
  <c r="AJ171" i="7"/>
  <c r="AJ170" i="7" s="1"/>
  <c r="AH171" i="7"/>
  <c r="AH170" i="7" s="1"/>
  <c r="AF171" i="7"/>
  <c r="AF170" i="7" s="1"/>
  <c r="AD171" i="7"/>
  <c r="AD170" i="7" s="1"/>
  <c r="AB171" i="7"/>
  <c r="AB170" i="7" s="1"/>
  <c r="Z171" i="7"/>
  <c r="Z170" i="7" s="1"/>
  <c r="X171" i="7"/>
  <c r="X170" i="7" s="1"/>
  <c r="V171" i="7"/>
  <c r="V170" i="7" s="1"/>
  <c r="T171" i="7"/>
  <c r="T170" i="7" s="1"/>
  <c r="R171" i="7"/>
  <c r="R170" i="7" s="1"/>
  <c r="P171" i="7"/>
  <c r="P170" i="7" s="1"/>
  <c r="N171" i="7"/>
  <c r="N170" i="7" s="1"/>
  <c r="BJ169" i="7"/>
  <c r="BJ168" i="7" s="1"/>
  <c r="BH169" i="7"/>
  <c r="BH168" i="7" s="1"/>
  <c r="BF169" i="7"/>
  <c r="BF168" i="7" s="1"/>
  <c r="BD169" i="7"/>
  <c r="BD168" i="7" s="1"/>
  <c r="BB169" i="7"/>
  <c r="BB168" i="7" s="1"/>
  <c r="AZ169" i="7"/>
  <c r="AZ168" i="7" s="1"/>
  <c r="AX169" i="7"/>
  <c r="AX168" i="7" s="1"/>
  <c r="AV169" i="7"/>
  <c r="AV168" i="7" s="1"/>
  <c r="AT169" i="7"/>
  <c r="AT168" i="7" s="1"/>
  <c r="AR169" i="7"/>
  <c r="AR168" i="7" s="1"/>
  <c r="AP169" i="7"/>
  <c r="AP168" i="7" s="1"/>
  <c r="AN169" i="7"/>
  <c r="AN168" i="7" s="1"/>
  <c r="AL169" i="7"/>
  <c r="AL168" i="7" s="1"/>
  <c r="AJ169" i="7"/>
  <c r="AJ168" i="7" s="1"/>
  <c r="AH169" i="7"/>
  <c r="AH168" i="7" s="1"/>
  <c r="AF169" i="7"/>
  <c r="AF168" i="7" s="1"/>
  <c r="AD169" i="7"/>
  <c r="AD168" i="7" s="1"/>
  <c r="AB169" i="7"/>
  <c r="AB168" i="7" s="1"/>
  <c r="Z169" i="7"/>
  <c r="Z168" i="7" s="1"/>
  <c r="X169" i="7"/>
  <c r="X168" i="7" s="1"/>
  <c r="V169" i="7"/>
  <c r="V168" i="7" s="1"/>
  <c r="T169" i="7"/>
  <c r="T168" i="7" s="1"/>
  <c r="R169" i="7"/>
  <c r="R168" i="7" s="1"/>
  <c r="P169" i="7"/>
  <c r="P168" i="7" s="1"/>
  <c r="N169" i="7"/>
  <c r="N168" i="7" s="1"/>
  <c r="BJ167" i="7"/>
  <c r="BJ166" i="7" s="1"/>
  <c r="BH167" i="7"/>
  <c r="BH166" i="7" s="1"/>
  <c r="BF167" i="7"/>
  <c r="BF166" i="7" s="1"/>
  <c r="BD167" i="7"/>
  <c r="BD166" i="7" s="1"/>
  <c r="BB167" i="7"/>
  <c r="BB166" i="7" s="1"/>
  <c r="AZ167" i="7"/>
  <c r="AZ166" i="7" s="1"/>
  <c r="AX167" i="7"/>
  <c r="AX166" i="7" s="1"/>
  <c r="AV167" i="7"/>
  <c r="AV166" i="7" s="1"/>
  <c r="AT167" i="7"/>
  <c r="AT166" i="7" s="1"/>
  <c r="AR167" i="7"/>
  <c r="AR166" i="7" s="1"/>
  <c r="AP167" i="7"/>
  <c r="AP166" i="7" s="1"/>
  <c r="AN167" i="7"/>
  <c r="AN166" i="7" s="1"/>
  <c r="AL167" i="7"/>
  <c r="AL166" i="7" s="1"/>
  <c r="AJ167" i="7"/>
  <c r="AJ166" i="7" s="1"/>
  <c r="AH167" i="7"/>
  <c r="AH166" i="7" s="1"/>
  <c r="AF167" i="7"/>
  <c r="AF166" i="7" s="1"/>
  <c r="AD167" i="7"/>
  <c r="AD166" i="7" s="1"/>
  <c r="AB167" i="7"/>
  <c r="AB166" i="7" s="1"/>
  <c r="Z167" i="7"/>
  <c r="Z166" i="7" s="1"/>
  <c r="X167" i="7"/>
  <c r="X166" i="7" s="1"/>
  <c r="V167" i="7"/>
  <c r="V166" i="7" s="1"/>
  <c r="T167" i="7"/>
  <c r="T166" i="7" s="1"/>
  <c r="R167" i="7"/>
  <c r="R166" i="7" s="1"/>
  <c r="P167" i="7"/>
  <c r="P166" i="7" s="1"/>
  <c r="N167" i="7"/>
  <c r="N166" i="7" s="1"/>
  <c r="BJ165" i="7"/>
  <c r="BJ164" i="7" s="1"/>
  <c r="BH165" i="7"/>
  <c r="BH164" i="7" s="1"/>
  <c r="BF165" i="7"/>
  <c r="BF164" i="7" s="1"/>
  <c r="BD165" i="7"/>
  <c r="BD164" i="7" s="1"/>
  <c r="BB165" i="7"/>
  <c r="BB164" i="7" s="1"/>
  <c r="AZ165" i="7"/>
  <c r="AZ164" i="7" s="1"/>
  <c r="AX165" i="7"/>
  <c r="AX164" i="7" s="1"/>
  <c r="AV165" i="7"/>
  <c r="AV164" i="7" s="1"/>
  <c r="AT165" i="7"/>
  <c r="AT164" i="7" s="1"/>
  <c r="AR165" i="7"/>
  <c r="AR164" i="7" s="1"/>
  <c r="AP165" i="7"/>
  <c r="AP164" i="7" s="1"/>
  <c r="AN165" i="7"/>
  <c r="AN164" i="7" s="1"/>
  <c r="AL165" i="7"/>
  <c r="AL164" i="7" s="1"/>
  <c r="AJ165" i="7"/>
  <c r="AJ164" i="7" s="1"/>
  <c r="AH165" i="7"/>
  <c r="AH164" i="7" s="1"/>
  <c r="AF165" i="7"/>
  <c r="AF164" i="7" s="1"/>
  <c r="AD165" i="7"/>
  <c r="AD164" i="7" s="1"/>
  <c r="AB165" i="7"/>
  <c r="AB164" i="7" s="1"/>
  <c r="Z165" i="7"/>
  <c r="Z164" i="7" s="1"/>
  <c r="X165" i="7"/>
  <c r="X164" i="7" s="1"/>
  <c r="V165" i="7"/>
  <c r="V164" i="7" s="1"/>
  <c r="T165" i="7"/>
  <c r="T164" i="7" s="1"/>
  <c r="R165" i="7"/>
  <c r="R164" i="7" s="1"/>
  <c r="P165" i="7"/>
  <c r="P164" i="7" s="1"/>
  <c r="N165" i="7"/>
  <c r="N164" i="7" s="1"/>
  <c r="BJ163" i="7"/>
  <c r="BJ162" i="7" s="1"/>
  <c r="BH163" i="7"/>
  <c r="BH162" i="7" s="1"/>
  <c r="BF163" i="7"/>
  <c r="BF162" i="7" s="1"/>
  <c r="BD163" i="7"/>
  <c r="BD162" i="7" s="1"/>
  <c r="BB163" i="7"/>
  <c r="BB162" i="7" s="1"/>
  <c r="AZ163" i="7"/>
  <c r="AZ162" i="7" s="1"/>
  <c r="AX163" i="7"/>
  <c r="AX162" i="7" s="1"/>
  <c r="AV163" i="7"/>
  <c r="AV162" i="7" s="1"/>
  <c r="AT163" i="7"/>
  <c r="AT162" i="7" s="1"/>
  <c r="AR163" i="7"/>
  <c r="AR162" i="7" s="1"/>
  <c r="AP163" i="7"/>
  <c r="AP162" i="7" s="1"/>
  <c r="AN163" i="7"/>
  <c r="AN162" i="7" s="1"/>
  <c r="AL163" i="7"/>
  <c r="AL162" i="7" s="1"/>
  <c r="AJ163" i="7"/>
  <c r="AJ162" i="7" s="1"/>
  <c r="AH163" i="7"/>
  <c r="AH162" i="7" s="1"/>
  <c r="AF163" i="7"/>
  <c r="AF162" i="7" s="1"/>
  <c r="AD163" i="7"/>
  <c r="AD162" i="7" s="1"/>
  <c r="AB163" i="7"/>
  <c r="AB162" i="7" s="1"/>
  <c r="Z163" i="7"/>
  <c r="Z162" i="7" s="1"/>
  <c r="X163" i="7"/>
  <c r="X162" i="7" s="1"/>
  <c r="V163" i="7"/>
  <c r="V162" i="7" s="1"/>
  <c r="T163" i="7"/>
  <c r="T162" i="7" s="1"/>
  <c r="R163" i="7"/>
  <c r="R162" i="7" s="1"/>
  <c r="P163" i="7"/>
  <c r="P162" i="7" s="1"/>
  <c r="N163" i="7"/>
  <c r="N162" i="7" s="1"/>
  <c r="BJ161" i="7"/>
  <c r="BJ160" i="7" s="1"/>
  <c r="BH161" i="7"/>
  <c r="BH160" i="7" s="1"/>
  <c r="BF161" i="7"/>
  <c r="BF160" i="7" s="1"/>
  <c r="BD161" i="7"/>
  <c r="BD160" i="7" s="1"/>
  <c r="BB161" i="7"/>
  <c r="BB160" i="7" s="1"/>
  <c r="AZ161" i="7"/>
  <c r="AZ160" i="7" s="1"/>
  <c r="AX161" i="7"/>
  <c r="AX160" i="7" s="1"/>
  <c r="AV161" i="7"/>
  <c r="AV160" i="7" s="1"/>
  <c r="AT161" i="7"/>
  <c r="AT160" i="7" s="1"/>
  <c r="AR161" i="7"/>
  <c r="AR160" i="7" s="1"/>
  <c r="AP161" i="7"/>
  <c r="AP160" i="7" s="1"/>
  <c r="AN161" i="7"/>
  <c r="AN160" i="7" s="1"/>
  <c r="AL161" i="7"/>
  <c r="AL160" i="7" s="1"/>
  <c r="AJ161" i="7"/>
  <c r="AJ160" i="7" s="1"/>
  <c r="AH161" i="7"/>
  <c r="AH160" i="7" s="1"/>
  <c r="AF161" i="7"/>
  <c r="AF160" i="7" s="1"/>
  <c r="AD161" i="7"/>
  <c r="AD160" i="7" s="1"/>
  <c r="AB161" i="7"/>
  <c r="AB160" i="7" s="1"/>
  <c r="Z161" i="7"/>
  <c r="Z160" i="7" s="1"/>
  <c r="X161" i="7"/>
  <c r="X160" i="7" s="1"/>
  <c r="V161" i="7"/>
  <c r="V160" i="7" s="1"/>
  <c r="T161" i="7"/>
  <c r="T160" i="7" s="1"/>
  <c r="R161" i="7"/>
  <c r="R160" i="7" s="1"/>
  <c r="P161" i="7"/>
  <c r="P160" i="7" s="1"/>
  <c r="N161" i="7"/>
  <c r="N160" i="7" s="1"/>
  <c r="BJ159" i="7"/>
  <c r="BJ158" i="7" s="1"/>
  <c r="BH159" i="7"/>
  <c r="BH158" i="7" s="1"/>
  <c r="BF159" i="7"/>
  <c r="BF158" i="7" s="1"/>
  <c r="BD159" i="7"/>
  <c r="BD158" i="7" s="1"/>
  <c r="BB159" i="7"/>
  <c r="BB158" i="7" s="1"/>
  <c r="AZ159" i="7"/>
  <c r="AZ158" i="7" s="1"/>
  <c r="AX159" i="7"/>
  <c r="AX158" i="7" s="1"/>
  <c r="AV159" i="7"/>
  <c r="AV158" i="7" s="1"/>
  <c r="AT159" i="7"/>
  <c r="AT158" i="7" s="1"/>
  <c r="AR159" i="7"/>
  <c r="AR158" i="7" s="1"/>
  <c r="AP159" i="7"/>
  <c r="AP158" i="7" s="1"/>
  <c r="AN159" i="7"/>
  <c r="AN158" i="7" s="1"/>
  <c r="AL159" i="7"/>
  <c r="AL158" i="7" s="1"/>
  <c r="AJ159" i="7"/>
  <c r="AJ158" i="7" s="1"/>
  <c r="AH159" i="7"/>
  <c r="AH158" i="7" s="1"/>
  <c r="AF159" i="7"/>
  <c r="AF158" i="7" s="1"/>
  <c r="AD159" i="7"/>
  <c r="AD158" i="7" s="1"/>
  <c r="AB159" i="7"/>
  <c r="AB158" i="7" s="1"/>
  <c r="Z159" i="7"/>
  <c r="Z158" i="7" s="1"/>
  <c r="X159" i="7"/>
  <c r="X158" i="7" s="1"/>
  <c r="V159" i="7"/>
  <c r="V158" i="7" s="1"/>
  <c r="T159" i="7"/>
  <c r="T158" i="7" s="1"/>
  <c r="R159" i="7"/>
  <c r="R158" i="7" s="1"/>
  <c r="P159" i="7"/>
  <c r="P158" i="7" s="1"/>
  <c r="N159" i="7"/>
  <c r="N158" i="7" s="1"/>
  <c r="BJ157" i="7"/>
  <c r="BJ156" i="7" s="1"/>
  <c r="BH157" i="7"/>
  <c r="BH156" i="7" s="1"/>
  <c r="BF157" i="7"/>
  <c r="BF156" i="7" s="1"/>
  <c r="BD157" i="7"/>
  <c r="BD156" i="7" s="1"/>
  <c r="BB157" i="7"/>
  <c r="BB156" i="7" s="1"/>
  <c r="AZ157" i="7"/>
  <c r="AZ156" i="7" s="1"/>
  <c r="AX157" i="7"/>
  <c r="AX156" i="7" s="1"/>
  <c r="AV157" i="7"/>
  <c r="AV156" i="7" s="1"/>
  <c r="AT157" i="7"/>
  <c r="AT156" i="7" s="1"/>
  <c r="AR157" i="7"/>
  <c r="AR156" i="7" s="1"/>
  <c r="AP157" i="7"/>
  <c r="AP156" i="7" s="1"/>
  <c r="AN157" i="7"/>
  <c r="AN156" i="7" s="1"/>
  <c r="AL157" i="7"/>
  <c r="AL156" i="7" s="1"/>
  <c r="AJ157" i="7"/>
  <c r="AJ156" i="7" s="1"/>
  <c r="AH157" i="7"/>
  <c r="AH156" i="7" s="1"/>
  <c r="AF157" i="7"/>
  <c r="AF156" i="7" s="1"/>
  <c r="AD157" i="7"/>
  <c r="AD156" i="7" s="1"/>
  <c r="AB157" i="7"/>
  <c r="AB156" i="7" s="1"/>
  <c r="Z157" i="7"/>
  <c r="Z156" i="7" s="1"/>
  <c r="X157" i="7"/>
  <c r="X156" i="7" s="1"/>
  <c r="V157" i="7"/>
  <c r="V156" i="7" s="1"/>
  <c r="T157" i="7"/>
  <c r="T156" i="7" s="1"/>
  <c r="R157" i="7"/>
  <c r="R156" i="7" s="1"/>
  <c r="P157" i="7"/>
  <c r="P156" i="7" s="1"/>
  <c r="N157" i="7"/>
  <c r="N156" i="7" s="1"/>
  <c r="BJ155" i="7"/>
  <c r="BJ154" i="7" s="1"/>
  <c r="BH155" i="7"/>
  <c r="BH154" i="7" s="1"/>
  <c r="BF155" i="7"/>
  <c r="BF154" i="7" s="1"/>
  <c r="BD155" i="7"/>
  <c r="BD154" i="7" s="1"/>
  <c r="BB155" i="7"/>
  <c r="BB154" i="7" s="1"/>
  <c r="AZ155" i="7"/>
  <c r="AZ154" i="7" s="1"/>
  <c r="AX155" i="7"/>
  <c r="AX154" i="7" s="1"/>
  <c r="AV155" i="7"/>
  <c r="AV154" i="7" s="1"/>
  <c r="AT155" i="7"/>
  <c r="AT154" i="7" s="1"/>
  <c r="AR155" i="7"/>
  <c r="AR154" i="7" s="1"/>
  <c r="AP155" i="7"/>
  <c r="AP154" i="7" s="1"/>
  <c r="AN155" i="7"/>
  <c r="AN154" i="7" s="1"/>
  <c r="AL155" i="7"/>
  <c r="AL154" i="7" s="1"/>
  <c r="AJ155" i="7"/>
  <c r="AJ154" i="7" s="1"/>
  <c r="AH155" i="7"/>
  <c r="AH154" i="7" s="1"/>
  <c r="AF155" i="7"/>
  <c r="AF154" i="7" s="1"/>
  <c r="AD155" i="7"/>
  <c r="AD154" i="7" s="1"/>
  <c r="AB155" i="7"/>
  <c r="AB154" i="7" s="1"/>
  <c r="Z155" i="7"/>
  <c r="Z154" i="7" s="1"/>
  <c r="X155" i="7"/>
  <c r="X154" i="7" s="1"/>
  <c r="V155" i="7"/>
  <c r="V154" i="7" s="1"/>
  <c r="T155" i="7"/>
  <c r="T154" i="7" s="1"/>
  <c r="R155" i="7"/>
  <c r="R154" i="7" s="1"/>
  <c r="P155" i="7"/>
  <c r="P154" i="7" s="1"/>
  <c r="N155" i="7"/>
  <c r="N154" i="7" s="1"/>
  <c r="BJ153" i="7"/>
  <c r="BJ152" i="7" s="1"/>
  <c r="BH153" i="7"/>
  <c r="BH152" i="7" s="1"/>
  <c r="BF153" i="7"/>
  <c r="BF152" i="7" s="1"/>
  <c r="BD153" i="7"/>
  <c r="BD152" i="7" s="1"/>
  <c r="BB153" i="7"/>
  <c r="BB152" i="7" s="1"/>
  <c r="AZ153" i="7"/>
  <c r="AZ152" i="7" s="1"/>
  <c r="AX153" i="7"/>
  <c r="AX152" i="7" s="1"/>
  <c r="AV153" i="7"/>
  <c r="AV152" i="7" s="1"/>
  <c r="AT153" i="7"/>
  <c r="AT152" i="7" s="1"/>
  <c r="AR153" i="7"/>
  <c r="AR152" i="7" s="1"/>
  <c r="AP153" i="7"/>
  <c r="AP152" i="7" s="1"/>
  <c r="AN153" i="7"/>
  <c r="AN152" i="7" s="1"/>
  <c r="AL153" i="7"/>
  <c r="AL152" i="7" s="1"/>
  <c r="AJ153" i="7"/>
  <c r="AJ152" i="7" s="1"/>
  <c r="AH153" i="7"/>
  <c r="AH152" i="7" s="1"/>
  <c r="AF153" i="7"/>
  <c r="AF152" i="7" s="1"/>
  <c r="AD153" i="7"/>
  <c r="AD152" i="7" s="1"/>
  <c r="AB153" i="7"/>
  <c r="AB152" i="7" s="1"/>
  <c r="Z153" i="7"/>
  <c r="Z152" i="7" s="1"/>
  <c r="X153" i="7"/>
  <c r="X152" i="7" s="1"/>
  <c r="V153" i="7"/>
  <c r="V152" i="7" s="1"/>
  <c r="T153" i="7"/>
  <c r="T152" i="7" s="1"/>
  <c r="R153" i="7"/>
  <c r="R152" i="7" s="1"/>
  <c r="P153" i="7"/>
  <c r="P152" i="7" s="1"/>
  <c r="N153" i="7"/>
  <c r="N152" i="7" s="1"/>
  <c r="BJ151" i="7"/>
  <c r="BJ150" i="7" s="1"/>
  <c r="BH151" i="7"/>
  <c r="BH150" i="7" s="1"/>
  <c r="BF151" i="7"/>
  <c r="BF150" i="7" s="1"/>
  <c r="BD151" i="7"/>
  <c r="BD150" i="7" s="1"/>
  <c r="BB151" i="7"/>
  <c r="BB150" i="7" s="1"/>
  <c r="AZ151" i="7"/>
  <c r="AZ150" i="7" s="1"/>
  <c r="AX151" i="7"/>
  <c r="AX150" i="7" s="1"/>
  <c r="AV151" i="7"/>
  <c r="AV150" i="7" s="1"/>
  <c r="AT151" i="7"/>
  <c r="AT150" i="7" s="1"/>
  <c r="AR151" i="7"/>
  <c r="AR150" i="7" s="1"/>
  <c r="AP151" i="7"/>
  <c r="AP150" i="7" s="1"/>
  <c r="AN151" i="7"/>
  <c r="AN150" i="7" s="1"/>
  <c r="AL151" i="7"/>
  <c r="AL150" i="7" s="1"/>
  <c r="AJ151" i="7"/>
  <c r="AJ150" i="7" s="1"/>
  <c r="AH151" i="7"/>
  <c r="AH150" i="7" s="1"/>
  <c r="AF151" i="7"/>
  <c r="AF150" i="7" s="1"/>
  <c r="AD151" i="7"/>
  <c r="AD150" i="7" s="1"/>
  <c r="AB151" i="7"/>
  <c r="AB150" i="7" s="1"/>
  <c r="Z151" i="7"/>
  <c r="Z150" i="7" s="1"/>
  <c r="X151" i="7"/>
  <c r="X150" i="7" s="1"/>
  <c r="V151" i="7"/>
  <c r="V150" i="7" s="1"/>
  <c r="T151" i="7"/>
  <c r="T150" i="7" s="1"/>
  <c r="R151" i="7"/>
  <c r="R150" i="7" s="1"/>
  <c r="P151" i="7"/>
  <c r="P150" i="7" s="1"/>
  <c r="N151" i="7"/>
  <c r="N150" i="7" s="1"/>
  <c r="BJ149" i="7"/>
  <c r="BJ148" i="7" s="1"/>
  <c r="BH149" i="7"/>
  <c r="BH148" i="7" s="1"/>
  <c r="BF149" i="7"/>
  <c r="BF148" i="7" s="1"/>
  <c r="BD149" i="7"/>
  <c r="BD148" i="7" s="1"/>
  <c r="BB149" i="7"/>
  <c r="BB148" i="7" s="1"/>
  <c r="AZ149" i="7"/>
  <c r="AZ148" i="7" s="1"/>
  <c r="AX149" i="7"/>
  <c r="AX148" i="7" s="1"/>
  <c r="AV149" i="7"/>
  <c r="AV148" i="7" s="1"/>
  <c r="AT149" i="7"/>
  <c r="AT148" i="7" s="1"/>
  <c r="AR149" i="7"/>
  <c r="AR148" i="7" s="1"/>
  <c r="AP149" i="7"/>
  <c r="AP148" i="7" s="1"/>
  <c r="AN149" i="7"/>
  <c r="AN148" i="7" s="1"/>
  <c r="AL149" i="7"/>
  <c r="AL148" i="7" s="1"/>
  <c r="AJ149" i="7"/>
  <c r="AJ148" i="7" s="1"/>
  <c r="AH149" i="7"/>
  <c r="AH148" i="7" s="1"/>
  <c r="AF149" i="7"/>
  <c r="AF148" i="7" s="1"/>
  <c r="AD149" i="7"/>
  <c r="AD148" i="7" s="1"/>
  <c r="AB149" i="7"/>
  <c r="AB148" i="7" s="1"/>
  <c r="Z149" i="7"/>
  <c r="Z148" i="7" s="1"/>
  <c r="X149" i="7"/>
  <c r="X148" i="7" s="1"/>
  <c r="V149" i="7"/>
  <c r="V148" i="7" s="1"/>
  <c r="T149" i="7"/>
  <c r="T148" i="7" s="1"/>
  <c r="R149" i="7"/>
  <c r="R148" i="7" s="1"/>
  <c r="P149" i="7"/>
  <c r="P148" i="7" s="1"/>
  <c r="N149" i="7"/>
  <c r="N148" i="7" s="1"/>
  <c r="BJ147" i="7"/>
  <c r="BJ146" i="7" s="1"/>
  <c r="BH147" i="7"/>
  <c r="BH146" i="7" s="1"/>
  <c r="BF147" i="7"/>
  <c r="BF146" i="7" s="1"/>
  <c r="BD147" i="7"/>
  <c r="BD146" i="7" s="1"/>
  <c r="BB147" i="7"/>
  <c r="BB146" i="7" s="1"/>
  <c r="AZ147" i="7"/>
  <c r="AZ146" i="7" s="1"/>
  <c r="AX147" i="7"/>
  <c r="AX146" i="7" s="1"/>
  <c r="AV147" i="7"/>
  <c r="AV146" i="7" s="1"/>
  <c r="AT147" i="7"/>
  <c r="AT146" i="7" s="1"/>
  <c r="AR147" i="7"/>
  <c r="AR146" i="7" s="1"/>
  <c r="AP147" i="7"/>
  <c r="AP146" i="7" s="1"/>
  <c r="AN147" i="7"/>
  <c r="AN146" i="7" s="1"/>
  <c r="AL147" i="7"/>
  <c r="AL146" i="7" s="1"/>
  <c r="AJ147" i="7"/>
  <c r="AJ146" i="7" s="1"/>
  <c r="AH147" i="7"/>
  <c r="AH146" i="7" s="1"/>
  <c r="AF147" i="7"/>
  <c r="AF146" i="7" s="1"/>
  <c r="AD147" i="7"/>
  <c r="AD146" i="7" s="1"/>
  <c r="AB147" i="7"/>
  <c r="AB146" i="7" s="1"/>
  <c r="Z147" i="7"/>
  <c r="Z146" i="7" s="1"/>
  <c r="X147" i="7"/>
  <c r="X146" i="7" s="1"/>
  <c r="V147" i="7"/>
  <c r="V146" i="7" s="1"/>
  <c r="T147" i="7"/>
  <c r="T146" i="7" s="1"/>
  <c r="R147" i="7"/>
  <c r="R146" i="7" s="1"/>
  <c r="P147" i="7"/>
  <c r="P146" i="7" s="1"/>
  <c r="N147" i="7"/>
  <c r="N146" i="7" s="1"/>
  <c r="BJ145" i="7"/>
  <c r="BJ144" i="7" s="1"/>
  <c r="BH145" i="7"/>
  <c r="BH144" i="7" s="1"/>
  <c r="BF145" i="7"/>
  <c r="BF144" i="7" s="1"/>
  <c r="BD145" i="7"/>
  <c r="BD144" i="7" s="1"/>
  <c r="BB145" i="7"/>
  <c r="BB144" i="7" s="1"/>
  <c r="AZ145" i="7"/>
  <c r="AZ144" i="7" s="1"/>
  <c r="AX145" i="7"/>
  <c r="AX144" i="7" s="1"/>
  <c r="AV145" i="7"/>
  <c r="AV144" i="7" s="1"/>
  <c r="AT145" i="7"/>
  <c r="AT144" i="7" s="1"/>
  <c r="AR145" i="7"/>
  <c r="AR144" i="7" s="1"/>
  <c r="AP145" i="7"/>
  <c r="AP144" i="7" s="1"/>
  <c r="AN145" i="7"/>
  <c r="AN144" i="7" s="1"/>
  <c r="AL145" i="7"/>
  <c r="AL144" i="7" s="1"/>
  <c r="AJ145" i="7"/>
  <c r="AJ144" i="7" s="1"/>
  <c r="AH145" i="7"/>
  <c r="AH144" i="7" s="1"/>
  <c r="AF145" i="7"/>
  <c r="AF144" i="7" s="1"/>
  <c r="AD145" i="7"/>
  <c r="AD144" i="7" s="1"/>
  <c r="AB145" i="7"/>
  <c r="AB144" i="7" s="1"/>
  <c r="Z145" i="7"/>
  <c r="Z144" i="7" s="1"/>
  <c r="X145" i="7"/>
  <c r="X144" i="7" s="1"/>
  <c r="V145" i="7"/>
  <c r="V144" i="7" s="1"/>
  <c r="T145" i="7"/>
  <c r="T144" i="7" s="1"/>
  <c r="R145" i="7"/>
  <c r="R144" i="7" s="1"/>
  <c r="P145" i="7"/>
  <c r="P144" i="7" s="1"/>
  <c r="N145" i="7"/>
  <c r="N144" i="7" s="1"/>
  <c r="BJ143" i="7"/>
  <c r="BJ142" i="7" s="1"/>
  <c r="BH143" i="7"/>
  <c r="BH142" i="7" s="1"/>
  <c r="BF143" i="7"/>
  <c r="BF142" i="7" s="1"/>
  <c r="BD143" i="7"/>
  <c r="BD142" i="7" s="1"/>
  <c r="BB143" i="7"/>
  <c r="BB142" i="7" s="1"/>
  <c r="AZ143" i="7"/>
  <c r="AZ142" i="7" s="1"/>
  <c r="AX143" i="7"/>
  <c r="AX142" i="7" s="1"/>
  <c r="AV143" i="7"/>
  <c r="AV142" i="7" s="1"/>
  <c r="AT143" i="7"/>
  <c r="AT142" i="7" s="1"/>
  <c r="AR143" i="7"/>
  <c r="AR142" i="7" s="1"/>
  <c r="AP143" i="7"/>
  <c r="AP142" i="7" s="1"/>
  <c r="AN143" i="7"/>
  <c r="AN142" i="7" s="1"/>
  <c r="AL143" i="7"/>
  <c r="AL142" i="7" s="1"/>
  <c r="AJ143" i="7"/>
  <c r="AJ142" i="7" s="1"/>
  <c r="AH143" i="7"/>
  <c r="AH142" i="7" s="1"/>
  <c r="AF143" i="7"/>
  <c r="AF142" i="7" s="1"/>
  <c r="AD143" i="7"/>
  <c r="AD142" i="7" s="1"/>
  <c r="AB143" i="7"/>
  <c r="AB142" i="7" s="1"/>
  <c r="Z143" i="7"/>
  <c r="Z142" i="7" s="1"/>
  <c r="X143" i="7"/>
  <c r="X142" i="7" s="1"/>
  <c r="V143" i="7"/>
  <c r="V142" i="7" s="1"/>
  <c r="T143" i="7"/>
  <c r="T142" i="7" s="1"/>
  <c r="R143" i="7"/>
  <c r="R142" i="7" s="1"/>
  <c r="P143" i="7"/>
  <c r="P142" i="7" s="1"/>
  <c r="N143" i="7"/>
  <c r="N142" i="7" s="1"/>
  <c r="BJ141" i="7"/>
  <c r="BJ140" i="7" s="1"/>
  <c r="BH141" i="7"/>
  <c r="BH140" i="7" s="1"/>
  <c r="BF141" i="7"/>
  <c r="BF140" i="7" s="1"/>
  <c r="BD141" i="7"/>
  <c r="BD140" i="7" s="1"/>
  <c r="BB141" i="7"/>
  <c r="BB140" i="7" s="1"/>
  <c r="AZ141" i="7"/>
  <c r="AZ140" i="7" s="1"/>
  <c r="AX141" i="7"/>
  <c r="AX140" i="7" s="1"/>
  <c r="AV141" i="7"/>
  <c r="AV140" i="7" s="1"/>
  <c r="AT141" i="7"/>
  <c r="AT140" i="7" s="1"/>
  <c r="AR141" i="7"/>
  <c r="AR140" i="7" s="1"/>
  <c r="AP141" i="7"/>
  <c r="AP140" i="7" s="1"/>
  <c r="AN141" i="7"/>
  <c r="AN140" i="7" s="1"/>
  <c r="AL141" i="7"/>
  <c r="AL140" i="7" s="1"/>
  <c r="AJ141" i="7"/>
  <c r="AJ140" i="7" s="1"/>
  <c r="AH141" i="7"/>
  <c r="AH140" i="7" s="1"/>
  <c r="AF141" i="7"/>
  <c r="AF140" i="7" s="1"/>
  <c r="AD141" i="7"/>
  <c r="AD140" i="7" s="1"/>
  <c r="AB141" i="7"/>
  <c r="AB140" i="7" s="1"/>
  <c r="Z141" i="7"/>
  <c r="Z140" i="7" s="1"/>
  <c r="X141" i="7"/>
  <c r="X140" i="7" s="1"/>
  <c r="V141" i="7"/>
  <c r="V140" i="7" s="1"/>
  <c r="T141" i="7"/>
  <c r="T140" i="7" s="1"/>
  <c r="R141" i="7"/>
  <c r="R140" i="7" s="1"/>
  <c r="P141" i="7"/>
  <c r="P140" i="7" s="1"/>
  <c r="N141" i="7"/>
  <c r="N140" i="7" s="1"/>
  <c r="BJ139" i="7"/>
  <c r="BJ138" i="7" s="1"/>
  <c r="BH139" i="7"/>
  <c r="BH138" i="7" s="1"/>
  <c r="BF139" i="7"/>
  <c r="BF138" i="7" s="1"/>
  <c r="BD139" i="7"/>
  <c r="BD138" i="7" s="1"/>
  <c r="BB139" i="7"/>
  <c r="BB138" i="7" s="1"/>
  <c r="AZ139" i="7"/>
  <c r="AZ138" i="7" s="1"/>
  <c r="AX139" i="7"/>
  <c r="AX138" i="7" s="1"/>
  <c r="AV139" i="7"/>
  <c r="AV138" i="7" s="1"/>
  <c r="AT139" i="7"/>
  <c r="AT138" i="7" s="1"/>
  <c r="AR139" i="7"/>
  <c r="AR138" i="7" s="1"/>
  <c r="AP139" i="7"/>
  <c r="AP138" i="7" s="1"/>
  <c r="AN139" i="7"/>
  <c r="AN138" i="7" s="1"/>
  <c r="AL139" i="7"/>
  <c r="AL138" i="7" s="1"/>
  <c r="AJ139" i="7"/>
  <c r="AJ138" i="7" s="1"/>
  <c r="AH139" i="7"/>
  <c r="AH138" i="7" s="1"/>
  <c r="AF139" i="7"/>
  <c r="AF138" i="7" s="1"/>
  <c r="AD139" i="7"/>
  <c r="AD138" i="7" s="1"/>
  <c r="AB139" i="7"/>
  <c r="AB138" i="7" s="1"/>
  <c r="Z139" i="7"/>
  <c r="Z138" i="7" s="1"/>
  <c r="X139" i="7"/>
  <c r="X138" i="7" s="1"/>
  <c r="V139" i="7"/>
  <c r="V138" i="7" s="1"/>
  <c r="T139" i="7"/>
  <c r="T138" i="7" s="1"/>
  <c r="R139" i="7"/>
  <c r="R138" i="7" s="1"/>
  <c r="P139" i="7"/>
  <c r="P138" i="7" s="1"/>
  <c r="N139" i="7"/>
  <c r="N138" i="7" s="1"/>
  <c r="BJ137" i="7"/>
  <c r="BJ136" i="7" s="1"/>
  <c r="BH137" i="7"/>
  <c r="BH136" i="7" s="1"/>
  <c r="BF137" i="7"/>
  <c r="BF136" i="7" s="1"/>
  <c r="BD137" i="7"/>
  <c r="BD136" i="7" s="1"/>
  <c r="BB137" i="7"/>
  <c r="BB136" i="7" s="1"/>
  <c r="AZ137" i="7"/>
  <c r="AZ136" i="7" s="1"/>
  <c r="AX137" i="7"/>
  <c r="AX136" i="7" s="1"/>
  <c r="AV137" i="7"/>
  <c r="AV136" i="7" s="1"/>
  <c r="AT137" i="7"/>
  <c r="AT136" i="7" s="1"/>
  <c r="AR137" i="7"/>
  <c r="AR136" i="7" s="1"/>
  <c r="AP137" i="7"/>
  <c r="AP136" i="7" s="1"/>
  <c r="AN137" i="7"/>
  <c r="AN136" i="7" s="1"/>
  <c r="AL137" i="7"/>
  <c r="AL136" i="7" s="1"/>
  <c r="AJ137" i="7"/>
  <c r="AJ136" i="7" s="1"/>
  <c r="AH137" i="7"/>
  <c r="AH136" i="7" s="1"/>
  <c r="AF137" i="7"/>
  <c r="AF136" i="7" s="1"/>
  <c r="AD137" i="7"/>
  <c r="AD136" i="7" s="1"/>
  <c r="AB137" i="7"/>
  <c r="AB136" i="7" s="1"/>
  <c r="Z137" i="7"/>
  <c r="Z136" i="7" s="1"/>
  <c r="X137" i="7"/>
  <c r="X136" i="7" s="1"/>
  <c r="V137" i="7"/>
  <c r="V136" i="7" s="1"/>
  <c r="T137" i="7"/>
  <c r="T136" i="7" s="1"/>
  <c r="R137" i="7"/>
  <c r="R136" i="7" s="1"/>
  <c r="P137" i="7"/>
  <c r="P136" i="7" s="1"/>
  <c r="N137" i="7"/>
  <c r="N136" i="7" s="1"/>
  <c r="BJ135" i="7"/>
  <c r="BJ134" i="7" s="1"/>
  <c r="BH135" i="7"/>
  <c r="BH134" i="7" s="1"/>
  <c r="BF135" i="7"/>
  <c r="BF134" i="7" s="1"/>
  <c r="BD135" i="7"/>
  <c r="BD134" i="7" s="1"/>
  <c r="BB135" i="7"/>
  <c r="BB134" i="7" s="1"/>
  <c r="AZ135" i="7"/>
  <c r="AZ134" i="7" s="1"/>
  <c r="AX135" i="7"/>
  <c r="AX134" i="7" s="1"/>
  <c r="AV135" i="7"/>
  <c r="AV134" i="7" s="1"/>
  <c r="AT135" i="7"/>
  <c r="AT134" i="7" s="1"/>
  <c r="AR135" i="7"/>
  <c r="AR134" i="7" s="1"/>
  <c r="AP135" i="7"/>
  <c r="AP134" i="7" s="1"/>
  <c r="AN135" i="7"/>
  <c r="AN134" i="7" s="1"/>
  <c r="AL135" i="7"/>
  <c r="AL134" i="7" s="1"/>
  <c r="AJ135" i="7"/>
  <c r="AJ134" i="7" s="1"/>
  <c r="AH135" i="7"/>
  <c r="AH134" i="7" s="1"/>
  <c r="AF135" i="7"/>
  <c r="AF134" i="7" s="1"/>
  <c r="AD135" i="7"/>
  <c r="AD134" i="7" s="1"/>
  <c r="AB135" i="7"/>
  <c r="AB134" i="7" s="1"/>
  <c r="Z135" i="7"/>
  <c r="Z134" i="7" s="1"/>
  <c r="X135" i="7"/>
  <c r="X134" i="7" s="1"/>
  <c r="V135" i="7"/>
  <c r="V134" i="7" s="1"/>
  <c r="T135" i="7"/>
  <c r="T134" i="7" s="1"/>
  <c r="R135" i="7"/>
  <c r="R134" i="7" s="1"/>
  <c r="P135" i="7"/>
  <c r="P134" i="7" s="1"/>
  <c r="N135" i="7"/>
  <c r="N134" i="7" s="1"/>
  <c r="BJ133" i="7"/>
  <c r="BJ132" i="7" s="1"/>
  <c r="BH133" i="7"/>
  <c r="BH132" i="7" s="1"/>
  <c r="BF133" i="7"/>
  <c r="BF132" i="7" s="1"/>
  <c r="BD133" i="7"/>
  <c r="BD132" i="7" s="1"/>
  <c r="BB133" i="7"/>
  <c r="BB132" i="7" s="1"/>
  <c r="AZ133" i="7"/>
  <c r="AZ132" i="7" s="1"/>
  <c r="AX133" i="7"/>
  <c r="AX132" i="7" s="1"/>
  <c r="AV133" i="7"/>
  <c r="AV132" i="7" s="1"/>
  <c r="AT133" i="7"/>
  <c r="AT132" i="7" s="1"/>
  <c r="AR133" i="7"/>
  <c r="AR132" i="7" s="1"/>
  <c r="AP133" i="7"/>
  <c r="AP132" i="7" s="1"/>
  <c r="AN133" i="7"/>
  <c r="AN132" i="7" s="1"/>
  <c r="AL133" i="7"/>
  <c r="AL132" i="7" s="1"/>
  <c r="AJ133" i="7"/>
  <c r="AJ132" i="7" s="1"/>
  <c r="AH133" i="7"/>
  <c r="AH132" i="7" s="1"/>
  <c r="AF133" i="7"/>
  <c r="AF132" i="7" s="1"/>
  <c r="AD133" i="7"/>
  <c r="AD132" i="7" s="1"/>
  <c r="AB133" i="7"/>
  <c r="AB132" i="7" s="1"/>
  <c r="Z133" i="7"/>
  <c r="Z132" i="7" s="1"/>
  <c r="X133" i="7"/>
  <c r="X132" i="7" s="1"/>
  <c r="V133" i="7"/>
  <c r="V132" i="7" s="1"/>
  <c r="T133" i="7"/>
  <c r="T132" i="7" s="1"/>
  <c r="R133" i="7"/>
  <c r="R132" i="7" s="1"/>
  <c r="P133" i="7"/>
  <c r="P132" i="7" s="1"/>
  <c r="N133" i="7"/>
  <c r="N132" i="7" s="1"/>
  <c r="BJ131" i="7"/>
  <c r="BJ130" i="7" s="1"/>
  <c r="BH131" i="7"/>
  <c r="BH130" i="7" s="1"/>
  <c r="BF131" i="7"/>
  <c r="BF130" i="7" s="1"/>
  <c r="BD131" i="7"/>
  <c r="BD130" i="7" s="1"/>
  <c r="BB131" i="7"/>
  <c r="BB130" i="7" s="1"/>
  <c r="AZ131" i="7"/>
  <c r="AZ130" i="7" s="1"/>
  <c r="AX131" i="7"/>
  <c r="AX130" i="7" s="1"/>
  <c r="AV131" i="7"/>
  <c r="AV130" i="7" s="1"/>
  <c r="AT131" i="7"/>
  <c r="AT130" i="7" s="1"/>
  <c r="AR131" i="7"/>
  <c r="AR130" i="7" s="1"/>
  <c r="AP131" i="7"/>
  <c r="AP130" i="7" s="1"/>
  <c r="AN131" i="7"/>
  <c r="AN130" i="7" s="1"/>
  <c r="AL131" i="7"/>
  <c r="AL130" i="7" s="1"/>
  <c r="AJ131" i="7"/>
  <c r="AJ130" i="7" s="1"/>
  <c r="AH131" i="7"/>
  <c r="AH130" i="7" s="1"/>
  <c r="AF131" i="7"/>
  <c r="AF130" i="7" s="1"/>
  <c r="AD131" i="7"/>
  <c r="AD130" i="7" s="1"/>
  <c r="AB131" i="7"/>
  <c r="AB130" i="7" s="1"/>
  <c r="Z131" i="7"/>
  <c r="Z130" i="7" s="1"/>
  <c r="X131" i="7"/>
  <c r="X130" i="7" s="1"/>
  <c r="V131" i="7"/>
  <c r="V130" i="7" s="1"/>
  <c r="T131" i="7"/>
  <c r="T130" i="7" s="1"/>
  <c r="R131" i="7"/>
  <c r="R130" i="7" s="1"/>
  <c r="P131" i="7"/>
  <c r="P130" i="7" s="1"/>
  <c r="N131" i="7"/>
  <c r="N130" i="7" s="1"/>
  <c r="BJ129" i="7"/>
  <c r="BJ128" i="7" s="1"/>
  <c r="BH129" i="7"/>
  <c r="BH128" i="7" s="1"/>
  <c r="BF129" i="7"/>
  <c r="BF128" i="7" s="1"/>
  <c r="BD129" i="7"/>
  <c r="BD128" i="7" s="1"/>
  <c r="BB129" i="7"/>
  <c r="BB128" i="7" s="1"/>
  <c r="AZ129" i="7"/>
  <c r="AZ128" i="7" s="1"/>
  <c r="AX129" i="7"/>
  <c r="AX128" i="7" s="1"/>
  <c r="AV129" i="7"/>
  <c r="AV128" i="7" s="1"/>
  <c r="AT129" i="7"/>
  <c r="AT128" i="7" s="1"/>
  <c r="AR129" i="7"/>
  <c r="AR128" i="7" s="1"/>
  <c r="AP129" i="7"/>
  <c r="AP128" i="7" s="1"/>
  <c r="AN129" i="7"/>
  <c r="AN128" i="7" s="1"/>
  <c r="AL129" i="7"/>
  <c r="AL128" i="7" s="1"/>
  <c r="AJ129" i="7"/>
  <c r="AJ128" i="7" s="1"/>
  <c r="AH129" i="7"/>
  <c r="AH128" i="7" s="1"/>
  <c r="AF129" i="7"/>
  <c r="AF128" i="7" s="1"/>
  <c r="AD129" i="7"/>
  <c r="AD128" i="7" s="1"/>
  <c r="AB129" i="7"/>
  <c r="AB128" i="7" s="1"/>
  <c r="Z129" i="7"/>
  <c r="Z128" i="7" s="1"/>
  <c r="X129" i="7"/>
  <c r="X128" i="7" s="1"/>
  <c r="V129" i="7"/>
  <c r="V128" i="7" s="1"/>
  <c r="T129" i="7"/>
  <c r="T128" i="7" s="1"/>
  <c r="R129" i="7"/>
  <c r="R128" i="7" s="1"/>
  <c r="P129" i="7"/>
  <c r="P128" i="7" s="1"/>
  <c r="N129" i="7"/>
  <c r="N128" i="7" s="1"/>
  <c r="BJ127" i="7"/>
  <c r="BJ126" i="7" s="1"/>
  <c r="BH127" i="7"/>
  <c r="BH126" i="7" s="1"/>
  <c r="BF127" i="7"/>
  <c r="BF126" i="7" s="1"/>
  <c r="BD127" i="7"/>
  <c r="BD126" i="7" s="1"/>
  <c r="BB127" i="7"/>
  <c r="BB126" i="7" s="1"/>
  <c r="AZ127" i="7"/>
  <c r="AZ126" i="7" s="1"/>
  <c r="AX127" i="7"/>
  <c r="AX126" i="7" s="1"/>
  <c r="AV127" i="7"/>
  <c r="AV126" i="7" s="1"/>
  <c r="AT127" i="7"/>
  <c r="AT126" i="7" s="1"/>
  <c r="AR127" i="7"/>
  <c r="AR126" i="7" s="1"/>
  <c r="AP127" i="7"/>
  <c r="AP126" i="7" s="1"/>
  <c r="AN127" i="7"/>
  <c r="AN126" i="7" s="1"/>
  <c r="AL127" i="7"/>
  <c r="AL126" i="7" s="1"/>
  <c r="AJ127" i="7"/>
  <c r="AJ126" i="7" s="1"/>
  <c r="AH127" i="7"/>
  <c r="AH126" i="7" s="1"/>
  <c r="AF127" i="7"/>
  <c r="AF126" i="7" s="1"/>
  <c r="AD127" i="7"/>
  <c r="AD126" i="7" s="1"/>
  <c r="AB127" i="7"/>
  <c r="AB126" i="7" s="1"/>
  <c r="Z127" i="7"/>
  <c r="Z126" i="7" s="1"/>
  <c r="X127" i="7"/>
  <c r="X126" i="7" s="1"/>
  <c r="V127" i="7"/>
  <c r="V126" i="7" s="1"/>
  <c r="T127" i="7"/>
  <c r="T126" i="7" s="1"/>
  <c r="R127" i="7"/>
  <c r="R126" i="7" s="1"/>
  <c r="P127" i="7"/>
  <c r="P126" i="7" s="1"/>
  <c r="N127" i="7"/>
  <c r="N126" i="7" s="1"/>
  <c r="BJ125" i="7"/>
  <c r="BJ124" i="7" s="1"/>
  <c r="BH125" i="7"/>
  <c r="BH124" i="7" s="1"/>
  <c r="BF125" i="7"/>
  <c r="BF124" i="7" s="1"/>
  <c r="BD125" i="7"/>
  <c r="BD124" i="7" s="1"/>
  <c r="BB125" i="7"/>
  <c r="BB124" i="7" s="1"/>
  <c r="AZ125" i="7"/>
  <c r="AZ124" i="7" s="1"/>
  <c r="AX125" i="7"/>
  <c r="AX124" i="7" s="1"/>
  <c r="AV125" i="7"/>
  <c r="AV124" i="7" s="1"/>
  <c r="AT125" i="7"/>
  <c r="AT124" i="7" s="1"/>
  <c r="AR125" i="7"/>
  <c r="AR124" i="7" s="1"/>
  <c r="AP125" i="7"/>
  <c r="AP124" i="7" s="1"/>
  <c r="AN125" i="7"/>
  <c r="AN124" i="7" s="1"/>
  <c r="AL125" i="7"/>
  <c r="AL124" i="7" s="1"/>
  <c r="AJ125" i="7"/>
  <c r="AJ124" i="7" s="1"/>
  <c r="AH125" i="7"/>
  <c r="AH124" i="7" s="1"/>
  <c r="AF125" i="7"/>
  <c r="AF124" i="7" s="1"/>
  <c r="AD125" i="7"/>
  <c r="AD124" i="7" s="1"/>
  <c r="AB125" i="7"/>
  <c r="AB124" i="7" s="1"/>
  <c r="Z125" i="7"/>
  <c r="Z124" i="7" s="1"/>
  <c r="X125" i="7"/>
  <c r="X124" i="7" s="1"/>
  <c r="V125" i="7"/>
  <c r="V124" i="7" s="1"/>
  <c r="T125" i="7"/>
  <c r="T124" i="7" s="1"/>
  <c r="R125" i="7"/>
  <c r="R124" i="7" s="1"/>
  <c r="P125" i="7"/>
  <c r="P124" i="7" s="1"/>
  <c r="N125" i="7"/>
  <c r="N124" i="7" s="1"/>
  <c r="BJ123" i="7"/>
  <c r="BJ122" i="7" s="1"/>
  <c r="BH123" i="7"/>
  <c r="BH122" i="7" s="1"/>
  <c r="BF123" i="7"/>
  <c r="BF122" i="7" s="1"/>
  <c r="BD123" i="7"/>
  <c r="BD122" i="7" s="1"/>
  <c r="BB123" i="7"/>
  <c r="BB122" i="7" s="1"/>
  <c r="AZ123" i="7"/>
  <c r="AZ122" i="7" s="1"/>
  <c r="AX123" i="7"/>
  <c r="AX122" i="7" s="1"/>
  <c r="AV123" i="7"/>
  <c r="AV122" i="7" s="1"/>
  <c r="AT123" i="7"/>
  <c r="AT122" i="7" s="1"/>
  <c r="AR123" i="7"/>
  <c r="AR122" i="7" s="1"/>
  <c r="AP123" i="7"/>
  <c r="AP122" i="7" s="1"/>
  <c r="AN123" i="7"/>
  <c r="AN122" i="7" s="1"/>
  <c r="AL123" i="7"/>
  <c r="AL122" i="7" s="1"/>
  <c r="AJ123" i="7"/>
  <c r="AJ122" i="7" s="1"/>
  <c r="AH123" i="7"/>
  <c r="AH122" i="7" s="1"/>
  <c r="AF123" i="7"/>
  <c r="AF122" i="7" s="1"/>
  <c r="AD123" i="7"/>
  <c r="AD122" i="7" s="1"/>
  <c r="AB123" i="7"/>
  <c r="AB122" i="7" s="1"/>
  <c r="Z123" i="7"/>
  <c r="Z122" i="7" s="1"/>
  <c r="X123" i="7"/>
  <c r="X122" i="7" s="1"/>
  <c r="V123" i="7"/>
  <c r="V122" i="7" s="1"/>
  <c r="T123" i="7"/>
  <c r="T122" i="7" s="1"/>
  <c r="R123" i="7"/>
  <c r="R122" i="7" s="1"/>
  <c r="P123" i="7"/>
  <c r="P122" i="7" s="1"/>
  <c r="N123" i="7"/>
  <c r="N122" i="7" s="1"/>
  <c r="BJ121" i="7"/>
  <c r="BJ120" i="7" s="1"/>
  <c r="BH121" i="7"/>
  <c r="BH120" i="7" s="1"/>
  <c r="BF121" i="7"/>
  <c r="BF120" i="7" s="1"/>
  <c r="BD121" i="7"/>
  <c r="BD120" i="7" s="1"/>
  <c r="BB121" i="7"/>
  <c r="BB120" i="7" s="1"/>
  <c r="AZ121" i="7"/>
  <c r="AZ120" i="7" s="1"/>
  <c r="AX121" i="7"/>
  <c r="AX120" i="7" s="1"/>
  <c r="AV121" i="7"/>
  <c r="AV120" i="7" s="1"/>
  <c r="AT121" i="7"/>
  <c r="AT120" i="7" s="1"/>
  <c r="AR121" i="7"/>
  <c r="AR120" i="7" s="1"/>
  <c r="AP121" i="7"/>
  <c r="AP120" i="7" s="1"/>
  <c r="AN121" i="7"/>
  <c r="AN120" i="7" s="1"/>
  <c r="AL121" i="7"/>
  <c r="AL120" i="7" s="1"/>
  <c r="AJ121" i="7"/>
  <c r="AJ120" i="7" s="1"/>
  <c r="AH121" i="7"/>
  <c r="AH120" i="7" s="1"/>
  <c r="AF121" i="7"/>
  <c r="AF120" i="7" s="1"/>
  <c r="AD121" i="7"/>
  <c r="AD120" i="7" s="1"/>
  <c r="AB121" i="7"/>
  <c r="AB120" i="7" s="1"/>
  <c r="Z121" i="7"/>
  <c r="Z120" i="7" s="1"/>
  <c r="X121" i="7"/>
  <c r="X120" i="7" s="1"/>
  <c r="V121" i="7"/>
  <c r="V120" i="7" s="1"/>
  <c r="T121" i="7"/>
  <c r="T120" i="7" s="1"/>
  <c r="R121" i="7"/>
  <c r="R120" i="7" s="1"/>
  <c r="P121" i="7"/>
  <c r="P120" i="7" s="1"/>
  <c r="N121" i="7"/>
  <c r="N120" i="7" s="1"/>
  <c r="BJ119" i="7"/>
  <c r="BJ118" i="7" s="1"/>
  <c r="BH119" i="7"/>
  <c r="BH118" i="7" s="1"/>
  <c r="BF119" i="7"/>
  <c r="BF118" i="7" s="1"/>
  <c r="BD119" i="7"/>
  <c r="BD118" i="7" s="1"/>
  <c r="BB119" i="7"/>
  <c r="BB118" i="7" s="1"/>
  <c r="AZ119" i="7"/>
  <c r="AZ118" i="7" s="1"/>
  <c r="AX119" i="7"/>
  <c r="AX118" i="7" s="1"/>
  <c r="AV119" i="7"/>
  <c r="AV118" i="7" s="1"/>
  <c r="AT119" i="7"/>
  <c r="AT118" i="7" s="1"/>
  <c r="AR119" i="7"/>
  <c r="AR118" i="7" s="1"/>
  <c r="AP119" i="7"/>
  <c r="AP118" i="7" s="1"/>
  <c r="AN119" i="7"/>
  <c r="AN118" i="7" s="1"/>
  <c r="AL119" i="7"/>
  <c r="AL118" i="7" s="1"/>
  <c r="AJ119" i="7"/>
  <c r="AJ118" i="7" s="1"/>
  <c r="AH119" i="7"/>
  <c r="AH118" i="7" s="1"/>
  <c r="AF119" i="7"/>
  <c r="AF118" i="7" s="1"/>
  <c r="AD119" i="7"/>
  <c r="AD118" i="7" s="1"/>
  <c r="AB119" i="7"/>
  <c r="AB118" i="7" s="1"/>
  <c r="Z119" i="7"/>
  <c r="Z118" i="7" s="1"/>
  <c r="X119" i="7"/>
  <c r="X118" i="7" s="1"/>
  <c r="V119" i="7"/>
  <c r="V118" i="7" s="1"/>
  <c r="T119" i="7"/>
  <c r="T118" i="7" s="1"/>
  <c r="R119" i="7"/>
  <c r="R118" i="7" s="1"/>
  <c r="P119" i="7"/>
  <c r="P118" i="7" s="1"/>
  <c r="N119" i="7"/>
  <c r="N118" i="7" s="1"/>
  <c r="BJ117" i="7"/>
  <c r="BJ116" i="7" s="1"/>
  <c r="BH117" i="7"/>
  <c r="BH116" i="7" s="1"/>
  <c r="BF117" i="7"/>
  <c r="BF116" i="7" s="1"/>
  <c r="BD117" i="7"/>
  <c r="BD116" i="7" s="1"/>
  <c r="BB117" i="7"/>
  <c r="BB116" i="7" s="1"/>
  <c r="AZ117" i="7"/>
  <c r="AZ116" i="7" s="1"/>
  <c r="AX117" i="7"/>
  <c r="AX116" i="7" s="1"/>
  <c r="AV117" i="7"/>
  <c r="AV116" i="7" s="1"/>
  <c r="AT117" i="7"/>
  <c r="AT116" i="7" s="1"/>
  <c r="AR117" i="7"/>
  <c r="AR116" i="7" s="1"/>
  <c r="AP117" i="7"/>
  <c r="AP116" i="7" s="1"/>
  <c r="AN117" i="7"/>
  <c r="AN116" i="7" s="1"/>
  <c r="AL117" i="7"/>
  <c r="AL116" i="7" s="1"/>
  <c r="AJ117" i="7"/>
  <c r="AJ116" i="7" s="1"/>
  <c r="AH117" i="7"/>
  <c r="AH116" i="7" s="1"/>
  <c r="AF117" i="7"/>
  <c r="AF116" i="7" s="1"/>
  <c r="AD117" i="7"/>
  <c r="AD116" i="7" s="1"/>
  <c r="AB117" i="7"/>
  <c r="AB116" i="7" s="1"/>
  <c r="Z117" i="7"/>
  <c r="Z116" i="7" s="1"/>
  <c r="X117" i="7"/>
  <c r="X116" i="7" s="1"/>
  <c r="V117" i="7"/>
  <c r="V116" i="7" s="1"/>
  <c r="T117" i="7"/>
  <c r="T116" i="7" s="1"/>
  <c r="R117" i="7"/>
  <c r="R116" i="7" s="1"/>
  <c r="P117" i="7"/>
  <c r="P116" i="7" s="1"/>
  <c r="N117" i="7"/>
  <c r="N116" i="7" s="1"/>
  <c r="BJ115" i="7"/>
  <c r="BJ114" i="7" s="1"/>
  <c r="BH115" i="7"/>
  <c r="BH114" i="7" s="1"/>
  <c r="BF115" i="7"/>
  <c r="BF114" i="7" s="1"/>
  <c r="BD115" i="7"/>
  <c r="BD114" i="7" s="1"/>
  <c r="BB115" i="7"/>
  <c r="BB114" i="7" s="1"/>
  <c r="AZ115" i="7"/>
  <c r="AZ114" i="7" s="1"/>
  <c r="AX115" i="7"/>
  <c r="AX114" i="7" s="1"/>
  <c r="AV115" i="7"/>
  <c r="AV114" i="7" s="1"/>
  <c r="AT115" i="7"/>
  <c r="AT114" i="7" s="1"/>
  <c r="AR115" i="7"/>
  <c r="AR114" i="7" s="1"/>
  <c r="AP115" i="7"/>
  <c r="AP114" i="7" s="1"/>
  <c r="AN115" i="7"/>
  <c r="AN114" i="7" s="1"/>
  <c r="AL115" i="7"/>
  <c r="AL114" i="7" s="1"/>
  <c r="AJ115" i="7"/>
  <c r="AJ114" i="7" s="1"/>
  <c r="AH115" i="7"/>
  <c r="AH114" i="7" s="1"/>
  <c r="AF115" i="7"/>
  <c r="AF114" i="7" s="1"/>
  <c r="AD115" i="7"/>
  <c r="AD114" i="7" s="1"/>
  <c r="AB115" i="7"/>
  <c r="AB114" i="7" s="1"/>
  <c r="Z115" i="7"/>
  <c r="Z114" i="7" s="1"/>
  <c r="X115" i="7"/>
  <c r="X114" i="7" s="1"/>
  <c r="V115" i="7"/>
  <c r="V114" i="7" s="1"/>
  <c r="T115" i="7"/>
  <c r="T114" i="7" s="1"/>
  <c r="R115" i="7"/>
  <c r="R114" i="7" s="1"/>
  <c r="P115" i="7"/>
  <c r="P114" i="7" s="1"/>
  <c r="N115" i="7"/>
  <c r="N114" i="7" s="1"/>
  <c r="BJ113" i="7"/>
  <c r="BJ112" i="7" s="1"/>
  <c r="BH113" i="7"/>
  <c r="BH112" i="7" s="1"/>
  <c r="BF113" i="7"/>
  <c r="BF112" i="7" s="1"/>
  <c r="BD113" i="7"/>
  <c r="BD112" i="7" s="1"/>
  <c r="BB113" i="7"/>
  <c r="BB112" i="7" s="1"/>
  <c r="AZ113" i="7"/>
  <c r="AZ112" i="7" s="1"/>
  <c r="AX113" i="7"/>
  <c r="AX112" i="7" s="1"/>
  <c r="AV113" i="7"/>
  <c r="AV112" i="7" s="1"/>
  <c r="AT113" i="7"/>
  <c r="AT112" i="7" s="1"/>
  <c r="AR113" i="7"/>
  <c r="AR112" i="7" s="1"/>
  <c r="AP113" i="7"/>
  <c r="AP112" i="7" s="1"/>
  <c r="AN113" i="7"/>
  <c r="AN112" i="7" s="1"/>
  <c r="AL113" i="7"/>
  <c r="AL112" i="7" s="1"/>
  <c r="AJ113" i="7"/>
  <c r="AJ112" i="7" s="1"/>
  <c r="AH113" i="7"/>
  <c r="AH112" i="7" s="1"/>
  <c r="AF113" i="7"/>
  <c r="AF112" i="7" s="1"/>
  <c r="AD113" i="7"/>
  <c r="AD112" i="7" s="1"/>
  <c r="AB113" i="7"/>
  <c r="AB112" i="7" s="1"/>
  <c r="Z113" i="7"/>
  <c r="Z112" i="7" s="1"/>
  <c r="X113" i="7"/>
  <c r="X112" i="7" s="1"/>
  <c r="V113" i="7"/>
  <c r="V112" i="7" s="1"/>
  <c r="T113" i="7"/>
  <c r="T112" i="7" s="1"/>
  <c r="R113" i="7"/>
  <c r="R112" i="7" s="1"/>
  <c r="P113" i="7"/>
  <c r="P112" i="7" s="1"/>
  <c r="N113" i="7"/>
  <c r="N112" i="7" s="1"/>
  <c r="BJ111" i="7"/>
  <c r="BJ110" i="7" s="1"/>
  <c r="BH111" i="7"/>
  <c r="BH110" i="7" s="1"/>
  <c r="BF111" i="7"/>
  <c r="BF110" i="7" s="1"/>
  <c r="BD111" i="7"/>
  <c r="BD110" i="7" s="1"/>
  <c r="BB111" i="7"/>
  <c r="BB110" i="7" s="1"/>
  <c r="AZ111" i="7"/>
  <c r="AZ110" i="7" s="1"/>
  <c r="AX111" i="7"/>
  <c r="AX110" i="7" s="1"/>
  <c r="AV111" i="7"/>
  <c r="AV110" i="7" s="1"/>
  <c r="AT111" i="7"/>
  <c r="AT110" i="7" s="1"/>
  <c r="AR111" i="7"/>
  <c r="AR110" i="7" s="1"/>
  <c r="AP111" i="7"/>
  <c r="AP110" i="7" s="1"/>
  <c r="AN111" i="7"/>
  <c r="AN110" i="7" s="1"/>
  <c r="AL111" i="7"/>
  <c r="AL110" i="7" s="1"/>
  <c r="AJ111" i="7"/>
  <c r="AJ110" i="7" s="1"/>
  <c r="AH111" i="7"/>
  <c r="AH110" i="7" s="1"/>
  <c r="AF111" i="7"/>
  <c r="AF110" i="7" s="1"/>
  <c r="AD111" i="7"/>
  <c r="AD110" i="7" s="1"/>
  <c r="AB111" i="7"/>
  <c r="AB110" i="7" s="1"/>
  <c r="Z111" i="7"/>
  <c r="Z110" i="7" s="1"/>
  <c r="X111" i="7"/>
  <c r="X110" i="7" s="1"/>
  <c r="V111" i="7"/>
  <c r="V110" i="7" s="1"/>
  <c r="T111" i="7"/>
  <c r="T110" i="7" s="1"/>
  <c r="R111" i="7"/>
  <c r="R110" i="7" s="1"/>
  <c r="P111" i="7"/>
  <c r="P110" i="7" s="1"/>
  <c r="N111" i="7"/>
  <c r="N110" i="7" s="1"/>
  <c r="BJ109" i="7"/>
  <c r="BJ108" i="7" s="1"/>
  <c r="BH109" i="7"/>
  <c r="BH108" i="7" s="1"/>
  <c r="BF109" i="7"/>
  <c r="BF108" i="7" s="1"/>
  <c r="BD109" i="7"/>
  <c r="BD108" i="7" s="1"/>
  <c r="BB109" i="7"/>
  <c r="BB108" i="7" s="1"/>
  <c r="AZ109" i="7"/>
  <c r="AZ108" i="7" s="1"/>
  <c r="AX109" i="7"/>
  <c r="AX108" i="7" s="1"/>
  <c r="AV109" i="7"/>
  <c r="AV108" i="7" s="1"/>
  <c r="AT109" i="7"/>
  <c r="AT108" i="7" s="1"/>
  <c r="AR109" i="7"/>
  <c r="AR108" i="7" s="1"/>
  <c r="AP109" i="7"/>
  <c r="AP108" i="7" s="1"/>
  <c r="AN109" i="7"/>
  <c r="AN108" i="7" s="1"/>
  <c r="AL109" i="7"/>
  <c r="AL108" i="7" s="1"/>
  <c r="AJ109" i="7"/>
  <c r="AJ108" i="7" s="1"/>
  <c r="AH109" i="7"/>
  <c r="AH108" i="7" s="1"/>
  <c r="AF109" i="7"/>
  <c r="AF108" i="7" s="1"/>
  <c r="AD109" i="7"/>
  <c r="AD108" i="7" s="1"/>
  <c r="AB109" i="7"/>
  <c r="AB108" i="7" s="1"/>
  <c r="Z109" i="7"/>
  <c r="Z108" i="7" s="1"/>
  <c r="X109" i="7"/>
  <c r="X108" i="7" s="1"/>
  <c r="V109" i="7"/>
  <c r="V108" i="7" s="1"/>
  <c r="T109" i="7"/>
  <c r="T108" i="7" s="1"/>
  <c r="R109" i="7"/>
  <c r="R108" i="7" s="1"/>
  <c r="P109" i="7"/>
  <c r="P108" i="7" s="1"/>
  <c r="N109" i="7"/>
  <c r="N108" i="7" s="1"/>
  <c r="BJ107" i="7"/>
  <c r="BJ106" i="7" s="1"/>
  <c r="BH107" i="7"/>
  <c r="BH106" i="7" s="1"/>
  <c r="BF107" i="7"/>
  <c r="BF106" i="7" s="1"/>
  <c r="BD107" i="7"/>
  <c r="BD106" i="7" s="1"/>
  <c r="BB107" i="7"/>
  <c r="BB106" i="7" s="1"/>
  <c r="AZ107" i="7"/>
  <c r="AZ106" i="7" s="1"/>
  <c r="AX107" i="7"/>
  <c r="AX106" i="7" s="1"/>
  <c r="AV107" i="7"/>
  <c r="AV106" i="7" s="1"/>
  <c r="AT107" i="7"/>
  <c r="AT106" i="7" s="1"/>
  <c r="AR107" i="7"/>
  <c r="AR106" i="7" s="1"/>
  <c r="AP107" i="7"/>
  <c r="AP106" i="7" s="1"/>
  <c r="AN107" i="7"/>
  <c r="AN106" i="7" s="1"/>
  <c r="AL107" i="7"/>
  <c r="AL106" i="7" s="1"/>
  <c r="AJ107" i="7"/>
  <c r="AJ106" i="7" s="1"/>
  <c r="AH107" i="7"/>
  <c r="AH106" i="7" s="1"/>
  <c r="AF107" i="7"/>
  <c r="AF106" i="7" s="1"/>
  <c r="AD107" i="7"/>
  <c r="AD106" i="7" s="1"/>
  <c r="AB107" i="7"/>
  <c r="AB106" i="7" s="1"/>
  <c r="Z107" i="7"/>
  <c r="Z106" i="7" s="1"/>
  <c r="X107" i="7"/>
  <c r="X106" i="7" s="1"/>
  <c r="V107" i="7"/>
  <c r="V106" i="7" s="1"/>
  <c r="T107" i="7"/>
  <c r="T106" i="7" s="1"/>
  <c r="R107" i="7"/>
  <c r="R106" i="7" s="1"/>
  <c r="P107" i="7"/>
  <c r="P106" i="7" s="1"/>
  <c r="N107" i="7"/>
  <c r="N106" i="7" s="1"/>
  <c r="BJ105" i="7"/>
  <c r="BJ104" i="7" s="1"/>
  <c r="BH105" i="7"/>
  <c r="BH104" i="7" s="1"/>
  <c r="BF105" i="7"/>
  <c r="BF104" i="7" s="1"/>
  <c r="BD105" i="7"/>
  <c r="BD104" i="7" s="1"/>
  <c r="BB105" i="7"/>
  <c r="BB104" i="7" s="1"/>
  <c r="AZ105" i="7"/>
  <c r="AZ104" i="7" s="1"/>
  <c r="AX105" i="7"/>
  <c r="AX104" i="7" s="1"/>
  <c r="AV105" i="7"/>
  <c r="AV104" i="7" s="1"/>
  <c r="AT105" i="7"/>
  <c r="AT104" i="7" s="1"/>
  <c r="AR105" i="7"/>
  <c r="AR104" i="7" s="1"/>
  <c r="AP105" i="7"/>
  <c r="AP104" i="7" s="1"/>
  <c r="AN105" i="7"/>
  <c r="AN104" i="7" s="1"/>
  <c r="AL105" i="7"/>
  <c r="AL104" i="7" s="1"/>
  <c r="AJ105" i="7"/>
  <c r="AJ104" i="7" s="1"/>
  <c r="AH105" i="7"/>
  <c r="AH104" i="7" s="1"/>
  <c r="AF105" i="7"/>
  <c r="AF104" i="7" s="1"/>
  <c r="AD105" i="7"/>
  <c r="AD104" i="7" s="1"/>
  <c r="AB105" i="7"/>
  <c r="AB104" i="7" s="1"/>
  <c r="Z105" i="7"/>
  <c r="Z104" i="7" s="1"/>
  <c r="X105" i="7"/>
  <c r="X104" i="7" s="1"/>
  <c r="V105" i="7"/>
  <c r="V104" i="7" s="1"/>
  <c r="T105" i="7"/>
  <c r="T104" i="7" s="1"/>
  <c r="R105" i="7"/>
  <c r="R104" i="7" s="1"/>
  <c r="P105" i="7"/>
  <c r="P104" i="7" s="1"/>
  <c r="N105" i="7"/>
  <c r="N104" i="7" s="1"/>
  <c r="BJ103" i="7"/>
  <c r="BJ102" i="7" s="1"/>
  <c r="BH103" i="7"/>
  <c r="BH102" i="7" s="1"/>
  <c r="BF103" i="7"/>
  <c r="BF102" i="7" s="1"/>
  <c r="BD103" i="7"/>
  <c r="BD102" i="7" s="1"/>
  <c r="BB103" i="7"/>
  <c r="BB102" i="7" s="1"/>
  <c r="AZ103" i="7"/>
  <c r="AZ102" i="7" s="1"/>
  <c r="AX103" i="7"/>
  <c r="AX102" i="7" s="1"/>
  <c r="AV103" i="7"/>
  <c r="AV102" i="7" s="1"/>
  <c r="AT103" i="7"/>
  <c r="AT102" i="7" s="1"/>
  <c r="AR103" i="7"/>
  <c r="AR102" i="7" s="1"/>
  <c r="AP103" i="7"/>
  <c r="AP102" i="7" s="1"/>
  <c r="AN103" i="7"/>
  <c r="AN102" i="7" s="1"/>
  <c r="AL103" i="7"/>
  <c r="AL102" i="7" s="1"/>
  <c r="AJ103" i="7"/>
  <c r="AJ102" i="7" s="1"/>
  <c r="AH103" i="7"/>
  <c r="AH102" i="7" s="1"/>
  <c r="AF103" i="7"/>
  <c r="AF102" i="7" s="1"/>
  <c r="AD103" i="7"/>
  <c r="AD102" i="7" s="1"/>
  <c r="AB103" i="7"/>
  <c r="AB102" i="7" s="1"/>
  <c r="Z103" i="7"/>
  <c r="Z102" i="7" s="1"/>
  <c r="X103" i="7"/>
  <c r="X102" i="7" s="1"/>
  <c r="V103" i="7"/>
  <c r="V102" i="7" s="1"/>
  <c r="T103" i="7"/>
  <c r="T102" i="7" s="1"/>
  <c r="R103" i="7"/>
  <c r="R102" i="7" s="1"/>
  <c r="P103" i="7"/>
  <c r="P102" i="7" s="1"/>
  <c r="N103" i="7"/>
  <c r="N102" i="7" s="1"/>
  <c r="BJ101" i="7"/>
  <c r="BJ100" i="7" s="1"/>
  <c r="BH101" i="7"/>
  <c r="BH100" i="7" s="1"/>
  <c r="BF101" i="7"/>
  <c r="BF100" i="7" s="1"/>
  <c r="BD101" i="7"/>
  <c r="BD100" i="7" s="1"/>
  <c r="BB101" i="7"/>
  <c r="BB100" i="7" s="1"/>
  <c r="AZ101" i="7"/>
  <c r="AZ100" i="7" s="1"/>
  <c r="AX101" i="7"/>
  <c r="AX100" i="7" s="1"/>
  <c r="AV101" i="7"/>
  <c r="AV100" i="7" s="1"/>
  <c r="AT101" i="7"/>
  <c r="AT100" i="7" s="1"/>
  <c r="AR101" i="7"/>
  <c r="AR100" i="7" s="1"/>
  <c r="AP101" i="7"/>
  <c r="AP100" i="7" s="1"/>
  <c r="AN101" i="7"/>
  <c r="AN100" i="7" s="1"/>
  <c r="AL101" i="7"/>
  <c r="AL100" i="7" s="1"/>
  <c r="AJ101" i="7"/>
  <c r="AJ100" i="7" s="1"/>
  <c r="AH101" i="7"/>
  <c r="AH100" i="7" s="1"/>
  <c r="AF101" i="7"/>
  <c r="AF100" i="7" s="1"/>
  <c r="AD101" i="7"/>
  <c r="AD100" i="7" s="1"/>
  <c r="AB101" i="7"/>
  <c r="AB100" i="7" s="1"/>
  <c r="Z101" i="7"/>
  <c r="Z100" i="7" s="1"/>
  <c r="X101" i="7"/>
  <c r="X100" i="7" s="1"/>
  <c r="V101" i="7"/>
  <c r="V100" i="7" s="1"/>
  <c r="T101" i="7"/>
  <c r="T100" i="7" s="1"/>
  <c r="R101" i="7"/>
  <c r="R100" i="7" s="1"/>
  <c r="P101" i="7"/>
  <c r="P100" i="7" s="1"/>
  <c r="N101" i="7"/>
  <c r="N100" i="7" s="1"/>
  <c r="BJ99" i="7"/>
  <c r="BJ98" i="7" s="1"/>
  <c r="BH99" i="7"/>
  <c r="BH98" i="7" s="1"/>
  <c r="BF99" i="7"/>
  <c r="BF98" i="7" s="1"/>
  <c r="BD99" i="7"/>
  <c r="BD98" i="7" s="1"/>
  <c r="BB99" i="7"/>
  <c r="BB98" i="7" s="1"/>
  <c r="AZ99" i="7"/>
  <c r="AZ98" i="7" s="1"/>
  <c r="AX99" i="7"/>
  <c r="AX98" i="7" s="1"/>
  <c r="AV99" i="7"/>
  <c r="AV98" i="7" s="1"/>
  <c r="AT99" i="7"/>
  <c r="AT98" i="7" s="1"/>
  <c r="AR99" i="7"/>
  <c r="AR98" i="7" s="1"/>
  <c r="AP99" i="7"/>
  <c r="AP98" i="7" s="1"/>
  <c r="AN99" i="7"/>
  <c r="AN98" i="7" s="1"/>
  <c r="AL99" i="7"/>
  <c r="AL98" i="7" s="1"/>
  <c r="AJ99" i="7"/>
  <c r="AJ98" i="7" s="1"/>
  <c r="AH99" i="7"/>
  <c r="AH98" i="7" s="1"/>
  <c r="AF99" i="7"/>
  <c r="AF98" i="7" s="1"/>
  <c r="AD99" i="7"/>
  <c r="AD98" i="7" s="1"/>
  <c r="AB99" i="7"/>
  <c r="AB98" i="7" s="1"/>
  <c r="Z99" i="7"/>
  <c r="Z98" i="7" s="1"/>
  <c r="X99" i="7"/>
  <c r="X98" i="7" s="1"/>
  <c r="V99" i="7"/>
  <c r="V98" i="7" s="1"/>
  <c r="T99" i="7"/>
  <c r="T98" i="7" s="1"/>
  <c r="R99" i="7"/>
  <c r="R98" i="7" s="1"/>
  <c r="P99" i="7"/>
  <c r="P98" i="7" s="1"/>
  <c r="N99" i="7"/>
  <c r="N98" i="7" s="1"/>
  <c r="BJ97" i="7"/>
  <c r="BJ96" i="7" s="1"/>
  <c r="BH97" i="7"/>
  <c r="BH96" i="7" s="1"/>
  <c r="BF97" i="7"/>
  <c r="BF96" i="7" s="1"/>
  <c r="BD97" i="7"/>
  <c r="BD96" i="7" s="1"/>
  <c r="BB97" i="7"/>
  <c r="BB96" i="7" s="1"/>
  <c r="AZ97" i="7"/>
  <c r="AZ96" i="7" s="1"/>
  <c r="AX97" i="7"/>
  <c r="AX96" i="7" s="1"/>
  <c r="AV97" i="7"/>
  <c r="AV96" i="7" s="1"/>
  <c r="AT97" i="7"/>
  <c r="AT96" i="7" s="1"/>
  <c r="AR97" i="7"/>
  <c r="AR96" i="7" s="1"/>
  <c r="AP97" i="7"/>
  <c r="AP96" i="7" s="1"/>
  <c r="AN97" i="7"/>
  <c r="AN96" i="7" s="1"/>
  <c r="AL97" i="7"/>
  <c r="AL96" i="7" s="1"/>
  <c r="AJ97" i="7"/>
  <c r="AJ96" i="7" s="1"/>
  <c r="AH97" i="7"/>
  <c r="AH96" i="7" s="1"/>
  <c r="AF97" i="7"/>
  <c r="AF96" i="7" s="1"/>
  <c r="AD97" i="7"/>
  <c r="AD96" i="7" s="1"/>
  <c r="AB97" i="7"/>
  <c r="AB96" i="7" s="1"/>
  <c r="Z97" i="7"/>
  <c r="Z96" i="7" s="1"/>
  <c r="X97" i="7"/>
  <c r="X96" i="7" s="1"/>
  <c r="V97" i="7"/>
  <c r="V96" i="7" s="1"/>
  <c r="T97" i="7"/>
  <c r="T96" i="7" s="1"/>
  <c r="R97" i="7"/>
  <c r="R96" i="7" s="1"/>
  <c r="P97" i="7"/>
  <c r="P96" i="7" s="1"/>
  <c r="N97" i="7"/>
  <c r="N96" i="7" s="1"/>
  <c r="BJ95" i="7"/>
  <c r="BJ94" i="7" s="1"/>
  <c r="BH95" i="7"/>
  <c r="BH94" i="7" s="1"/>
  <c r="BF95" i="7"/>
  <c r="BF94" i="7" s="1"/>
  <c r="BD95" i="7"/>
  <c r="BD94" i="7" s="1"/>
  <c r="BB95" i="7"/>
  <c r="BB94" i="7" s="1"/>
  <c r="AZ95" i="7"/>
  <c r="AZ94" i="7" s="1"/>
  <c r="AX95" i="7"/>
  <c r="AX94" i="7" s="1"/>
  <c r="AV95" i="7"/>
  <c r="AV94" i="7" s="1"/>
  <c r="AT95" i="7"/>
  <c r="AT94" i="7" s="1"/>
  <c r="AR95" i="7"/>
  <c r="AR94" i="7" s="1"/>
  <c r="AP95" i="7"/>
  <c r="AP94" i="7" s="1"/>
  <c r="AN95" i="7"/>
  <c r="AN94" i="7" s="1"/>
  <c r="AL95" i="7"/>
  <c r="AL94" i="7" s="1"/>
  <c r="AJ95" i="7"/>
  <c r="AJ94" i="7" s="1"/>
  <c r="AH95" i="7"/>
  <c r="AH94" i="7" s="1"/>
  <c r="AF95" i="7"/>
  <c r="AF94" i="7" s="1"/>
  <c r="AD95" i="7"/>
  <c r="AD94" i="7" s="1"/>
  <c r="AB95" i="7"/>
  <c r="AB94" i="7" s="1"/>
  <c r="Z95" i="7"/>
  <c r="Z94" i="7" s="1"/>
  <c r="X95" i="7"/>
  <c r="X94" i="7" s="1"/>
  <c r="V95" i="7"/>
  <c r="V94" i="7" s="1"/>
  <c r="T95" i="7"/>
  <c r="T94" i="7" s="1"/>
  <c r="R95" i="7"/>
  <c r="R94" i="7" s="1"/>
  <c r="P95" i="7"/>
  <c r="P94" i="7" s="1"/>
  <c r="N95" i="7"/>
  <c r="N94" i="7" s="1"/>
  <c r="BJ93" i="7"/>
  <c r="BJ92" i="7" s="1"/>
  <c r="BH93" i="7"/>
  <c r="BH92" i="7" s="1"/>
  <c r="BF93" i="7"/>
  <c r="BF92" i="7" s="1"/>
  <c r="BD93" i="7"/>
  <c r="BD92" i="7" s="1"/>
  <c r="BB93" i="7"/>
  <c r="BB92" i="7" s="1"/>
  <c r="AZ93" i="7"/>
  <c r="AZ92" i="7" s="1"/>
  <c r="AX93" i="7"/>
  <c r="AX92" i="7" s="1"/>
  <c r="AV93" i="7"/>
  <c r="AV92" i="7" s="1"/>
  <c r="AT93" i="7"/>
  <c r="AT92" i="7" s="1"/>
  <c r="AR93" i="7"/>
  <c r="AR92" i="7" s="1"/>
  <c r="AP93" i="7"/>
  <c r="AP92" i="7" s="1"/>
  <c r="AN93" i="7"/>
  <c r="AN92" i="7" s="1"/>
  <c r="AL93" i="7"/>
  <c r="AL92" i="7" s="1"/>
  <c r="AJ93" i="7"/>
  <c r="AJ92" i="7" s="1"/>
  <c r="AH93" i="7"/>
  <c r="AH92" i="7" s="1"/>
  <c r="AF93" i="7"/>
  <c r="AF92" i="7" s="1"/>
  <c r="AD93" i="7"/>
  <c r="AD92" i="7" s="1"/>
  <c r="AB93" i="7"/>
  <c r="AB92" i="7" s="1"/>
  <c r="Z93" i="7"/>
  <c r="Z92" i="7" s="1"/>
  <c r="X93" i="7"/>
  <c r="X92" i="7" s="1"/>
  <c r="V93" i="7"/>
  <c r="V92" i="7" s="1"/>
  <c r="T93" i="7"/>
  <c r="T92" i="7" s="1"/>
  <c r="R93" i="7"/>
  <c r="R92" i="7" s="1"/>
  <c r="P93" i="7"/>
  <c r="P92" i="7" s="1"/>
  <c r="N93" i="7"/>
  <c r="N92" i="7" s="1"/>
  <c r="BJ91" i="7"/>
  <c r="BJ90" i="7" s="1"/>
  <c r="BH91" i="7"/>
  <c r="BH90" i="7" s="1"/>
  <c r="BF91" i="7"/>
  <c r="BF90" i="7" s="1"/>
  <c r="BD91" i="7"/>
  <c r="BD90" i="7" s="1"/>
  <c r="BB91" i="7"/>
  <c r="BB90" i="7" s="1"/>
  <c r="AZ91" i="7"/>
  <c r="AZ90" i="7" s="1"/>
  <c r="AX91" i="7"/>
  <c r="AX90" i="7" s="1"/>
  <c r="AV91" i="7"/>
  <c r="AV90" i="7" s="1"/>
  <c r="AT91" i="7"/>
  <c r="AT90" i="7" s="1"/>
  <c r="AR91" i="7"/>
  <c r="AR90" i="7" s="1"/>
  <c r="AP91" i="7"/>
  <c r="AP90" i="7" s="1"/>
  <c r="AN91" i="7"/>
  <c r="AN90" i="7" s="1"/>
  <c r="AL91" i="7"/>
  <c r="AL90" i="7" s="1"/>
  <c r="AJ91" i="7"/>
  <c r="AJ90" i="7" s="1"/>
  <c r="AH91" i="7"/>
  <c r="AH90" i="7" s="1"/>
  <c r="AF91" i="7"/>
  <c r="AF90" i="7" s="1"/>
  <c r="AD91" i="7"/>
  <c r="AD90" i="7" s="1"/>
  <c r="AB91" i="7"/>
  <c r="AB90" i="7" s="1"/>
  <c r="Z91" i="7"/>
  <c r="Z90" i="7" s="1"/>
  <c r="X91" i="7"/>
  <c r="X90" i="7" s="1"/>
  <c r="V91" i="7"/>
  <c r="V90" i="7" s="1"/>
  <c r="T91" i="7"/>
  <c r="T90" i="7" s="1"/>
  <c r="R91" i="7"/>
  <c r="R90" i="7" s="1"/>
  <c r="P91" i="7"/>
  <c r="P90" i="7" s="1"/>
  <c r="N91" i="7"/>
  <c r="N90" i="7" s="1"/>
  <c r="BJ89" i="7"/>
  <c r="BJ88" i="7" s="1"/>
  <c r="BH89" i="7"/>
  <c r="BH88" i="7" s="1"/>
  <c r="BF89" i="7"/>
  <c r="BF88" i="7" s="1"/>
  <c r="BD89" i="7"/>
  <c r="BD88" i="7" s="1"/>
  <c r="BB89" i="7"/>
  <c r="BB88" i="7" s="1"/>
  <c r="AZ89" i="7"/>
  <c r="AZ88" i="7" s="1"/>
  <c r="AX89" i="7"/>
  <c r="AX88" i="7" s="1"/>
  <c r="AV89" i="7"/>
  <c r="AV88" i="7" s="1"/>
  <c r="AT89" i="7"/>
  <c r="AT88" i="7" s="1"/>
  <c r="AR89" i="7"/>
  <c r="AR88" i="7" s="1"/>
  <c r="AP89" i="7"/>
  <c r="AP88" i="7" s="1"/>
  <c r="AN89" i="7"/>
  <c r="AN88" i="7" s="1"/>
  <c r="AL89" i="7"/>
  <c r="AL88" i="7" s="1"/>
  <c r="AJ89" i="7"/>
  <c r="AJ88" i="7" s="1"/>
  <c r="AH89" i="7"/>
  <c r="AH88" i="7" s="1"/>
  <c r="AF89" i="7"/>
  <c r="AF88" i="7" s="1"/>
  <c r="AD89" i="7"/>
  <c r="AD88" i="7" s="1"/>
  <c r="AB89" i="7"/>
  <c r="AB88" i="7" s="1"/>
  <c r="Z89" i="7"/>
  <c r="Z88" i="7" s="1"/>
  <c r="X89" i="7"/>
  <c r="X88" i="7" s="1"/>
  <c r="V89" i="7"/>
  <c r="V88" i="7" s="1"/>
  <c r="T89" i="7"/>
  <c r="T88" i="7" s="1"/>
  <c r="R89" i="7"/>
  <c r="R88" i="7" s="1"/>
  <c r="P89" i="7"/>
  <c r="P88" i="7" s="1"/>
  <c r="N89" i="7"/>
  <c r="N88" i="7" s="1"/>
  <c r="BJ87" i="7"/>
  <c r="BJ86" i="7" s="1"/>
  <c r="BH87" i="7"/>
  <c r="BH86" i="7" s="1"/>
  <c r="BF87" i="7"/>
  <c r="BF86" i="7" s="1"/>
  <c r="BD87" i="7"/>
  <c r="BD86" i="7" s="1"/>
  <c r="BB87" i="7"/>
  <c r="BB86" i="7" s="1"/>
  <c r="AZ87" i="7"/>
  <c r="AZ86" i="7" s="1"/>
  <c r="AX87" i="7"/>
  <c r="AX86" i="7" s="1"/>
  <c r="AV87" i="7"/>
  <c r="AV86" i="7" s="1"/>
  <c r="AT87" i="7"/>
  <c r="AT86" i="7" s="1"/>
  <c r="AR87" i="7"/>
  <c r="AR86" i="7" s="1"/>
  <c r="AP87" i="7"/>
  <c r="AP86" i="7" s="1"/>
  <c r="AN87" i="7"/>
  <c r="AN86" i="7" s="1"/>
  <c r="AL87" i="7"/>
  <c r="AL86" i="7" s="1"/>
  <c r="AJ87" i="7"/>
  <c r="AJ86" i="7" s="1"/>
  <c r="AH87" i="7"/>
  <c r="AH86" i="7" s="1"/>
  <c r="AF87" i="7"/>
  <c r="AF86" i="7" s="1"/>
  <c r="AD87" i="7"/>
  <c r="AD86" i="7" s="1"/>
  <c r="AB87" i="7"/>
  <c r="AB86" i="7" s="1"/>
  <c r="Z87" i="7"/>
  <c r="Z86" i="7" s="1"/>
  <c r="X87" i="7"/>
  <c r="X86" i="7" s="1"/>
  <c r="V87" i="7"/>
  <c r="V86" i="7" s="1"/>
  <c r="T87" i="7"/>
  <c r="T86" i="7" s="1"/>
  <c r="R87" i="7"/>
  <c r="R86" i="7" s="1"/>
  <c r="P87" i="7"/>
  <c r="P86" i="7" s="1"/>
  <c r="N87" i="7"/>
  <c r="N86" i="7" s="1"/>
  <c r="BJ85" i="7"/>
  <c r="BJ84" i="7" s="1"/>
  <c r="BH85" i="7"/>
  <c r="BH84" i="7" s="1"/>
  <c r="BF85" i="7"/>
  <c r="BF84" i="7" s="1"/>
  <c r="BD85" i="7"/>
  <c r="BD84" i="7" s="1"/>
  <c r="BB85" i="7"/>
  <c r="BB84" i="7" s="1"/>
  <c r="AZ85" i="7"/>
  <c r="AZ84" i="7" s="1"/>
  <c r="AX85" i="7"/>
  <c r="AX84" i="7" s="1"/>
  <c r="AV85" i="7"/>
  <c r="AV84" i="7" s="1"/>
  <c r="AT85" i="7"/>
  <c r="AT84" i="7" s="1"/>
  <c r="AR85" i="7"/>
  <c r="AR84" i="7" s="1"/>
  <c r="AP85" i="7"/>
  <c r="AP84" i="7" s="1"/>
  <c r="AN85" i="7"/>
  <c r="AN84" i="7" s="1"/>
  <c r="AL85" i="7"/>
  <c r="AL84" i="7" s="1"/>
  <c r="AJ85" i="7"/>
  <c r="AJ84" i="7" s="1"/>
  <c r="AH85" i="7"/>
  <c r="AH84" i="7" s="1"/>
  <c r="AF85" i="7"/>
  <c r="AF84" i="7" s="1"/>
  <c r="AD85" i="7"/>
  <c r="AD84" i="7" s="1"/>
  <c r="AB85" i="7"/>
  <c r="AB84" i="7" s="1"/>
  <c r="Z85" i="7"/>
  <c r="Z84" i="7" s="1"/>
  <c r="X85" i="7"/>
  <c r="X84" i="7" s="1"/>
  <c r="V85" i="7"/>
  <c r="V84" i="7" s="1"/>
  <c r="T85" i="7"/>
  <c r="T84" i="7" s="1"/>
  <c r="R85" i="7"/>
  <c r="R84" i="7" s="1"/>
  <c r="P85" i="7"/>
  <c r="P84" i="7" s="1"/>
  <c r="N85" i="7"/>
  <c r="N84" i="7" s="1"/>
  <c r="BJ83" i="7"/>
  <c r="BJ82" i="7" s="1"/>
  <c r="BH83" i="7"/>
  <c r="BH82" i="7" s="1"/>
  <c r="BF83" i="7"/>
  <c r="BF82" i="7" s="1"/>
  <c r="BD83" i="7"/>
  <c r="BD82" i="7" s="1"/>
  <c r="BB83" i="7"/>
  <c r="BB82" i="7" s="1"/>
  <c r="AZ83" i="7"/>
  <c r="AZ82" i="7" s="1"/>
  <c r="AX83" i="7"/>
  <c r="AX82" i="7" s="1"/>
  <c r="AV83" i="7"/>
  <c r="AV82" i="7" s="1"/>
  <c r="AT83" i="7"/>
  <c r="AT82" i="7" s="1"/>
  <c r="AR83" i="7"/>
  <c r="AR82" i="7" s="1"/>
  <c r="AP83" i="7"/>
  <c r="AP82" i="7" s="1"/>
  <c r="AN83" i="7"/>
  <c r="AN82" i="7" s="1"/>
  <c r="AL83" i="7"/>
  <c r="AL82" i="7" s="1"/>
  <c r="AJ83" i="7"/>
  <c r="AJ82" i="7" s="1"/>
  <c r="AH83" i="7"/>
  <c r="AH82" i="7" s="1"/>
  <c r="AF83" i="7"/>
  <c r="AF82" i="7" s="1"/>
  <c r="AD83" i="7"/>
  <c r="AD82" i="7" s="1"/>
  <c r="AB83" i="7"/>
  <c r="AB82" i="7" s="1"/>
  <c r="Z83" i="7"/>
  <c r="Z82" i="7" s="1"/>
  <c r="X83" i="7"/>
  <c r="X82" i="7" s="1"/>
  <c r="V83" i="7"/>
  <c r="V82" i="7" s="1"/>
  <c r="T83" i="7"/>
  <c r="T82" i="7" s="1"/>
  <c r="R83" i="7"/>
  <c r="R82" i="7" s="1"/>
  <c r="P83" i="7"/>
  <c r="P82" i="7" s="1"/>
  <c r="N83" i="7"/>
  <c r="N82" i="7" s="1"/>
  <c r="BJ81" i="7"/>
  <c r="BJ80" i="7" s="1"/>
  <c r="BH81" i="7"/>
  <c r="BH80" i="7" s="1"/>
  <c r="BF81" i="7"/>
  <c r="BF80" i="7" s="1"/>
  <c r="BD81" i="7"/>
  <c r="BD80" i="7" s="1"/>
  <c r="BB81" i="7"/>
  <c r="BB80" i="7" s="1"/>
  <c r="AZ81" i="7"/>
  <c r="AZ80" i="7" s="1"/>
  <c r="AX81" i="7"/>
  <c r="AX80" i="7" s="1"/>
  <c r="AV81" i="7"/>
  <c r="AV80" i="7" s="1"/>
  <c r="AT81" i="7"/>
  <c r="AT80" i="7" s="1"/>
  <c r="AR81" i="7"/>
  <c r="AR80" i="7" s="1"/>
  <c r="AP81" i="7"/>
  <c r="AP80" i="7" s="1"/>
  <c r="AN81" i="7"/>
  <c r="AN80" i="7" s="1"/>
  <c r="AL81" i="7"/>
  <c r="AL80" i="7" s="1"/>
  <c r="AJ81" i="7"/>
  <c r="AJ80" i="7" s="1"/>
  <c r="AH81" i="7"/>
  <c r="AH80" i="7" s="1"/>
  <c r="AF81" i="7"/>
  <c r="AF80" i="7" s="1"/>
  <c r="AD81" i="7"/>
  <c r="AD80" i="7" s="1"/>
  <c r="AB81" i="7"/>
  <c r="AB80" i="7" s="1"/>
  <c r="Z81" i="7"/>
  <c r="Z80" i="7" s="1"/>
  <c r="X81" i="7"/>
  <c r="X80" i="7" s="1"/>
  <c r="V81" i="7"/>
  <c r="V80" i="7" s="1"/>
  <c r="T81" i="7"/>
  <c r="T80" i="7" s="1"/>
  <c r="R81" i="7"/>
  <c r="R80" i="7" s="1"/>
  <c r="P81" i="7"/>
  <c r="P80" i="7" s="1"/>
  <c r="N81" i="7"/>
  <c r="N80" i="7" s="1"/>
  <c r="BJ79" i="7"/>
  <c r="BJ78" i="7" s="1"/>
  <c r="BH79" i="7"/>
  <c r="BH78" i="7" s="1"/>
  <c r="BF79" i="7"/>
  <c r="BF78" i="7" s="1"/>
  <c r="BD79" i="7"/>
  <c r="BD78" i="7" s="1"/>
  <c r="BB79" i="7"/>
  <c r="BB78" i="7" s="1"/>
  <c r="AZ79" i="7"/>
  <c r="AZ78" i="7" s="1"/>
  <c r="AX79" i="7"/>
  <c r="AX78" i="7" s="1"/>
  <c r="AV79" i="7"/>
  <c r="AV78" i="7" s="1"/>
  <c r="AT79" i="7"/>
  <c r="AT78" i="7" s="1"/>
  <c r="AR79" i="7"/>
  <c r="AR78" i="7" s="1"/>
  <c r="AP79" i="7"/>
  <c r="AP78" i="7" s="1"/>
  <c r="AN79" i="7"/>
  <c r="AN78" i="7" s="1"/>
  <c r="AL79" i="7"/>
  <c r="AL78" i="7" s="1"/>
  <c r="AJ79" i="7"/>
  <c r="AJ78" i="7" s="1"/>
  <c r="AH79" i="7"/>
  <c r="AH78" i="7" s="1"/>
  <c r="AF79" i="7"/>
  <c r="AF78" i="7" s="1"/>
  <c r="AD79" i="7"/>
  <c r="AD78" i="7" s="1"/>
  <c r="AB79" i="7"/>
  <c r="AB78" i="7" s="1"/>
  <c r="Z79" i="7"/>
  <c r="Z78" i="7" s="1"/>
  <c r="X79" i="7"/>
  <c r="X78" i="7" s="1"/>
  <c r="V79" i="7"/>
  <c r="V78" i="7" s="1"/>
  <c r="T79" i="7"/>
  <c r="T78" i="7" s="1"/>
  <c r="R79" i="7"/>
  <c r="R78" i="7" s="1"/>
  <c r="P79" i="7"/>
  <c r="P78" i="7" s="1"/>
  <c r="N79" i="7"/>
  <c r="N78" i="7" s="1"/>
  <c r="BJ77" i="7"/>
  <c r="BJ76" i="7" s="1"/>
  <c r="BH77" i="7"/>
  <c r="BH76" i="7" s="1"/>
  <c r="BF77" i="7"/>
  <c r="BF76" i="7" s="1"/>
  <c r="BD77" i="7"/>
  <c r="BD76" i="7" s="1"/>
  <c r="BB77" i="7"/>
  <c r="BB76" i="7" s="1"/>
  <c r="AZ77" i="7"/>
  <c r="AZ76" i="7" s="1"/>
  <c r="AX77" i="7"/>
  <c r="AX76" i="7" s="1"/>
  <c r="AV77" i="7"/>
  <c r="AV76" i="7" s="1"/>
  <c r="AT77" i="7"/>
  <c r="AT76" i="7" s="1"/>
  <c r="AR77" i="7"/>
  <c r="AR76" i="7" s="1"/>
  <c r="AP77" i="7"/>
  <c r="AP76" i="7" s="1"/>
  <c r="AN77" i="7"/>
  <c r="AN76" i="7" s="1"/>
  <c r="AL77" i="7"/>
  <c r="AL76" i="7" s="1"/>
  <c r="AJ77" i="7"/>
  <c r="AJ76" i="7" s="1"/>
  <c r="AH77" i="7"/>
  <c r="AH76" i="7" s="1"/>
  <c r="AF77" i="7"/>
  <c r="AF76" i="7" s="1"/>
  <c r="AD77" i="7"/>
  <c r="AD76" i="7" s="1"/>
  <c r="AB77" i="7"/>
  <c r="AB76" i="7" s="1"/>
  <c r="Z77" i="7"/>
  <c r="Z76" i="7" s="1"/>
  <c r="X77" i="7"/>
  <c r="X76" i="7" s="1"/>
  <c r="V77" i="7"/>
  <c r="V76" i="7" s="1"/>
  <c r="T77" i="7"/>
  <c r="T76" i="7" s="1"/>
  <c r="R77" i="7"/>
  <c r="R76" i="7" s="1"/>
  <c r="P77" i="7"/>
  <c r="P76" i="7" s="1"/>
  <c r="N77" i="7"/>
  <c r="N76" i="7" s="1"/>
  <c r="BJ75" i="7"/>
  <c r="BJ74" i="7" s="1"/>
  <c r="BH75" i="7"/>
  <c r="BH74" i="7" s="1"/>
  <c r="BF75" i="7"/>
  <c r="BF74" i="7" s="1"/>
  <c r="BD75" i="7"/>
  <c r="BD74" i="7" s="1"/>
  <c r="BB75" i="7"/>
  <c r="BB74" i="7" s="1"/>
  <c r="AZ75" i="7"/>
  <c r="AZ74" i="7" s="1"/>
  <c r="AX75" i="7"/>
  <c r="AX74" i="7" s="1"/>
  <c r="AV75" i="7"/>
  <c r="AV74" i="7" s="1"/>
  <c r="AT75" i="7"/>
  <c r="AT74" i="7" s="1"/>
  <c r="AR75" i="7"/>
  <c r="AR74" i="7" s="1"/>
  <c r="AP75" i="7"/>
  <c r="AP74" i="7" s="1"/>
  <c r="AN75" i="7"/>
  <c r="AN74" i="7" s="1"/>
  <c r="AL75" i="7"/>
  <c r="AL74" i="7" s="1"/>
  <c r="AJ75" i="7"/>
  <c r="AJ74" i="7" s="1"/>
  <c r="AH75" i="7"/>
  <c r="AH74" i="7" s="1"/>
  <c r="AF75" i="7"/>
  <c r="AF74" i="7" s="1"/>
  <c r="AD75" i="7"/>
  <c r="AD74" i="7" s="1"/>
  <c r="AB75" i="7"/>
  <c r="AB74" i="7" s="1"/>
  <c r="Z75" i="7"/>
  <c r="Z74" i="7" s="1"/>
  <c r="X75" i="7"/>
  <c r="X74" i="7" s="1"/>
  <c r="V75" i="7"/>
  <c r="V74" i="7" s="1"/>
  <c r="T75" i="7"/>
  <c r="T74" i="7" s="1"/>
  <c r="R75" i="7"/>
  <c r="R74" i="7" s="1"/>
  <c r="P75" i="7"/>
  <c r="P74" i="7" s="1"/>
  <c r="N75" i="7"/>
  <c r="N74" i="7" s="1"/>
  <c r="BJ73" i="7"/>
  <c r="BJ72" i="7" s="1"/>
  <c r="BH73" i="7"/>
  <c r="BH72" i="7" s="1"/>
  <c r="BF73" i="7"/>
  <c r="BF72" i="7" s="1"/>
  <c r="BD73" i="7"/>
  <c r="BD72" i="7" s="1"/>
  <c r="BB73" i="7"/>
  <c r="BB72" i="7" s="1"/>
  <c r="AZ73" i="7"/>
  <c r="AZ72" i="7" s="1"/>
  <c r="AX73" i="7"/>
  <c r="AX72" i="7" s="1"/>
  <c r="AV73" i="7"/>
  <c r="AV72" i="7" s="1"/>
  <c r="AT73" i="7"/>
  <c r="AT72" i="7" s="1"/>
  <c r="AR73" i="7"/>
  <c r="AR72" i="7" s="1"/>
  <c r="AP73" i="7"/>
  <c r="AP72" i="7" s="1"/>
  <c r="AN73" i="7"/>
  <c r="AN72" i="7" s="1"/>
  <c r="AL73" i="7"/>
  <c r="AL72" i="7" s="1"/>
  <c r="AJ73" i="7"/>
  <c r="AJ72" i="7" s="1"/>
  <c r="AH73" i="7"/>
  <c r="AH72" i="7" s="1"/>
  <c r="AF73" i="7"/>
  <c r="AF72" i="7" s="1"/>
  <c r="AD73" i="7"/>
  <c r="AD72" i="7" s="1"/>
  <c r="AB73" i="7"/>
  <c r="AB72" i="7" s="1"/>
  <c r="Z73" i="7"/>
  <c r="Z72" i="7" s="1"/>
  <c r="X73" i="7"/>
  <c r="X72" i="7" s="1"/>
  <c r="V73" i="7"/>
  <c r="V72" i="7" s="1"/>
  <c r="T73" i="7"/>
  <c r="T72" i="7" s="1"/>
  <c r="R73" i="7"/>
  <c r="R72" i="7" s="1"/>
  <c r="P73" i="7"/>
  <c r="P72" i="7" s="1"/>
  <c r="N73" i="7"/>
  <c r="N72" i="7" s="1"/>
  <c r="BJ71" i="7"/>
  <c r="BJ70" i="7" s="1"/>
  <c r="BH71" i="7"/>
  <c r="BH70" i="7" s="1"/>
  <c r="BF71" i="7"/>
  <c r="BF70" i="7" s="1"/>
  <c r="BD71" i="7"/>
  <c r="BD70" i="7" s="1"/>
  <c r="BB71" i="7"/>
  <c r="BB70" i="7" s="1"/>
  <c r="AZ71" i="7"/>
  <c r="AZ70" i="7" s="1"/>
  <c r="AX71" i="7"/>
  <c r="AX70" i="7" s="1"/>
  <c r="AV71" i="7"/>
  <c r="AV70" i="7" s="1"/>
  <c r="AT71" i="7"/>
  <c r="AT70" i="7" s="1"/>
  <c r="AR71" i="7"/>
  <c r="AR70" i="7" s="1"/>
  <c r="AP71" i="7"/>
  <c r="AP70" i="7" s="1"/>
  <c r="AN71" i="7"/>
  <c r="AN70" i="7" s="1"/>
  <c r="AL71" i="7"/>
  <c r="AL70" i="7" s="1"/>
  <c r="AJ71" i="7"/>
  <c r="AJ70" i="7" s="1"/>
  <c r="AH71" i="7"/>
  <c r="AH70" i="7" s="1"/>
  <c r="AF71" i="7"/>
  <c r="AF70" i="7" s="1"/>
  <c r="AD71" i="7"/>
  <c r="AD70" i="7" s="1"/>
  <c r="AB71" i="7"/>
  <c r="AB70" i="7" s="1"/>
  <c r="Z71" i="7"/>
  <c r="Z70" i="7" s="1"/>
  <c r="X71" i="7"/>
  <c r="X70" i="7" s="1"/>
  <c r="V71" i="7"/>
  <c r="V70" i="7" s="1"/>
  <c r="T71" i="7"/>
  <c r="T70" i="7" s="1"/>
  <c r="R71" i="7"/>
  <c r="R70" i="7" s="1"/>
  <c r="P71" i="7"/>
  <c r="P70" i="7" s="1"/>
  <c r="N71" i="7"/>
  <c r="N70" i="7" s="1"/>
  <c r="BJ69" i="7"/>
  <c r="BJ68" i="7" s="1"/>
  <c r="BH69" i="7"/>
  <c r="BH68" i="7" s="1"/>
  <c r="BF69" i="7"/>
  <c r="BF68" i="7" s="1"/>
  <c r="BD69" i="7"/>
  <c r="BD68" i="7" s="1"/>
  <c r="BB69" i="7"/>
  <c r="BB68" i="7" s="1"/>
  <c r="AZ69" i="7"/>
  <c r="AZ68" i="7" s="1"/>
  <c r="AX69" i="7"/>
  <c r="AX68" i="7" s="1"/>
  <c r="AV69" i="7"/>
  <c r="AV68" i="7" s="1"/>
  <c r="AT69" i="7"/>
  <c r="AT68" i="7" s="1"/>
  <c r="AR69" i="7"/>
  <c r="AR68" i="7" s="1"/>
  <c r="AP69" i="7"/>
  <c r="AP68" i="7" s="1"/>
  <c r="AN69" i="7"/>
  <c r="AN68" i="7" s="1"/>
  <c r="AL69" i="7"/>
  <c r="AL68" i="7" s="1"/>
  <c r="AJ69" i="7"/>
  <c r="AJ68" i="7" s="1"/>
  <c r="AH69" i="7"/>
  <c r="AH68" i="7" s="1"/>
  <c r="AF69" i="7"/>
  <c r="AF68" i="7" s="1"/>
  <c r="AD69" i="7"/>
  <c r="AD68" i="7" s="1"/>
  <c r="AB69" i="7"/>
  <c r="AB68" i="7" s="1"/>
  <c r="Z69" i="7"/>
  <c r="Z68" i="7" s="1"/>
  <c r="X69" i="7"/>
  <c r="X68" i="7" s="1"/>
  <c r="V69" i="7"/>
  <c r="V68" i="7" s="1"/>
  <c r="T69" i="7"/>
  <c r="T68" i="7" s="1"/>
  <c r="R69" i="7"/>
  <c r="R68" i="7" s="1"/>
  <c r="P69" i="7"/>
  <c r="P68" i="7" s="1"/>
  <c r="N69" i="7"/>
  <c r="N68" i="7" s="1"/>
  <c r="BJ67" i="7"/>
  <c r="BJ66" i="7" s="1"/>
  <c r="BH67" i="7"/>
  <c r="BH66" i="7" s="1"/>
  <c r="BF67" i="7"/>
  <c r="BF66" i="7" s="1"/>
  <c r="BD67" i="7"/>
  <c r="BD66" i="7" s="1"/>
  <c r="BB67" i="7"/>
  <c r="BB66" i="7" s="1"/>
  <c r="AZ67" i="7"/>
  <c r="AZ66" i="7" s="1"/>
  <c r="AX67" i="7"/>
  <c r="AX66" i="7" s="1"/>
  <c r="AV67" i="7"/>
  <c r="AV66" i="7" s="1"/>
  <c r="AT67" i="7"/>
  <c r="AT66" i="7" s="1"/>
  <c r="AR67" i="7"/>
  <c r="AR66" i="7" s="1"/>
  <c r="AP67" i="7"/>
  <c r="AP66" i="7" s="1"/>
  <c r="AN67" i="7"/>
  <c r="AN66" i="7" s="1"/>
  <c r="AL67" i="7"/>
  <c r="AL66" i="7" s="1"/>
  <c r="AJ67" i="7"/>
  <c r="AJ66" i="7" s="1"/>
  <c r="AH67" i="7"/>
  <c r="AH66" i="7" s="1"/>
  <c r="AF67" i="7"/>
  <c r="AF66" i="7" s="1"/>
  <c r="AD67" i="7"/>
  <c r="AD66" i="7" s="1"/>
  <c r="AB67" i="7"/>
  <c r="AB66" i="7" s="1"/>
  <c r="Z67" i="7"/>
  <c r="Z66" i="7" s="1"/>
  <c r="X67" i="7"/>
  <c r="X66" i="7" s="1"/>
  <c r="V67" i="7"/>
  <c r="V66" i="7" s="1"/>
  <c r="T67" i="7"/>
  <c r="T66" i="7" s="1"/>
  <c r="R67" i="7"/>
  <c r="R66" i="7" s="1"/>
  <c r="P67" i="7"/>
  <c r="P66" i="7" s="1"/>
  <c r="N67" i="7"/>
  <c r="N66" i="7" s="1"/>
  <c r="BJ65" i="7"/>
  <c r="BJ64" i="7" s="1"/>
  <c r="BH65" i="7"/>
  <c r="BH64" i="7" s="1"/>
  <c r="BF65" i="7"/>
  <c r="BF64" i="7" s="1"/>
  <c r="BD65" i="7"/>
  <c r="BD64" i="7" s="1"/>
  <c r="BB65" i="7"/>
  <c r="BB64" i="7" s="1"/>
  <c r="AZ65" i="7"/>
  <c r="AZ64" i="7" s="1"/>
  <c r="AX65" i="7"/>
  <c r="AX64" i="7" s="1"/>
  <c r="AV65" i="7"/>
  <c r="AV64" i="7" s="1"/>
  <c r="AT65" i="7"/>
  <c r="AT64" i="7" s="1"/>
  <c r="AR65" i="7"/>
  <c r="AR64" i="7" s="1"/>
  <c r="AP65" i="7"/>
  <c r="AP64" i="7" s="1"/>
  <c r="AN65" i="7"/>
  <c r="AN64" i="7" s="1"/>
  <c r="AL65" i="7"/>
  <c r="AL64" i="7" s="1"/>
  <c r="AJ65" i="7"/>
  <c r="AJ64" i="7" s="1"/>
  <c r="AH65" i="7"/>
  <c r="AH64" i="7" s="1"/>
  <c r="AF65" i="7"/>
  <c r="AF64" i="7" s="1"/>
  <c r="AD65" i="7"/>
  <c r="AD64" i="7" s="1"/>
  <c r="AB65" i="7"/>
  <c r="AB64" i="7" s="1"/>
  <c r="Z65" i="7"/>
  <c r="Z64" i="7" s="1"/>
  <c r="X65" i="7"/>
  <c r="X64" i="7" s="1"/>
  <c r="V65" i="7"/>
  <c r="V64" i="7" s="1"/>
  <c r="T65" i="7"/>
  <c r="T64" i="7" s="1"/>
  <c r="R65" i="7"/>
  <c r="R64" i="7" s="1"/>
  <c r="P65" i="7"/>
  <c r="P64" i="7" s="1"/>
  <c r="N65" i="7"/>
  <c r="N64" i="7" s="1"/>
  <c r="BJ63" i="7"/>
  <c r="BJ62" i="7" s="1"/>
  <c r="BH63" i="7"/>
  <c r="BH62" i="7" s="1"/>
  <c r="BF63" i="7"/>
  <c r="BF62" i="7" s="1"/>
  <c r="BD63" i="7"/>
  <c r="BD62" i="7" s="1"/>
  <c r="BB63" i="7"/>
  <c r="BB62" i="7" s="1"/>
  <c r="AZ63" i="7"/>
  <c r="AZ62" i="7" s="1"/>
  <c r="AX63" i="7"/>
  <c r="AX62" i="7" s="1"/>
  <c r="AV63" i="7"/>
  <c r="AV62" i="7" s="1"/>
  <c r="AT63" i="7"/>
  <c r="AT62" i="7" s="1"/>
  <c r="AR63" i="7"/>
  <c r="AR62" i="7" s="1"/>
  <c r="AP63" i="7"/>
  <c r="AP62" i="7" s="1"/>
  <c r="AN63" i="7"/>
  <c r="AN62" i="7" s="1"/>
  <c r="AL63" i="7"/>
  <c r="AL62" i="7" s="1"/>
  <c r="AJ63" i="7"/>
  <c r="AJ62" i="7" s="1"/>
  <c r="AH63" i="7"/>
  <c r="AH62" i="7" s="1"/>
  <c r="AF63" i="7"/>
  <c r="AF62" i="7" s="1"/>
  <c r="AD63" i="7"/>
  <c r="AD62" i="7" s="1"/>
  <c r="AB63" i="7"/>
  <c r="AB62" i="7" s="1"/>
  <c r="Z63" i="7"/>
  <c r="Z62" i="7" s="1"/>
  <c r="X63" i="7"/>
  <c r="X62" i="7" s="1"/>
  <c r="V63" i="7"/>
  <c r="V62" i="7" s="1"/>
  <c r="T63" i="7"/>
  <c r="T62" i="7" s="1"/>
  <c r="R63" i="7"/>
  <c r="R62" i="7" s="1"/>
  <c r="P63" i="7"/>
  <c r="P62" i="7" s="1"/>
  <c r="N63" i="7"/>
  <c r="N62" i="7" s="1"/>
  <c r="BJ61" i="7"/>
  <c r="BJ60" i="7" s="1"/>
  <c r="BH61" i="7"/>
  <c r="BH60" i="7" s="1"/>
  <c r="BF61" i="7"/>
  <c r="BF60" i="7" s="1"/>
  <c r="BD61" i="7"/>
  <c r="BD60" i="7" s="1"/>
  <c r="BB61" i="7"/>
  <c r="BB60" i="7" s="1"/>
  <c r="AZ61" i="7"/>
  <c r="AZ60" i="7" s="1"/>
  <c r="AX61" i="7"/>
  <c r="AX60" i="7" s="1"/>
  <c r="AV61" i="7"/>
  <c r="AV60" i="7" s="1"/>
  <c r="AT61" i="7"/>
  <c r="AT60" i="7" s="1"/>
  <c r="AR61" i="7"/>
  <c r="AR60" i="7" s="1"/>
  <c r="AP61" i="7"/>
  <c r="AP60" i="7" s="1"/>
  <c r="AN61" i="7"/>
  <c r="AN60" i="7" s="1"/>
  <c r="AL61" i="7"/>
  <c r="AL60" i="7" s="1"/>
  <c r="AJ61" i="7"/>
  <c r="AJ60" i="7" s="1"/>
  <c r="AH61" i="7"/>
  <c r="AH60" i="7" s="1"/>
  <c r="AF61" i="7"/>
  <c r="AF60" i="7" s="1"/>
  <c r="AD61" i="7"/>
  <c r="AD60" i="7" s="1"/>
  <c r="AB61" i="7"/>
  <c r="AB60" i="7" s="1"/>
  <c r="Z61" i="7"/>
  <c r="Z60" i="7" s="1"/>
  <c r="X61" i="7"/>
  <c r="X60" i="7" s="1"/>
  <c r="V61" i="7"/>
  <c r="V60" i="7" s="1"/>
  <c r="T61" i="7"/>
  <c r="T60" i="7" s="1"/>
  <c r="R61" i="7"/>
  <c r="R60" i="7" s="1"/>
  <c r="P61" i="7"/>
  <c r="P60" i="7" s="1"/>
  <c r="N61" i="7"/>
  <c r="N60" i="7" s="1"/>
  <c r="BJ59" i="7"/>
  <c r="BJ58" i="7" s="1"/>
  <c r="BH59" i="7"/>
  <c r="BH58" i="7" s="1"/>
  <c r="BF59" i="7"/>
  <c r="BF58" i="7" s="1"/>
  <c r="BD59" i="7"/>
  <c r="BD58" i="7" s="1"/>
  <c r="BB59" i="7"/>
  <c r="BB58" i="7" s="1"/>
  <c r="AZ59" i="7"/>
  <c r="AZ58" i="7" s="1"/>
  <c r="AX59" i="7"/>
  <c r="AX58" i="7" s="1"/>
  <c r="AV59" i="7"/>
  <c r="AV58" i="7" s="1"/>
  <c r="AT59" i="7"/>
  <c r="AT58" i="7" s="1"/>
  <c r="AR59" i="7"/>
  <c r="AR58" i="7" s="1"/>
  <c r="AP59" i="7"/>
  <c r="AP58" i="7" s="1"/>
  <c r="AN59" i="7"/>
  <c r="AN58" i="7" s="1"/>
  <c r="AL59" i="7"/>
  <c r="AL58" i="7" s="1"/>
  <c r="AJ59" i="7"/>
  <c r="AJ58" i="7" s="1"/>
  <c r="AH59" i="7"/>
  <c r="AH58" i="7" s="1"/>
  <c r="AF59" i="7"/>
  <c r="AF58" i="7" s="1"/>
  <c r="AD59" i="7"/>
  <c r="AD58" i="7" s="1"/>
  <c r="AB59" i="7"/>
  <c r="AB58" i="7" s="1"/>
  <c r="Z59" i="7"/>
  <c r="Z58" i="7" s="1"/>
  <c r="X59" i="7"/>
  <c r="X58" i="7" s="1"/>
  <c r="V59" i="7"/>
  <c r="V58" i="7" s="1"/>
  <c r="T59" i="7"/>
  <c r="T58" i="7" s="1"/>
  <c r="R59" i="7"/>
  <c r="R58" i="7" s="1"/>
  <c r="P59" i="7"/>
  <c r="P58" i="7" s="1"/>
  <c r="N59" i="7"/>
  <c r="N58" i="7" s="1"/>
  <c r="BJ57" i="7"/>
  <c r="BJ56" i="7" s="1"/>
  <c r="BH57" i="7"/>
  <c r="BH56" i="7" s="1"/>
  <c r="BF57" i="7"/>
  <c r="BF56" i="7" s="1"/>
  <c r="BD57" i="7"/>
  <c r="BD56" i="7" s="1"/>
  <c r="BB57" i="7"/>
  <c r="BB56" i="7" s="1"/>
  <c r="AZ57" i="7"/>
  <c r="AZ56" i="7" s="1"/>
  <c r="AX57" i="7"/>
  <c r="AX56" i="7" s="1"/>
  <c r="AV57" i="7"/>
  <c r="AV56" i="7" s="1"/>
  <c r="AT57" i="7"/>
  <c r="AT56" i="7" s="1"/>
  <c r="AR57" i="7"/>
  <c r="AR56" i="7" s="1"/>
  <c r="AP57" i="7"/>
  <c r="AP56" i="7" s="1"/>
  <c r="AN57" i="7"/>
  <c r="AN56" i="7" s="1"/>
  <c r="AL57" i="7"/>
  <c r="AL56" i="7" s="1"/>
  <c r="AJ57" i="7"/>
  <c r="AJ56" i="7" s="1"/>
  <c r="AH57" i="7"/>
  <c r="AH56" i="7" s="1"/>
  <c r="AF57" i="7"/>
  <c r="AF56" i="7" s="1"/>
  <c r="AD57" i="7"/>
  <c r="AD56" i="7" s="1"/>
  <c r="AB57" i="7"/>
  <c r="AB56" i="7" s="1"/>
  <c r="Z57" i="7"/>
  <c r="Z56" i="7" s="1"/>
  <c r="X57" i="7"/>
  <c r="X56" i="7" s="1"/>
  <c r="V57" i="7"/>
  <c r="V56" i="7" s="1"/>
  <c r="T57" i="7"/>
  <c r="T56" i="7" s="1"/>
  <c r="R57" i="7"/>
  <c r="R56" i="7" s="1"/>
  <c r="P57" i="7"/>
  <c r="P56" i="7" s="1"/>
  <c r="N57" i="7"/>
  <c r="N56" i="7" s="1"/>
  <c r="BJ55" i="7"/>
  <c r="BJ54" i="7" s="1"/>
  <c r="BH55" i="7"/>
  <c r="BH54" i="7" s="1"/>
  <c r="BF55" i="7"/>
  <c r="BF54" i="7" s="1"/>
  <c r="BD55" i="7"/>
  <c r="BD54" i="7" s="1"/>
  <c r="BB55" i="7"/>
  <c r="BB54" i="7" s="1"/>
  <c r="AZ55" i="7"/>
  <c r="AZ54" i="7" s="1"/>
  <c r="AX55" i="7"/>
  <c r="AX54" i="7" s="1"/>
  <c r="AV55" i="7"/>
  <c r="AV54" i="7" s="1"/>
  <c r="AT55" i="7"/>
  <c r="AT54" i="7" s="1"/>
  <c r="AR55" i="7"/>
  <c r="AR54" i="7" s="1"/>
  <c r="AP55" i="7"/>
  <c r="AP54" i="7" s="1"/>
  <c r="AN55" i="7"/>
  <c r="AN54" i="7" s="1"/>
  <c r="AL55" i="7"/>
  <c r="AL54" i="7" s="1"/>
  <c r="AJ55" i="7"/>
  <c r="AJ54" i="7" s="1"/>
  <c r="AH55" i="7"/>
  <c r="AH54" i="7" s="1"/>
  <c r="AF55" i="7"/>
  <c r="AF54" i="7" s="1"/>
  <c r="AD55" i="7"/>
  <c r="AD54" i="7" s="1"/>
  <c r="AB55" i="7"/>
  <c r="AB54" i="7" s="1"/>
  <c r="Z55" i="7"/>
  <c r="Z54" i="7" s="1"/>
  <c r="X55" i="7"/>
  <c r="X54" i="7" s="1"/>
  <c r="V55" i="7"/>
  <c r="V54" i="7" s="1"/>
  <c r="T55" i="7"/>
  <c r="T54" i="7" s="1"/>
  <c r="R55" i="7"/>
  <c r="R54" i="7" s="1"/>
  <c r="P55" i="7"/>
  <c r="P54" i="7" s="1"/>
  <c r="N55" i="7"/>
  <c r="N54" i="7" s="1"/>
  <c r="BJ53" i="7"/>
  <c r="BJ52" i="7" s="1"/>
  <c r="BH53" i="7"/>
  <c r="BH52" i="7" s="1"/>
  <c r="BF53" i="7"/>
  <c r="BF52" i="7" s="1"/>
  <c r="BD53" i="7"/>
  <c r="BD52" i="7" s="1"/>
  <c r="BB53" i="7"/>
  <c r="BB52" i="7" s="1"/>
  <c r="AZ53" i="7"/>
  <c r="AZ52" i="7" s="1"/>
  <c r="AX53" i="7"/>
  <c r="AX52" i="7" s="1"/>
  <c r="AV53" i="7"/>
  <c r="AV52" i="7" s="1"/>
  <c r="AT53" i="7"/>
  <c r="AT52" i="7" s="1"/>
  <c r="AR53" i="7"/>
  <c r="AR52" i="7" s="1"/>
  <c r="AP53" i="7"/>
  <c r="AP52" i="7" s="1"/>
  <c r="AN53" i="7"/>
  <c r="AN52" i="7" s="1"/>
  <c r="AL53" i="7"/>
  <c r="AL52" i="7" s="1"/>
  <c r="AJ53" i="7"/>
  <c r="AJ52" i="7" s="1"/>
  <c r="AH53" i="7"/>
  <c r="AH52" i="7" s="1"/>
  <c r="AF53" i="7"/>
  <c r="AF52" i="7" s="1"/>
  <c r="AD53" i="7"/>
  <c r="AD52" i="7" s="1"/>
  <c r="AB53" i="7"/>
  <c r="AB52" i="7" s="1"/>
  <c r="Z53" i="7"/>
  <c r="Z52" i="7" s="1"/>
  <c r="X53" i="7"/>
  <c r="X52" i="7" s="1"/>
  <c r="V53" i="7"/>
  <c r="V52" i="7" s="1"/>
  <c r="T53" i="7"/>
  <c r="T52" i="7" s="1"/>
  <c r="R53" i="7"/>
  <c r="R52" i="7" s="1"/>
  <c r="P53" i="7"/>
  <c r="P52" i="7" s="1"/>
  <c r="N53" i="7"/>
  <c r="N52" i="7" s="1"/>
  <c r="BJ51" i="7"/>
  <c r="BJ50" i="7" s="1"/>
  <c r="BH51" i="7"/>
  <c r="BH50" i="7" s="1"/>
  <c r="BF51" i="7"/>
  <c r="BF50" i="7" s="1"/>
  <c r="BD51" i="7"/>
  <c r="BD50" i="7" s="1"/>
  <c r="BB51" i="7"/>
  <c r="BB50" i="7" s="1"/>
  <c r="AZ51" i="7"/>
  <c r="AZ50" i="7" s="1"/>
  <c r="AX51" i="7"/>
  <c r="AX50" i="7" s="1"/>
  <c r="AV51" i="7"/>
  <c r="AV50" i="7" s="1"/>
  <c r="AT51" i="7"/>
  <c r="AT50" i="7" s="1"/>
  <c r="AR51" i="7"/>
  <c r="AR50" i="7" s="1"/>
  <c r="AP51" i="7"/>
  <c r="AP50" i="7" s="1"/>
  <c r="AN51" i="7"/>
  <c r="AN50" i="7" s="1"/>
  <c r="AL51" i="7"/>
  <c r="AL50" i="7" s="1"/>
  <c r="AJ51" i="7"/>
  <c r="AJ50" i="7" s="1"/>
  <c r="AH51" i="7"/>
  <c r="AH50" i="7" s="1"/>
  <c r="AF51" i="7"/>
  <c r="AF50" i="7" s="1"/>
  <c r="AD51" i="7"/>
  <c r="AD50" i="7" s="1"/>
  <c r="AB51" i="7"/>
  <c r="AB50" i="7" s="1"/>
  <c r="Z51" i="7"/>
  <c r="Z50" i="7" s="1"/>
  <c r="X51" i="7"/>
  <c r="X50" i="7" s="1"/>
  <c r="V51" i="7"/>
  <c r="V50" i="7" s="1"/>
  <c r="T51" i="7"/>
  <c r="T50" i="7" s="1"/>
  <c r="R51" i="7"/>
  <c r="R50" i="7" s="1"/>
  <c r="P51" i="7"/>
  <c r="P50" i="7" s="1"/>
  <c r="N51" i="7"/>
  <c r="N50" i="7" s="1"/>
  <c r="BJ49" i="7"/>
  <c r="BJ48" i="7" s="1"/>
  <c r="BH49" i="7"/>
  <c r="BH48" i="7" s="1"/>
  <c r="BF49" i="7"/>
  <c r="BF48" i="7" s="1"/>
  <c r="BD49" i="7"/>
  <c r="BD48" i="7" s="1"/>
  <c r="BB49" i="7"/>
  <c r="BB48" i="7" s="1"/>
  <c r="AZ49" i="7"/>
  <c r="AZ48" i="7" s="1"/>
  <c r="AX49" i="7"/>
  <c r="AX48" i="7" s="1"/>
  <c r="AV49" i="7"/>
  <c r="AV48" i="7" s="1"/>
  <c r="AT49" i="7"/>
  <c r="AT48" i="7" s="1"/>
  <c r="AR49" i="7"/>
  <c r="AR48" i="7" s="1"/>
  <c r="AP49" i="7"/>
  <c r="AP48" i="7" s="1"/>
  <c r="AN49" i="7"/>
  <c r="AN48" i="7" s="1"/>
  <c r="AL49" i="7"/>
  <c r="AL48" i="7" s="1"/>
  <c r="AJ49" i="7"/>
  <c r="AJ48" i="7" s="1"/>
  <c r="AH49" i="7"/>
  <c r="AH48" i="7" s="1"/>
  <c r="AF49" i="7"/>
  <c r="AF48" i="7" s="1"/>
  <c r="AD49" i="7"/>
  <c r="AD48" i="7" s="1"/>
  <c r="AB49" i="7"/>
  <c r="AB48" i="7" s="1"/>
  <c r="Z49" i="7"/>
  <c r="Z48" i="7" s="1"/>
  <c r="X49" i="7"/>
  <c r="X48" i="7" s="1"/>
  <c r="V49" i="7"/>
  <c r="V48" i="7" s="1"/>
  <c r="T49" i="7"/>
  <c r="T48" i="7" s="1"/>
  <c r="R49" i="7"/>
  <c r="R48" i="7" s="1"/>
  <c r="P49" i="7"/>
  <c r="P48" i="7" s="1"/>
  <c r="N49" i="7"/>
  <c r="N48" i="7" s="1"/>
  <c r="BJ47" i="7"/>
  <c r="BJ46" i="7" s="1"/>
  <c r="BH47" i="7"/>
  <c r="BH46" i="7" s="1"/>
  <c r="BF47" i="7"/>
  <c r="BF46" i="7" s="1"/>
  <c r="BD47" i="7"/>
  <c r="BD46" i="7" s="1"/>
  <c r="BB47" i="7"/>
  <c r="BB46" i="7" s="1"/>
  <c r="AZ47" i="7"/>
  <c r="AZ46" i="7" s="1"/>
  <c r="AX47" i="7"/>
  <c r="AX46" i="7" s="1"/>
  <c r="AV47" i="7"/>
  <c r="AV46" i="7" s="1"/>
  <c r="AT47" i="7"/>
  <c r="AT46" i="7" s="1"/>
  <c r="AR47" i="7"/>
  <c r="AR46" i="7" s="1"/>
  <c r="AP47" i="7"/>
  <c r="AP46" i="7" s="1"/>
  <c r="AN47" i="7"/>
  <c r="AN46" i="7" s="1"/>
  <c r="AL47" i="7"/>
  <c r="AL46" i="7" s="1"/>
  <c r="AJ47" i="7"/>
  <c r="AJ46" i="7" s="1"/>
  <c r="AH47" i="7"/>
  <c r="AH46" i="7" s="1"/>
  <c r="AF47" i="7"/>
  <c r="AF46" i="7" s="1"/>
  <c r="AD47" i="7"/>
  <c r="AD46" i="7" s="1"/>
  <c r="AB47" i="7"/>
  <c r="AB46" i="7" s="1"/>
  <c r="Z47" i="7"/>
  <c r="Z46" i="7" s="1"/>
  <c r="X47" i="7"/>
  <c r="X46" i="7" s="1"/>
  <c r="V47" i="7"/>
  <c r="V46" i="7" s="1"/>
  <c r="T47" i="7"/>
  <c r="T46" i="7" s="1"/>
  <c r="R47" i="7"/>
  <c r="R46" i="7" s="1"/>
  <c r="P47" i="7"/>
  <c r="P46" i="7" s="1"/>
  <c r="N47" i="7"/>
  <c r="N46" i="7" s="1"/>
  <c r="BJ45" i="7"/>
  <c r="BJ44" i="7" s="1"/>
  <c r="BH45" i="7"/>
  <c r="BH44" i="7" s="1"/>
  <c r="BF45" i="7"/>
  <c r="BF44" i="7" s="1"/>
  <c r="BD45" i="7"/>
  <c r="BD44" i="7" s="1"/>
  <c r="BB45" i="7"/>
  <c r="BB44" i="7" s="1"/>
  <c r="AZ45" i="7"/>
  <c r="AZ44" i="7" s="1"/>
  <c r="AX45" i="7"/>
  <c r="AX44" i="7" s="1"/>
  <c r="AV45" i="7"/>
  <c r="AV44" i="7" s="1"/>
  <c r="AT45" i="7"/>
  <c r="AT44" i="7" s="1"/>
  <c r="AR45" i="7"/>
  <c r="AR44" i="7" s="1"/>
  <c r="AP45" i="7"/>
  <c r="AP44" i="7" s="1"/>
  <c r="AN45" i="7"/>
  <c r="AN44" i="7" s="1"/>
  <c r="AL45" i="7"/>
  <c r="AL44" i="7" s="1"/>
  <c r="AJ45" i="7"/>
  <c r="AJ44" i="7" s="1"/>
  <c r="AH45" i="7"/>
  <c r="AH44" i="7" s="1"/>
  <c r="AF45" i="7"/>
  <c r="AF44" i="7" s="1"/>
  <c r="AD45" i="7"/>
  <c r="AD44" i="7" s="1"/>
  <c r="AB45" i="7"/>
  <c r="AB44" i="7" s="1"/>
  <c r="Z45" i="7"/>
  <c r="Z44" i="7" s="1"/>
  <c r="X45" i="7"/>
  <c r="X44" i="7" s="1"/>
  <c r="V45" i="7"/>
  <c r="V44" i="7" s="1"/>
  <c r="T45" i="7"/>
  <c r="T44" i="7" s="1"/>
  <c r="R45" i="7"/>
  <c r="R44" i="7" s="1"/>
  <c r="P45" i="7"/>
  <c r="P44" i="7" s="1"/>
  <c r="N45" i="7"/>
  <c r="N44" i="7" s="1"/>
  <c r="BJ43" i="7"/>
  <c r="BJ42" i="7" s="1"/>
  <c r="BH43" i="7"/>
  <c r="BH42" i="7" s="1"/>
  <c r="BF43" i="7"/>
  <c r="BF42" i="7" s="1"/>
  <c r="BD43" i="7"/>
  <c r="BD42" i="7" s="1"/>
  <c r="BB43" i="7"/>
  <c r="BB42" i="7" s="1"/>
  <c r="AZ43" i="7"/>
  <c r="AZ42" i="7" s="1"/>
  <c r="AX43" i="7"/>
  <c r="AX42" i="7" s="1"/>
  <c r="AV43" i="7"/>
  <c r="AV42" i="7" s="1"/>
  <c r="AT43" i="7"/>
  <c r="AT42" i="7" s="1"/>
  <c r="AR43" i="7"/>
  <c r="AR42" i="7" s="1"/>
  <c r="AP43" i="7"/>
  <c r="AP42" i="7" s="1"/>
  <c r="AN43" i="7"/>
  <c r="AN42" i="7" s="1"/>
  <c r="AL43" i="7"/>
  <c r="AL42" i="7" s="1"/>
  <c r="AJ43" i="7"/>
  <c r="AJ42" i="7" s="1"/>
  <c r="AH43" i="7"/>
  <c r="AH42" i="7" s="1"/>
  <c r="AF43" i="7"/>
  <c r="AF42" i="7" s="1"/>
  <c r="AD43" i="7"/>
  <c r="AD42" i="7" s="1"/>
  <c r="AB43" i="7"/>
  <c r="AB42" i="7" s="1"/>
  <c r="Z43" i="7"/>
  <c r="Z42" i="7" s="1"/>
  <c r="X43" i="7"/>
  <c r="X42" i="7" s="1"/>
  <c r="V43" i="7"/>
  <c r="V42" i="7" s="1"/>
  <c r="T43" i="7"/>
  <c r="T42" i="7" s="1"/>
  <c r="R43" i="7"/>
  <c r="R42" i="7" s="1"/>
  <c r="P43" i="7"/>
  <c r="P42" i="7" s="1"/>
  <c r="N43" i="7"/>
  <c r="N42" i="7" s="1"/>
  <c r="BJ41" i="7"/>
  <c r="BJ40" i="7" s="1"/>
  <c r="BH41" i="7"/>
  <c r="BH40" i="7" s="1"/>
  <c r="BF41" i="7"/>
  <c r="BF40" i="7" s="1"/>
  <c r="BD41" i="7"/>
  <c r="BD40" i="7" s="1"/>
  <c r="BB41" i="7"/>
  <c r="BB40" i="7" s="1"/>
  <c r="AZ41" i="7"/>
  <c r="AZ40" i="7" s="1"/>
  <c r="AX41" i="7"/>
  <c r="AX40" i="7" s="1"/>
  <c r="AV41" i="7"/>
  <c r="AV40" i="7" s="1"/>
  <c r="AT41" i="7"/>
  <c r="AT40" i="7" s="1"/>
  <c r="AR41" i="7"/>
  <c r="AR40" i="7" s="1"/>
  <c r="AP41" i="7"/>
  <c r="AP40" i="7" s="1"/>
  <c r="AN41" i="7"/>
  <c r="AN40" i="7" s="1"/>
  <c r="AL41" i="7"/>
  <c r="AL40" i="7" s="1"/>
  <c r="AJ41" i="7"/>
  <c r="AJ40" i="7" s="1"/>
  <c r="AH41" i="7"/>
  <c r="AH40" i="7" s="1"/>
  <c r="AF41" i="7"/>
  <c r="AF40" i="7" s="1"/>
  <c r="AD41" i="7"/>
  <c r="AD40" i="7" s="1"/>
  <c r="AB41" i="7"/>
  <c r="AB40" i="7" s="1"/>
  <c r="Z41" i="7"/>
  <c r="Z40" i="7" s="1"/>
  <c r="X41" i="7"/>
  <c r="X40" i="7" s="1"/>
  <c r="V41" i="7"/>
  <c r="V40" i="7" s="1"/>
  <c r="T41" i="7"/>
  <c r="T40" i="7" s="1"/>
  <c r="R41" i="7"/>
  <c r="R40" i="7" s="1"/>
  <c r="P41" i="7"/>
  <c r="P40" i="7" s="1"/>
  <c r="N41" i="7"/>
  <c r="N40" i="7" s="1"/>
  <c r="BJ39" i="7"/>
  <c r="BJ38" i="7" s="1"/>
  <c r="BH39" i="7"/>
  <c r="BH38" i="7" s="1"/>
  <c r="BF39" i="7"/>
  <c r="BF38" i="7" s="1"/>
  <c r="BD39" i="7"/>
  <c r="BD38" i="7" s="1"/>
  <c r="BB39" i="7"/>
  <c r="BB38" i="7" s="1"/>
  <c r="AZ39" i="7"/>
  <c r="AZ38" i="7" s="1"/>
  <c r="AX39" i="7"/>
  <c r="AX38" i="7" s="1"/>
  <c r="AV39" i="7"/>
  <c r="AV38" i="7" s="1"/>
  <c r="AT39" i="7"/>
  <c r="AT38" i="7" s="1"/>
  <c r="AR39" i="7"/>
  <c r="AR38" i="7" s="1"/>
  <c r="AP39" i="7"/>
  <c r="AP38" i="7" s="1"/>
  <c r="AN39" i="7"/>
  <c r="AN38" i="7" s="1"/>
  <c r="AL39" i="7"/>
  <c r="AL38" i="7" s="1"/>
  <c r="AJ39" i="7"/>
  <c r="AJ38" i="7" s="1"/>
  <c r="AH39" i="7"/>
  <c r="AH38" i="7" s="1"/>
  <c r="AF39" i="7"/>
  <c r="AF38" i="7" s="1"/>
  <c r="AD39" i="7"/>
  <c r="AD38" i="7" s="1"/>
  <c r="AB39" i="7"/>
  <c r="AB38" i="7" s="1"/>
  <c r="Z39" i="7"/>
  <c r="Z38" i="7" s="1"/>
  <c r="X39" i="7"/>
  <c r="X38" i="7" s="1"/>
  <c r="V39" i="7"/>
  <c r="V38" i="7" s="1"/>
  <c r="T39" i="7"/>
  <c r="T38" i="7" s="1"/>
  <c r="R39" i="7"/>
  <c r="R38" i="7" s="1"/>
  <c r="P39" i="7"/>
  <c r="P38" i="7" s="1"/>
  <c r="N39" i="7"/>
  <c r="N38" i="7" s="1"/>
  <c r="BJ37" i="7"/>
  <c r="BJ36" i="7" s="1"/>
  <c r="BH37" i="7"/>
  <c r="BH36" i="7" s="1"/>
  <c r="BF37" i="7"/>
  <c r="BF36" i="7" s="1"/>
  <c r="BD37" i="7"/>
  <c r="BD36" i="7" s="1"/>
  <c r="BB37" i="7"/>
  <c r="BB36" i="7" s="1"/>
  <c r="AZ37" i="7"/>
  <c r="AZ36" i="7" s="1"/>
  <c r="AX37" i="7"/>
  <c r="AX36" i="7" s="1"/>
  <c r="AV37" i="7"/>
  <c r="AV36" i="7" s="1"/>
  <c r="AT37" i="7"/>
  <c r="AT36" i="7" s="1"/>
  <c r="AR37" i="7"/>
  <c r="AR36" i="7" s="1"/>
  <c r="AP37" i="7"/>
  <c r="AP36" i="7" s="1"/>
  <c r="AN37" i="7"/>
  <c r="AN36" i="7" s="1"/>
  <c r="AL37" i="7"/>
  <c r="AL36" i="7" s="1"/>
  <c r="AJ37" i="7"/>
  <c r="AJ36" i="7" s="1"/>
  <c r="AH37" i="7"/>
  <c r="AH36" i="7" s="1"/>
  <c r="AF37" i="7"/>
  <c r="AF36" i="7" s="1"/>
  <c r="AD37" i="7"/>
  <c r="AD36" i="7" s="1"/>
  <c r="AB37" i="7"/>
  <c r="AB36" i="7" s="1"/>
  <c r="Z37" i="7"/>
  <c r="Z36" i="7" s="1"/>
  <c r="X37" i="7"/>
  <c r="X36" i="7" s="1"/>
  <c r="V37" i="7"/>
  <c r="V36" i="7" s="1"/>
  <c r="T37" i="7"/>
  <c r="T36" i="7" s="1"/>
  <c r="R37" i="7"/>
  <c r="R36" i="7" s="1"/>
  <c r="P37" i="7"/>
  <c r="P36" i="7" s="1"/>
  <c r="N37" i="7"/>
  <c r="N36" i="7" s="1"/>
  <c r="BJ35" i="7"/>
  <c r="BJ34" i="7" s="1"/>
  <c r="BH35" i="7"/>
  <c r="BH34" i="7" s="1"/>
  <c r="BF35" i="7"/>
  <c r="BF34" i="7" s="1"/>
  <c r="BD35" i="7"/>
  <c r="BD34" i="7" s="1"/>
  <c r="BB35" i="7"/>
  <c r="BB34" i="7" s="1"/>
  <c r="AZ35" i="7"/>
  <c r="AZ34" i="7" s="1"/>
  <c r="AX35" i="7"/>
  <c r="AX34" i="7" s="1"/>
  <c r="AV35" i="7"/>
  <c r="AV34" i="7" s="1"/>
  <c r="AT35" i="7"/>
  <c r="AT34" i="7" s="1"/>
  <c r="AR35" i="7"/>
  <c r="AR34" i="7" s="1"/>
  <c r="AP35" i="7"/>
  <c r="AP34" i="7" s="1"/>
  <c r="AN35" i="7"/>
  <c r="AN34" i="7" s="1"/>
  <c r="AL35" i="7"/>
  <c r="AL34" i="7" s="1"/>
  <c r="AJ35" i="7"/>
  <c r="AJ34" i="7" s="1"/>
  <c r="AH35" i="7"/>
  <c r="AH34" i="7" s="1"/>
  <c r="AF35" i="7"/>
  <c r="AF34" i="7" s="1"/>
  <c r="AD35" i="7"/>
  <c r="AD34" i="7" s="1"/>
  <c r="AB35" i="7"/>
  <c r="AB34" i="7" s="1"/>
  <c r="Z35" i="7"/>
  <c r="Z34" i="7" s="1"/>
  <c r="X35" i="7"/>
  <c r="X34" i="7" s="1"/>
  <c r="V35" i="7"/>
  <c r="V34" i="7" s="1"/>
  <c r="T35" i="7"/>
  <c r="T34" i="7" s="1"/>
  <c r="R35" i="7"/>
  <c r="R34" i="7" s="1"/>
  <c r="P35" i="7"/>
  <c r="P34" i="7" s="1"/>
  <c r="N35" i="7"/>
  <c r="N34" i="7" s="1"/>
  <c r="BJ33" i="7"/>
  <c r="BJ32" i="7" s="1"/>
  <c r="BH33" i="7"/>
  <c r="BH32" i="7" s="1"/>
  <c r="BF33" i="7"/>
  <c r="BF32" i="7" s="1"/>
  <c r="BD33" i="7"/>
  <c r="BD32" i="7" s="1"/>
  <c r="BB33" i="7"/>
  <c r="BB32" i="7" s="1"/>
  <c r="AZ33" i="7"/>
  <c r="AZ32" i="7" s="1"/>
  <c r="AX33" i="7"/>
  <c r="AX32" i="7" s="1"/>
  <c r="AV33" i="7"/>
  <c r="AV32" i="7" s="1"/>
  <c r="AT33" i="7"/>
  <c r="AT32" i="7" s="1"/>
  <c r="AR33" i="7"/>
  <c r="AR32" i="7" s="1"/>
  <c r="AP33" i="7"/>
  <c r="AP32" i="7" s="1"/>
  <c r="AN33" i="7"/>
  <c r="AN32" i="7" s="1"/>
  <c r="AL33" i="7"/>
  <c r="AL32" i="7" s="1"/>
  <c r="AJ33" i="7"/>
  <c r="AJ32" i="7" s="1"/>
  <c r="AH33" i="7"/>
  <c r="AH32" i="7" s="1"/>
  <c r="AF33" i="7"/>
  <c r="AF32" i="7" s="1"/>
  <c r="AD33" i="7"/>
  <c r="AD32" i="7" s="1"/>
  <c r="AB33" i="7"/>
  <c r="AB32" i="7" s="1"/>
  <c r="Z33" i="7"/>
  <c r="Z32" i="7" s="1"/>
  <c r="X33" i="7"/>
  <c r="X32" i="7" s="1"/>
  <c r="V33" i="7"/>
  <c r="V32" i="7" s="1"/>
  <c r="T33" i="7"/>
  <c r="T32" i="7" s="1"/>
  <c r="R33" i="7"/>
  <c r="R32" i="7" s="1"/>
  <c r="P33" i="7"/>
  <c r="P32" i="7" s="1"/>
  <c r="N33" i="7"/>
  <c r="N32" i="7" s="1"/>
  <c r="BJ31" i="7"/>
  <c r="BJ30" i="7" s="1"/>
  <c r="BH31" i="7"/>
  <c r="BH30" i="7" s="1"/>
  <c r="BF31" i="7"/>
  <c r="BF30" i="7" s="1"/>
  <c r="BD31" i="7"/>
  <c r="BD30" i="7" s="1"/>
  <c r="BB31" i="7"/>
  <c r="BB30" i="7" s="1"/>
  <c r="AZ31" i="7"/>
  <c r="AZ30" i="7" s="1"/>
  <c r="AX31" i="7"/>
  <c r="AX30" i="7" s="1"/>
  <c r="AV31" i="7"/>
  <c r="AV30" i="7" s="1"/>
  <c r="AT31" i="7"/>
  <c r="AT30" i="7" s="1"/>
  <c r="AR31" i="7"/>
  <c r="AR30" i="7" s="1"/>
  <c r="AP31" i="7"/>
  <c r="AP30" i="7" s="1"/>
  <c r="AN31" i="7"/>
  <c r="AN30" i="7" s="1"/>
  <c r="AL31" i="7"/>
  <c r="AL30" i="7" s="1"/>
  <c r="AJ31" i="7"/>
  <c r="AJ30" i="7" s="1"/>
  <c r="AH31" i="7"/>
  <c r="AH30" i="7" s="1"/>
  <c r="AF31" i="7"/>
  <c r="AF30" i="7" s="1"/>
  <c r="AD31" i="7"/>
  <c r="AD30" i="7" s="1"/>
  <c r="AB31" i="7"/>
  <c r="AB30" i="7" s="1"/>
  <c r="Z31" i="7"/>
  <c r="Z30" i="7" s="1"/>
  <c r="X31" i="7"/>
  <c r="X30" i="7" s="1"/>
  <c r="V31" i="7"/>
  <c r="V30" i="7" s="1"/>
  <c r="T31" i="7"/>
  <c r="T30" i="7" s="1"/>
  <c r="R31" i="7"/>
  <c r="R30" i="7" s="1"/>
  <c r="P31" i="7"/>
  <c r="P30" i="7" s="1"/>
  <c r="N31" i="7"/>
  <c r="N30" i="7" s="1"/>
  <c r="BJ29" i="7"/>
  <c r="BJ28" i="7" s="1"/>
  <c r="BH29" i="7"/>
  <c r="BH28" i="7" s="1"/>
  <c r="BF29" i="7"/>
  <c r="BF28" i="7" s="1"/>
  <c r="BD29" i="7"/>
  <c r="BD28" i="7" s="1"/>
  <c r="BB29" i="7"/>
  <c r="BB28" i="7" s="1"/>
  <c r="AZ29" i="7"/>
  <c r="AZ28" i="7" s="1"/>
  <c r="AX29" i="7"/>
  <c r="AX28" i="7" s="1"/>
  <c r="AV29" i="7"/>
  <c r="AV28" i="7" s="1"/>
  <c r="AT29" i="7"/>
  <c r="AT28" i="7" s="1"/>
  <c r="AR29" i="7"/>
  <c r="AR28" i="7" s="1"/>
  <c r="AP29" i="7"/>
  <c r="AP28" i="7" s="1"/>
  <c r="AN29" i="7"/>
  <c r="AN28" i="7" s="1"/>
  <c r="AL29" i="7"/>
  <c r="AL28" i="7" s="1"/>
  <c r="AJ29" i="7"/>
  <c r="AJ28" i="7" s="1"/>
  <c r="AH29" i="7"/>
  <c r="AH28" i="7" s="1"/>
  <c r="AF29" i="7"/>
  <c r="AF28" i="7" s="1"/>
  <c r="AD29" i="7"/>
  <c r="AD28" i="7" s="1"/>
  <c r="AB29" i="7"/>
  <c r="AB28" i="7" s="1"/>
  <c r="Z29" i="7"/>
  <c r="Z28" i="7" s="1"/>
  <c r="X29" i="7"/>
  <c r="X28" i="7" s="1"/>
  <c r="V29" i="7"/>
  <c r="V28" i="7" s="1"/>
  <c r="T29" i="7"/>
  <c r="T28" i="7" s="1"/>
  <c r="R29" i="7"/>
  <c r="R28" i="7" s="1"/>
  <c r="P29" i="7"/>
  <c r="P28" i="7" s="1"/>
  <c r="N29" i="7"/>
  <c r="N28" i="7" s="1"/>
  <c r="BJ27" i="7"/>
  <c r="BJ26" i="7" s="1"/>
  <c r="BH27" i="7"/>
  <c r="BH26" i="7" s="1"/>
  <c r="BF27" i="7"/>
  <c r="BF26" i="7" s="1"/>
  <c r="BD27" i="7"/>
  <c r="BD26" i="7" s="1"/>
  <c r="BB27" i="7"/>
  <c r="BB26" i="7" s="1"/>
  <c r="AZ27" i="7"/>
  <c r="AZ26" i="7" s="1"/>
  <c r="AX27" i="7"/>
  <c r="AX26" i="7" s="1"/>
  <c r="AV27" i="7"/>
  <c r="AV26" i="7" s="1"/>
  <c r="AT27" i="7"/>
  <c r="AT26" i="7" s="1"/>
  <c r="AR27" i="7"/>
  <c r="AR26" i="7" s="1"/>
  <c r="AP27" i="7"/>
  <c r="AP26" i="7" s="1"/>
  <c r="AN27" i="7"/>
  <c r="AN26" i="7" s="1"/>
  <c r="AL27" i="7"/>
  <c r="AL26" i="7" s="1"/>
  <c r="AJ27" i="7"/>
  <c r="AJ26" i="7" s="1"/>
  <c r="AH27" i="7"/>
  <c r="AH26" i="7" s="1"/>
  <c r="AF27" i="7"/>
  <c r="AF26" i="7" s="1"/>
  <c r="AD27" i="7"/>
  <c r="AD26" i="7" s="1"/>
  <c r="AB27" i="7"/>
  <c r="AB26" i="7" s="1"/>
  <c r="Z27" i="7"/>
  <c r="Z26" i="7" s="1"/>
  <c r="X27" i="7"/>
  <c r="X26" i="7" s="1"/>
  <c r="V27" i="7"/>
  <c r="V26" i="7" s="1"/>
  <c r="T27" i="7"/>
  <c r="T26" i="7" s="1"/>
  <c r="R27" i="7"/>
  <c r="R26" i="7" s="1"/>
  <c r="P27" i="7"/>
  <c r="P26" i="7" s="1"/>
  <c r="N27" i="7"/>
  <c r="N26" i="7" s="1"/>
  <c r="BJ25" i="7"/>
  <c r="BJ24" i="7" s="1"/>
  <c r="BH25" i="7"/>
  <c r="BH24" i="7" s="1"/>
  <c r="BF25" i="7"/>
  <c r="BF24" i="7" s="1"/>
  <c r="BD25" i="7"/>
  <c r="BD24" i="7" s="1"/>
  <c r="BB25" i="7"/>
  <c r="BB24" i="7" s="1"/>
  <c r="AZ25" i="7"/>
  <c r="AZ24" i="7" s="1"/>
  <c r="AX25" i="7"/>
  <c r="AX24" i="7" s="1"/>
  <c r="AV25" i="7"/>
  <c r="AV24" i="7" s="1"/>
  <c r="AT25" i="7"/>
  <c r="AT24" i="7" s="1"/>
  <c r="AR25" i="7"/>
  <c r="AR24" i="7" s="1"/>
  <c r="AP25" i="7"/>
  <c r="AP24" i="7" s="1"/>
  <c r="AN25" i="7"/>
  <c r="AN24" i="7" s="1"/>
  <c r="AL25" i="7"/>
  <c r="AL24" i="7" s="1"/>
  <c r="AJ25" i="7"/>
  <c r="AJ24" i="7" s="1"/>
  <c r="AH25" i="7"/>
  <c r="AH24" i="7" s="1"/>
  <c r="AF25" i="7"/>
  <c r="AF24" i="7" s="1"/>
  <c r="AD25" i="7"/>
  <c r="AD24" i="7" s="1"/>
  <c r="AB25" i="7"/>
  <c r="AB24" i="7" s="1"/>
  <c r="Z25" i="7"/>
  <c r="Z24" i="7" s="1"/>
  <c r="X25" i="7"/>
  <c r="X24" i="7" s="1"/>
  <c r="V25" i="7"/>
  <c r="V24" i="7" s="1"/>
  <c r="T25" i="7"/>
  <c r="T24" i="7" s="1"/>
  <c r="R25" i="7"/>
  <c r="R24" i="7" s="1"/>
  <c r="P25" i="7"/>
  <c r="P24" i="7" s="1"/>
  <c r="N25" i="7"/>
  <c r="N24" i="7" s="1"/>
  <c r="BJ23" i="7"/>
  <c r="BJ22" i="7" s="1"/>
  <c r="BH23" i="7"/>
  <c r="BH22" i="7" s="1"/>
  <c r="BF23" i="7"/>
  <c r="BF22" i="7" s="1"/>
  <c r="BD23" i="7"/>
  <c r="BD22" i="7" s="1"/>
  <c r="BB23" i="7"/>
  <c r="BB22" i="7" s="1"/>
  <c r="AZ23" i="7"/>
  <c r="AZ22" i="7" s="1"/>
  <c r="AX23" i="7"/>
  <c r="AX22" i="7" s="1"/>
  <c r="AV23" i="7"/>
  <c r="AV22" i="7" s="1"/>
  <c r="AT23" i="7"/>
  <c r="AT22" i="7" s="1"/>
  <c r="AR23" i="7"/>
  <c r="AR22" i="7" s="1"/>
  <c r="AP23" i="7"/>
  <c r="AP22" i="7" s="1"/>
  <c r="AN23" i="7"/>
  <c r="AN22" i="7" s="1"/>
  <c r="AL23" i="7"/>
  <c r="AL22" i="7" s="1"/>
  <c r="AJ23" i="7"/>
  <c r="AJ22" i="7" s="1"/>
  <c r="AH23" i="7"/>
  <c r="AH22" i="7" s="1"/>
  <c r="AF23" i="7"/>
  <c r="AF22" i="7" s="1"/>
  <c r="AD23" i="7"/>
  <c r="AD22" i="7" s="1"/>
  <c r="AB23" i="7"/>
  <c r="AB22" i="7" s="1"/>
  <c r="Z23" i="7"/>
  <c r="Z22" i="7" s="1"/>
  <c r="X23" i="7"/>
  <c r="X22" i="7" s="1"/>
  <c r="V23" i="7"/>
  <c r="V22" i="7" s="1"/>
  <c r="T23" i="7"/>
  <c r="T22" i="7" s="1"/>
  <c r="R23" i="7"/>
  <c r="R22" i="7" s="1"/>
  <c r="P23" i="7"/>
  <c r="P22" i="7" s="1"/>
  <c r="N23" i="7"/>
  <c r="N22" i="7" s="1"/>
  <c r="BJ21" i="7"/>
  <c r="BJ20" i="7" s="1"/>
  <c r="BH21" i="7"/>
  <c r="BH20" i="7" s="1"/>
  <c r="BF21" i="7"/>
  <c r="BF20" i="7" s="1"/>
  <c r="BD21" i="7"/>
  <c r="BD20" i="7" s="1"/>
  <c r="BB21" i="7"/>
  <c r="BB20" i="7" s="1"/>
  <c r="AZ21" i="7"/>
  <c r="AZ20" i="7" s="1"/>
  <c r="AX21" i="7"/>
  <c r="AX20" i="7" s="1"/>
  <c r="AV21" i="7"/>
  <c r="AV20" i="7" s="1"/>
  <c r="AT21" i="7"/>
  <c r="AT20" i="7" s="1"/>
  <c r="AR21" i="7"/>
  <c r="AR20" i="7" s="1"/>
  <c r="AP21" i="7"/>
  <c r="AP20" i="7" s="1"/>
  <c r="AN21" i="7"/>
  <c r="AN20" i="7" s="1"/>
  <c r="AL21" i="7"/>
  <c r="AL20" i="7" s="1"/>
  <c r="AJ21" i="7"/>
  <c r="AJ20" i="7" s="1"/>
  <c r="AH21" i="7"/>
  <c r="AH20" i="7" s="1"/>
  <c r="AF21" i="7"/>
  <c r="AF20" i="7" s="1"/>
  <c r="AD21" i="7"/>
  <c r="AD20" i="7" s="1"/>
  <c r="AB21" i="7"/>
  <c r="AB20" i="7" s="1"/>
  <c r="Z21" i="7"/>
  <c r="Z20" i="7" s="1"/>
  <c r="X21" i="7"/>
  <c r="X20" i="7" s="1"/>
  <c r="V21" i="7"/>
  <c r="V20" i="7" s="1"/>
  <c r="T21" i="7"/>
  <c r="T20" i="7" s="1"/>
  <c r="R21" i="7"/>
  <c r="R20" i="7" s="1"/>
  <c r="P21" i="7"/>
  <c r="P20" i="7" s="1"/>
  <c r="N21" i="7"/>
  <c r="N20" i="7" s="1"/>
  <c r="BJ19" i="7"/>
  <c r="BJ18" i="7" s="1"/>
  <c r="BH19" i="7"/>
  <c r="BH18" i="7" s="1"/>
  <c r="BF19" i="7"/>
  <c r="BF18" i="7" s="1"/>
  <c r="BD19" i="7"/>
  <c r="BD18" i="7" s="1"/>
  <c r="BB19" i="7"/>
  <c r="BB18" i="7" s="1"/>
  <c r="AZ19" i="7"/>
  <c r="AZ18" i="7" s="1"/>
  <c r="AX19" i="7"/>
  <c r="AX18" i="7" s="1"/>
  <c r="AV19" i="7"/>
  <c r="AV18" i="7" s="1"/>
  <c r="AT19" i="7"/>
  <c r="AT18" i="7" s="1"/>
  <c r="AR19" i="7"/>
  <c r="AR18" i="7" s="1"/>
  <c r="AP19" i="7"/>
  <c r="AP18" i="7" s="1"/>
  <c r="AN19" i="7"/>
  <c r="AN18" i="7" s="1"/>
  <c r="AL19" i="7"/>
  <c r="AL18" i="7" s="1"/>
  <c r="AJ19" i="7"/>
  <c r="AJ18" i="7" s="1"/>
  <c r="AH19" i="7"/>
  <c r="AH18" i="7" s="1"/>
  <c r="AF19" i="7"/>
  <c r="AF18" i="7" s="1"/>
  <c r="AD19" i="7"/>
  <c r="AD18" i="7" s="1"/>
  <c r="AB19" i="7"/>
  <c r="AB18" i="7" s="1"/>
  <c r="Z19" i="7"/>
  <c r="Z18" i="7" s="1"/>
  <c r="X19" i="7"/>
  <c r="X18" i="7" s="1"/>
  <c r="V19" i="7"/>
  <c r="V18" i="7" s="1"/>
  <c r="T19" i="7"/>
  <c r="T18" i="7" s="1"/>
  <c r="R19" i="7"/>
  <c r="R18" i="7" s="1"/>
  <c r="P19" i="7"/>
  <c r="P18" i="7" s="1"/>
  <c r="N19" i="7"/>
  <c r="N18" i="7" s="1"/>
  <c r="BJ17" i="7"/>
  <c r="BJ16" i="7" s="1"/>
  <c r="BH17" i="7"/>
  <c r="BH16" i="7" s="1"/>
  <c r="BF17" i="7"/>
  <c r="BF16" i="7" s="1"/>
  <c r="BD17" i="7"/>
  <c r="BD16" i="7" s="1"/>
  <c r="BB17" i="7"/>
  <c r="BB16" i="7" s="1"/>
  <c r="AZ17" i="7"/>
  <c r="AZ16" i="7" s="1"/>
  <c r="AX17" i="7"/>
  <c r="AX16" i="7" s="1"/>
  <c r="AV17" i="7"/>
  <c r="AV16" i="7" s="1"/>
  <c r="AT17" i="7"/>
  <c r="AT16" i="7" s="1"/>
  <c r="AR17" i="7"/>
  <c r="AR16" i="7" s="1"/>
  <c r="AP17" i="7"/>
  <c r="AP16" i="7" s="1"/>
  <c r="AN17" i="7"/>
  <c r="AN16" i="7" s="1"/>
  <c r="AL17" i="7"/>
  <c r="AL16" i="7" s="1"/>
  <c r="AJ17" i="7"/>
  <c r="AJ16" i="7" s="1"/>
  <c r="AH17" i="7"/>
  <c r="AH16" i="7" s="1"/>
  <c r="AF17" i="7"/>
  <c r="AF16" i="7" s="1"/>
  <c r="AD17" i="7"/>
  <c r="AD16" i="7" s="1"/>
  <c r="AB17" i="7"/>
  <c r="AB16" i="7" s="1"/>
  <c r="Z17" i="7"/>
  <c r="Z16" i="7" s="1"/>
  <c r="X17" i="7"/>
  <c r="X16" i="7" s="1"/>
  <c r="V17" i="7"/>
  <c r="V16" i="7" s="1"/>
  <c r="T17" i="7"/>
  <c r="T16" i="7" s="1"/>
  <c r="R17" i="7"/>
  <c r="R16" i="7" s="1"/>
  <c r="P17" i="7"/>
  <c r="P16" i="7" s="1"/>
  <c r="N17" i="7"/>
  <c r="N16" i="7" s="1"/>
  <c r="BJ15" i="7"/>
  <c r="BH15" i="7"/>
  <c r="BF15" i="7"/>
  <c r="BD15" i="7"/>
  <c r="BB15" i="7"/>
  <c r="AZ15" i="7"/>
  <c r="AX15" i="7"/>
  <c r="AV15" i="7"/>
  <c r="AT15" i="7"/>
  <c r="AR15" i="7"/>
  <c r="AP15" i="7"/>
  <c r="AN15" i="7"/>
  <c r="AL15" i="7"/>
  <c r="AJ15" i="7"/>
  <c r="AH15" i="7"/>
  <c r="AF15" i="7"/>
  <c r="AD15" i="7"/>
  <c r="AB15" i="7"/>
  <c r="Z15" i="7"/>
  <c r="X15" i="7"/>
  <c r="V15" i="7"/>
  <c r="T15" i="7"/>
  <c r="R15" i="7"/>
  <c r="P15" i="7"/>
  <c r="N15" i="7"/>
  <c r="BJ13" i="7"/>
  <c r="BJ12" i="7" s="1"/>
  <c r="BH13" i="7"/>
  <c r="BH12" i="7" s="1"/>
  <c r="BF13" i="7"/>
  <c r="BF12" i="7" s="1"/>
  <c r="BD13" i="7"/>
  <c r="BD12" i="7" s="1"/>
  <c r="BB13" i="7"/>
  <c r="BB12" i="7" s="1"/>
  <c r="AZ13" i="7"/>
  <c r="AZ12" i="7" s="1"/>
  <c r="AX13" i="7"/>
  <c r="AX12" i="7" s="1"/>
  <c r="AV13" i="7"/>
  <c r="AV12" i="7" s="1"/>
  <c r="AT13" i="7"/>
  <c r="AT12" i="7" s="1"/>
  <c r="AR13" i="7"/>
  <c r="AR12" i="7" s="1"/>
  <c r="AP13" i="7"/>
  <c r="AP12" i="7" s="1"/>
  <c r="AN13" i="7"/>
  <c r="AN12" i="7" s="1"/>
  <c r="AL13" i="7"/>
  <c r="AL12" i="7" s="1"/>
  <c r="AJ13" i="7"/>
  <c r="AJ12" i="7" s="1"/>
  <c r="AH13" i="7"/>
  <c r="AH12" i="7" s="1"/>
  <c r="AF13" i="7"/>
  <c r="AF12" i="7" s="1"/>
  <c r="AD13" i="7"/>
  <c r="AD12" i="7" s="1"/>
  <c r="AB13" i="7"/>
  <c r="AB12" i="7" s="1"/>
  <c r="Z13" i="7"/>
  <c r="Z12" i="7" s="1"/>
  <c r="X13" i="7"/>
  <c r="X12" i="7" s="1"/>
  <c r="V13" i="7"/>
  <c r="V12" i="7" s="1"/>
  <c r="T13" i="7"/>
  <c r="T12" i="7" s="1"/>
  <c r="R13" i="7"/>
  <c r="R12" i="7" s="1"/>
  <c r="P13" i="7"/>
  <c r="P12" i="7" s="1"/>
  <c r="N13" i="7"/>
  <c r="N12" i="7" s="1"/>
  <c r="BJ11" i="7"/>
  <c r="BJ10" i="7" s="1"/>
  <c r="BH11" i="7"/>
  <c r="BH10" i="7" s="1"/>
  <c r="BF11" i="7"/>
  <c r="BF10" i="7" s="1"/>
  <c r="BD11" i="7"/>
  <c r="BD10" i="7" s="1"/>
  <c r="BB11" i="7"/>
  <c r="BB10" i="7" s="1"/>
  <c r="AZ11" i="7"/>
  <c r="AZ10" i="7" s="1"/>
  <c r="AX11" i="7"/>
  <c r="AX10" i="7" s="1"/>
  <c r="AV11" i="7"/>
  <c r="AV10" i="7" s="1"/>
  <c r="AT11" i="7"/>
  <c r="AT10" i="7" s="1"/>
  <c r="AR11" i="7"/>
  <c r="AR10" i="7" s="1"/>
  <c r="AP11" i="7"/>
  <c r="AP10" i="7" s="1"/>
  <c r="AN11" i="7"/>
  <c r="AN10" i="7" s="1"/>
  <c r="AL11" i="7"/>
  <c r="AL10" i="7" s="1"/>
  <c r="AJ11" i="7"/>
  <c r="AJ10" i="7" s="1"/>
  <c r="AH11" i="7"/>
  <c r="AH10" i="7" s="1"/>
  <c r="AF11" i="7"/>
  <c r="AF10" i="7" s="1"/>
  <c r="AD11" i="7"/>
  <c r="AD10" i="7" s="1"/>
  <c r="AB11" i="7"/>
  <c r="AB10" i="7" s="1"/>
  <c r="Z11" i="7"/>
  <c r="Z10" i="7" s="1"/>
  <c r="X11" i="7"/>
  <c r="X10" i="7" s="1"/>
  <c r="V11" i="7"/>
  <c r="V10" i="7" s="1"/>
  <c r="T11" i="7"/>
  <c r="T10" i="7" s="1"/>
  <c r="R11" i="7"/>
  <c r="R10" i="7" s="1"/>
  <c r="P11" i="7"/>
  <c r="P10" i="7" s="1"/>
  <c r="N11" i="7"/>
  <c r="N10" i="7" s="1"/>
  <c r="BJ9" i="7"/>
  <c r="BJ8" i="7" s="1"/>
  <c r="BH9" i="7"/>
  <c r="BH8" i="7" s="1"/>
  <c r="BF9" i="7"/>
  <c r="BF8" i="7" s="1"/>
  <c r="BD9" i="7"/>
  <c r="BD8" i="7" s="1"/>
  <c r="BB9" i="7"/>
  <c r="BB8" i="7" s="1"/>
  <c r="AZ9" i="7"/>
  <c r="AZ8" i="7" s="1"/>
  <c r="AX9" i="7"/>
  <c r="AX8" i="7" s="1"/>
  <c r="AV9" i="7"/>
  <c r="AV8" i="7" s="1"/>
  <c r="AT9" i="7"/>
  <c r="AT8" i="7" s="1"/>
  <c r="AR9" i="7"/>
  <c r="AR8" i="7" s="1"/>
  <c r="AP9" i="7"/>
  <c r="AP8" i="7" s="1"/>
  <c r="AN9" i="7"/>
  <c r="AN8" i="7" s="1"/>
  <c r="AL9" i="7"/>
  <c r="AL8" i="7" s="1"/>
  <c r="AJ9" i="7"/>
  <c r="AJ8" i="7" s="1"/>
  <c r="AH9" i="7"/>
  <c r="AH8" i="7" s="1"/>
  <c r="AF9" i="7"/>
  <c r="AF8" i="7" s="1"/>
  <c r="AD9" i="7"/>
  <c r="AD8" i="7" s="1"/>
  <c r="AB9" i="7"/>
  <c r="AB8" i="7" s="1"/>
  <c r="Z9" i="7"/>
  <c r="Z8" i="7" s="1"/>
  <c r="X9" i="7"/>
  <c r="X8" i="7" s="1"/>
  <c r="V9" i="7"/>
  <c r="V8" i="7" s="1"/>
  <c r="T9" i="7"/>
  <c r="T8" i="7" s="1"/>
  <c r="R9" i="7"/>
  <c r="R8" i="7" s="1"/>
  <c r="P9" i="7"/>
  <c r="P8" i="7" s="1"/>
  <c r="N9" i="7"/>
  <c r="N8" i="7" s="1"/>
  <c r="BJ7" i="7"/>
  <c r="BJ6" i="7" s="1"/>
  <c r="BH7" i="7"/>
  <c r="BH6" i="7" s="1"/>
  <c r="BF7" i="7"/>
  <c r="BF6" i="7" s="1"/>
  <c r="BD7" i="7"/>
  <c r="BD6" i="7" s="1"/>
  <c r="BB7" i="7"/>
  <c r="BB6" i="7" s="1"/>
  <c r="AZ7" i="7"/>
  <c r="AZ6" i="7" s="1"/>
  <c r="AX7" i="7"/>
  <c r="AX6" i="7" s="1"/>
  <c r="AV7" i="7"/>
  <c r="AV6" i="7" s="1"/>
  <c r="AT7" i="7"/>
  <c r="AT6" i="7" s="1"/>
  <c r="AR7" i="7"/>
  <c r="AR6" i="7" s="1"/>
  <c r="AP7" i="7"/>
  <c r="AP6" i="7" s="1"/>
  <c r="AN7" i="7"/>
  <c r="AN6" i="7" s="1"/>
  <c r="AL7" i="7"/>
  <c r="AL6" i="7" s="1"/>
  <c r="AJ7" i="7"/>
  <c r="AJ6" i="7" s="1"/>
  <c r="AH7" i="7"/>
  <c r="AH6" i="7" s="1"/>
  <c r="AF7" i="7"/>
  <c r="AF6" i="7" s="1"/>
  <c r="AD7" i="7"/>
  <c r="AD6" i="7" s="1"/>
  <c r="AB7" i="7"/>
  <c r="AB6" i="7" s="1"/>
  <c r="Z7" i="7"/>
  <c r="Z6" i="7" s="1"/>
  <c r="X7" i="7"/>
  <c r="X6" i="7" s="1"/>
  <c r="V7" i="7"/>
  <c r="V6" i="7" s="1"/>
  <c r="T7" i="7"/>
  <c r="T6" i="7" s="1"/>
  <c r="R7" i="7"/>
  <c r="R6" i="7" s="1"/>
  <c r="P7" i="7"/>
  <c r="P6" i="7" s="1"/>
  <c r="N7" i="7"/>
  <c r="N6" i="7" s="1"/>
  <c r="BJ5" i="7"/>
  <c r="BJ4" i="7" s="1"/>
  <c r="I10" i="7" s="1"/>
  <c r="BH5" i="7"/>
  <c r="BH4" i="7" s="1"/>
  <c r="G10" i="7" s="1"/>
  <c r="BF5" i="7"/>
  <c r="BF4" i="7" s="1"/>
  <c r="F10" i="7" s="1"/>
  <c r="BD5" i="7"/>
  <c r="BD4" i="7" s="1"/>
  <c r="E10" i="7" s="1"/>
  <c r="BB5" i="7"/>
  <c r="BB4" i="7" s="1"/>
  <c r="D10" i="7" s="1"/>
  <c r="AZ5" i="7"/>
  <c r="AZ4" i="7" s="1"/>
  <c r="I9" i="7" s="1"/>
  <c r="AX5" i="7"/>
  <c r="AX4" i="7" s="1"/>
  <c r="G9" i="7" s="1"/>
  <c r="AV5" i="7"/>
  <c r="AV4" i="7" s="1"/>
  <c r="F9" i="7" s="1"/>
  <c r="AT5" i="7"/>
  <c r="AT4" i="7" s="1"/>
  <c r="E9" i="7" s="1"/>
  <c r="AR5" i="7"/>
  <c r="AR4" i="7" s="1"/>
  <c r="D9" i="7" s="1"/>
  <c r="AP5" i="7"/>
  <c r="AP4" i="7" s="1"/>
  <c r="I8" i="7" s="1"/>
  <c r="AN5" i="7"/>
  <c r="AN4" i="7" s="1"/>
  <c r="G8" i="7" s="1"/>
  <c r="AL5" i="7"/>
  <c r="AL4" i="7" s="1"/>
  <c r="F8" i="7" s="1"/>
  <c r="AJ5" i="7"/>
  <c r="AJ4" i="7" s="1"/>
  <c r="E8" i="7" s="1"/>
  <c r="AH5" i="7"/>
  <c r="AH4" i="7" s="1"/>
  <c r="D8" i="7" s="1"/>
  <c r="AF5" i="7"/>
  <c r="AF4" i="7" s="1"/>
  <c r="I7" i="7" s="1"/>
  <c r="AD5" i="7"/>
  <c r="AD4" i="7" s="1"/>
  <c r="G7" i="7" s="1"/>
  <c r="AB5" i="7"/>
  <c r="AB4" i="7" s="1"/>
  <c r="F7" i="7" s="1"/>
  <c r="Z5" i="7"/>
  <c r="Z4" i="7" s="1"/>
  <c r="E7" i="7" s="1"/>
  <c r="X5" i="7"/>
  <c r="X4" i="7" s="1"/>
  <c r="D7" i="7" s="1"/>
  <c r="V5" i="7"/>
  <c r="V4" i="7" s="1"/>
  <c r="I6" i="7" s="1"/>
  <c r="T5" i="7"/>
  <c r="T4" i="7" s="1"/>
  <c r="G6" i="7" s="1"/>
  <c r="R5" i="7"/>
  <c r="R4" i="7" s="1"/>
  <c r="F6" i="7" s="1"/>
  <c r="P5" i="7"/>
  <c r="P4" i="7" s="1"/>
  <c r="E6" i="7" s="1"/>
  <c r="N5" i="7"/>
  <c r="N4" i="7" s="1"/>
  <c r="D6" i="7" s="1"/>
  <c r="AL246" i="4"/>
  <c r="AL228" i="4"/>
  <c r="AL240" i="4"/>
  <c r="AI218" i="4"/>
  <c r="AL218" i="4" s="1"/>
  <c r="AI129" i="4"/>
  <c r="AI140" i="4"/>
  <c r="AE131" i="4"/>
  <c r="AE130" i="4"/>
  <c r="AK140" i="4"/>
  <c r="AE286" i="4"/>
  <c r="AJ284" i="4"/>
  <c r="AK284" i="4" s="1"/>
  <c r="AH37" i="4"/>
  <c r="AI37" i="4" s="1"/>
  <c r="AK129" i="4"/>
  <c r="AE92" i="4"/>
  <c r="AB222" i="4"/>
  <c r="AE222" i="4" s="1"/>
  <c r="AO240" i="4"/>
  <c r="AM240" i="4"/>
  <c r="AN240" i="4" s="1"/>
  <c r="AH215" i="4"/>
  <c r="AD107" i="4"/>
  <c r="AE107" i="4" s="1"/>
  <c r="AJ152" i="4"/>
  <c r="AK152" i="4" s="1"/>
  <c r="AE119" i="4"/>
  <c r="AC120" i="4"/>
  <c r="AD120" i="4" s="1"/>
  <c r="AK21" i="4"/>
  <c r="AL21" i="4" s="1"/>
  <c r="AE252" i="4"/>
  <c r="AJ250" i="4"/>
  <c r="AJ276" i="4"/>
  <c r="AK276" i="4" s="1"/>
  <c r="AH66" i="4"/>
  <c r="AI66" i="4" s="1"/>
  <c r="AL66" i="4" s="1"/>
  <c r="AK37" i="4"/>
  <c r="AC224" i="4"/>
  <c r="AD224" i="4" s="1"/>
  <c r="AA224" i="4"/>
  <c r="AB224" i="4" s="1"/>
  <c r="AH284" i="4"/>
  <c r="AM284" i="4" s="1"/>
  <c r="AN284" i="4" s="1"/>
  <c r="AD173" i="4"/>
  <c r="AA260" i="4"/>
  <c r="AB260" i="4" s="1"/>
  <c r="AB173" i="4"/>
  <c r="AA259" i="4"/>
  <c r="AE172" i="4"/>
  <c r="AJ148" i="4"/>
  <c r="AK148" i="4" s="1"/>
  <c r="AD128" i="4"/>
  <c r="AE128" i="4" s="1"/>
  <c r="AJ126" i="4"/>
  <c r="AK126" i="4" s="1"/>
  <c r="AL126" i="4" s="1"/>
  <c r="AJ141" i="4"/>
  <c r="AK141" i="4" s="1"/>
  <c r="AE62" i="4"/>
  <c r="AK34" i="4"/>
  <c r="AK295" i="4"/>
  <c r="AL295" i="4" s="1"/>
  <c r="AO287" i="4"/>
  <c r="AK115" i="4"/>
  <c r="AH152" i="4"/>
  <c r="AI152" i="4" s="1"/>
  <c r="AD213" i="4"/>
  <c r="AD47" i="4"/>
  <c r="AK45" i="4"/>
  <c r="AJ98" i="4"/>
  <c r="AK98" i="4" s="1"/>
  <c r="AE215" i="4"/>
  <c r="AE100" i="4"/>
  <c r="AD29" i="4"/>
  <c r="AJ26" i="4"/>
  <c r="AB96" i="4"/>
  <c r="AE96" i="4" s="1"/>
  <c r="AB97" i="4"/>
  <c r="AE97" i="4" s="1"/>
  <c r="AI115" i="4"/>
  <c r="AH141" i="4"/>
  <c r="AI141" i="4" s="1"/>
  <c r="AE28" i="4"/>
  <c r="AB190" i="4"/>
  <c r="AE190" i="4" s="1"/>
  <c r="AA191" i="4"/>
  <c r="AA192" i="4" s="1"/>
  <c r="AA193" i="4" s="1"/>
  <c r="AB47" i="4"/>
  <c r="AI45" i="4"/>
  <c r="AB29" i="4"/>
  <c r="AH26" i="4"/>
  <c r="AB159" i="4"/>
  <c r="AE159" i="4" s="1"/>
  <c r="AA160" i="4"/>
  <c r="AA161" i="4" s="1"/>
  <c r="AE46" i="4"/>
  <c r="AB93" i="4"/>
  <c r="AE93" i="4" s="1"/>
  <c r="AH91" i="4"/>
  <c r="AE223" i="4"/>
  <c r="AJ94" i="4"/>
  <c r="AK94" i="4" s="1"/>
  <c r="AI51" i="4"/>
  <c r="AK61" i="4"/>
  <c r="AI34" i="4"/>
  <c r="AD260" i="4"/>
  <c r="AC261" i="4"/>
  <c r="AB212" i="4"/>
  <c r="AE212" i="4" s="1"/>
  <c r="AD208" i="4"/>
  <c r="AD160" i="4"/>
  <c r="AC161" i="4"/>
  <c r="AH185" i="4"/>
  <c r="AI185" i="4" s="1"/>
  <c r="AD217" i="4"/>
  <c r="AK215" i="4"/>
  <c r="AB120" i="4"/>
  <c r="AA121" i="4"/>
  <c r="AH276" i="4"/>
  <c r="AI276" i="4" s="1"/>
  <c r="AH250" i="4"/>
  <c r="AI253" i="4"/>
  <c r="AL253" i="4" s="1"/>
  <c r="AA194" i="4" l="1"/>
  <c r="AB194" i="4" s="1"/>
  <c r="AB193" i="4"/>
  <c r="AD193" i="4"/>
  <c r="AC194" i="4"/>
  <c r="AB175" i="4"/>
  <c r="AA176" i="4"/>
  <c r="AD175" i="4"/>
  <c r="AC177" i="4"/>
  <c r="AD177" i="4" s="1"/>
  <c r="AC176" i="4"/>
  <c r="AD176" i="4" s="1"/>
  <c r="AB181" i="4"/>
  <c r="AE181" i="4" s="1"/>
  <c r="AA182" i="4"/>
  <c r="AB167" i="4"/>
  <c r="AE167" i="4" s="1"/>
  <c r="AH164" i="4"/>
  <c r="AI164" i="4" s="1"/>
  <c r="AL164" i="4" s="1"/>
  <c r="AB44" i="4"/>
  <c r="AI40" i="4"/>
  <c r="AD43" i="4"/>
  <c r="AE43" i="4" s="1"/>
  <c r="AC44" i="4"/>
  <c r="AJ40" i="4" s="1"/>
  <c r="AA122" i="4"/>
  <c r="AI26" i="4"/>
  <c r="AM21" i="4"/>
  <c r="AK26" i="4"/>
  <c r="AB122" i="4"/>
  <c r="AA123" i="4"/>
  <c r="AI250" i="4"/>
  <c r="AK250" i="4"/>
  <c r="AD33" i="4"/>
  <c r="AE33" i="4" s="1"/>
  <c r="AJ30" i="4"/>
  <c r="AM287" i="4"/>
  <c r="AN287" i="4" s="1"/>
  <c r="AL276" i="4"/>
  <c r="AH148" i="4"/>
  <c r="AI148" i="4" s="1"/>
  <c r="AL148" i="4" s="1"/>
  <c r="AL250" i="4"/>
  <c r="AO91" i="4"/>
  <c r="AL34" i="4"/>
  <c r="AL152" i="4"/>
  <c r="AO284" i="4"/>
  <c r="A284" i="4" s="1"/>
  <c r="AL141" i="4"/>
  <c r="AB259" i="4"/>
  <c r="AE259" i="4" s="1"/>
  <c r="AE217" i="4"/>
  <c r="D17" i="7"/>
  <c r="N14" i="7"/>
  <c r="E17" i="7"/>
  <c r="P14" i="7"/>
  <c r="F17" i="7"/>
  <c r="R14" i="7"/>
  <c r="G17" i="7"/>
  <c r="T14" i="7"/>
  <c r="I17" i="7"/>
  <c r="V14" i="7"/>
  <c r="D18" i="7"/>
  <c r="X14" i="7"/>
  <c r="E18" i="7"/>
  <c r="Z14" i="7"/>
  <c r="F18" i="7"/>
  <c r="AB14" i="7"/>
  <c r="G18" i="7"/>
  <c r="AD14" i="7"/>
  <c r="I18" i="7"/>
  <c r="AF14" i="7"/>
  <c r="D19" i="7"/>
  <c r="AH14" i="7"/>
  <c r="E19" i="7"/>
  <c r="AJ14" i="7"/>
  <c r="F19" i="7"/>
  <c r="AL14" i="7"/>
  <c r="G19" i="7"/>
  <c r="AN14" i="7"/>
  <c r="I19" i="7"/>
  <c r="AP14" i="7"/>
  <c r="D20" i="7"/>
  <c r="AR14" i="7"/>
  <c r="E20" i="7"/>
  <c r="AT14" i="7"/>
  <c r="F20" i="7"/>
  <c r="AV14" i="7"/>
  <c r="G20" i="7"/>
  <c r="AX14" i="7"/>
  <c r="I20" i="7"/>
  <c r="AZ14" i="7"/>
  <c r="D21" i="7"/>
  <c r="BB14" i="7"/>
  <c r="E21" i="7"/>
  <c r="BD14" i="7"/>
  <c r="F21" i="7"/>
  <c r="BF14" i="7"/>
  <c r="G21" i="7"/>
  <c r="BH14" i="7"/>
  <c r="I21" i="7"/>
  <c r="BJ14" i="7"/>
  <c r="AL26" i="4"/>
  <c r="AL140" i="4"/>
  <c r="AL115" i="4"/>
  <c r="AL37" i="4"/>
  <c r="AL129" i="4"/>
  <c r="AL45" i="4"/>
  <c r="AM215" i="4"/>
  <c r="A215" i="4" s="1"/>
  <c r="AL61" i="4"/>
  <c r="A287" i="4"/>
  <c r="AP240" i="4"/>
  <c r="AQ240" i="4" s="1"/>
  <c r="A240" i="4"/>
  <c r="AC121" i="4"/>
  <c r="AE120" i="4"/>
  <c r="AI91" i="4"/>
  <c r="AL91" i="4" s="1"/>
  <c r="AO275" i="4"/>
  <c r="AC225" i="4"/>
  <c r="AD225" i="4" s="1"/>
  <c r="AC226" i="4"/>
  <c r="AD226" i="4" s="1"/>
  <c r="AK51" i="4"/>
  <c r="AL51" i="4" s="1"/>
  <c r="AE173" i="4"/>
  <c r="AA225" i="4"/>
  <c r="AB225" i="4" s="1"/>
  <c r="AI284" i="4"/>
  <c r="AL284" i="4" s="1"/>
  <c r="AA261" i="4"/>
  <c r="AE29" i="4"/>
  <c r="AE47" i="4"/>
  <c r="AI215" i="4"/>
  <c r="AL215" i="4" s="1"/>
  <c r="AE224" i="4"/>
  <c r="AD214" i="4"/>
  <c r="AD261" i="4"/>
  <c r="AC262" i="4"/>
  <c r="AC263" i="4" s="1"/>
  <c r="AD263" i="4" s="1"/>
  <c r="AB208" i="4"/>
  <c r="AE208" i="4" s="1"/>
  <c r="AH94" i="4"/>
  <c r="AI94" i="4" s="1"/>
  <c r="AL94" i="4" s="1"/>
  <c r="AD161" i="4"/>
  <c r="AC162" i="4"/>
  <c r="AB160" i="4"/>
  <c r="AE160" i="4" s="1"/>
  <c r="AE260" i="4"/>
  <c r="AE152" i="4"/>
  <c r="AM275" i="4"/>
  <c r="AN275" i="4" s="1"/>
  <c r="AD209" i="4"/>
  <c r="AB192" i="4"/>
  <c r="AE192" i="4" s="1"/>
  <c r="AB121" i="4"/>
  <c r="AB213" i="4"/>
  <c r="AE213" i="4" s="1"/>
  <c r="AB191" i="4"/>
  <c r="AE191" i="4" s="1"/>
  <c r="AP287" i="4"/>
  <c r="AQ287" i="4" s="1"/>
  <c r="AH98" i="4"/>
  <c r="AI98" i="4" s="1"/>
  <c r="AL98" i="4" s="1"/>
  <c r="AD194" i="4" l="1"/>
  <c r="AJ188" i="4"/>
  <c r="AK188" i="4" s="1"/>
  <c r="AE193" i="4"/>
  <c r="AE194" i="4"/>
  <c r="AA184" i="4"/>
  <c r="AB184" i="4" s="1"/>
  <c r="AE184" i="4" s="1"/>
  <c r="AA183" i="4"/>
  <c r="AB183" i="4" s="1"/>
  <c r="AE183" i="4" s="1"/>
  <c r="AB176" i="4"/>
  <c r="AE176" i="4" s="1"/>
  <c r="AA177" i="4"/>
  <c r="AB177" i="4" s="1"/>
  <c r="AE177" i="4" s="1"/>
  <c r="AE175" i="4"/>
  <c r="AB182" i="4"/>
  <c r="AE182" i="4" s="1"/>
  <c r="AD44" i="4"/>
  <c r="AE44" i="4" s="1"/>
  <c r="AK40" i="4"/>
  <c r="AL40" i="4" s="1"/>
  <c r="AK30" i="4"/>
  <c r="AL30" i="4" s="1"/>
  <c r="AO21" i="4"/>
  <c r="AD121" i="4"/>
  <c r="AC122" i="4"/>
  <c r="AB123" i="4"/>
  <c r="AA124" i="4"/>
  <c r="AP284" i="4"/>
  <c r="AQ284" i="4" s="1"/>
  <c r="AM91" i="4"/>
  <c r="AN91" i="4" s="1"/>
  <c r="AE121" i="4"/>
  <c r="AA262" i="4"/>
  <c r="AN215" i="4"/>
  <c r="AQ215" i="4" s="1"/>
  <c r="AP91" i="4"/>
  <c r="AP275" i="4"/>
  <c r="AQ275" i="4" s="1"/>
  <c r="A275" i="4"/>
  <c r="AE225" i="4"/>
  <c r="AA226" i="4"/>
  <c r="AB226" i="4" s="1"/>
  <c r="AE226" i="4" s="1"/>
  <c r="AB261" i="4"/>
  <c r="AE261" i="4" s="1"/>
  <c r="AB214" i="4"/>
  <c r="AE214" i="4" s="1"/>
  <c r="AB209" i="4"/>
  <c r="AE209" i="4" s="1"/>
  <c r="AN21" i="4"/>
  <c r="AD210" i="4"/>
  <c r="AJ206" i="4"/>
  <c r="AK206" i="4" s="1"/>
  <c r="AJ220" i="4"/>
  <c r="AO218" i="4" s="1"/>
  <c r="AB161" i="4"/>
  <c r="AE161" i="4" s="1"/>
  <c r="AA162" i="4"/>
  <c r="AD262" i="4"/>
  <c r="AH188" i="4"/>
  <c r="AI188" i="4" s="1"/>
  <c r="AL188" i="4" s="1"/>
  <c r="AD162" i="4"/>
  <c r="AC163" i="4"/>
  <c r="AB262" i="4" l="1"/>
  <c r="AA263" i="4"/>
  <c r="AB263" i="4" s="1"/>
  <c r="AE263" i="4" s="1"/>
  <c r="AB124" i="4"/>
  <c r="AA125" i="4"/>
  <c r="AH117" i="4" s="1"/>
  <c r="AD122" i="4"/>
  <c r="AE122" i="4" s="1"/>
  <c r="AC123" i="4"/>
  <c r="AQ91" i="4"/>
  <c r="A91" i="4"/>
  <c r="AH178" i="4"/>
  <c r="AI178" i="4" s="1"/>
  <c r="AP218" i="4"/>
  <c r="AP21" i="4"/>
  <c r="AQ21" i="4" s="1"/>
  <c r="A21" i="4"/>
  <c r="AH220" i="4"/>
  <c r="AM218" i="4" s="1"/>
  <c r="AN218" i="4" s="1"/>
  <c r="AM230" i="4"/>
  <c r="AJ170" i="4"/>
  <c r="AD163" i="4"/>
  <c r="AJ157" i="4"/>
  <c r="AO140" i="4" s="1"/>
  <c r="AK220" i="4"/>
  <c r="AB162" i="4"/>
  <c r="AE162" i="4" s="1"/>
  <c r="AA163" i="4"/>
  <c r="AJ230" i="4"/>
  <c r="AE262" i="4"/>
  <c r="AJ178" i="4"/>
  <c r="AB210" i="4"/>
  <c r="AE210" i="4" s="1"/>
  <c r="AH206" i="4"/>
  <c r="AI206" i="4" s="1"/>
  <c r="AL206" i="4" s="1"/>
  <c r="AD123" i="4" l="1"/>
  <c r="AE123" i="4" s="1"/>
  <c r="AC124" i="4"/>
  <c r="AF123" i="4"/>
  <c r="AB125" i="4"/>
  <c r="A218" i="4"/>
  <c r="AO230" i="4"/>
  <c r="AP140" i="4"/>
  <c r="B21" i="4"/>
  <c r="C21" i="4" s="1"/>
  <c r="B91" i="4"/>
  <c r="C91" i="4" s="1"/>
  <c r="AI230" i="4"/>
  <c r="AN230" i="4"/>
  <c r="AK170" i="4"/>
  <c r="AI220" i="4"/>
  <c r="AL220" i="4" s="1"/>
  <c r="AH170" i="4"/>
  <c r="AK178" i="4"/>
  <c r="AL178" i="4" s="1"/>
  <c r="AD186" i="4"/>
  <c r="AE186" i="4" s="1"/>
  <c r="AK230" i="4"/>
  <c r="AB163" i="4"/>
  <c r="AE163" i="4" s="1"/>
  <c r="AH157" i="4"/>
  <c r="AM140" i="4" s="1"/>
  <c r="AN140" i="4" s="1"/>
  <c r="AE185" i="4"/>
  <c r="AQ218" i="4"/>
  <c r="AK157" i="4"/>
  <c r="AM115" i="4" l="1"/>
  <c r="AN115" i="4" s="1"/>
  <c r="AI117" i="4"/>
  <c r="AD124" i="4"/>
  <c r="AE124" i="4" s="1"/>
  <c r="AC125" i="4"/>
  <c r="AD125" i="4" s="1"/>
  <c r="AE125" i="4" s="1"/>
  <c r="AJ117" i="4"/>
  <c r="AQ140" i="4"/>
  <c r="A140" i="4"/>
  <c r="AL230" i="4"/>
  <c r="A230" i="4"/>
  <c r="AP230" i="4"/>
  <c r="AQ230" i="4"/>
  <c r="AD5" i="5"/>
  <c r="AD4" i="5" s="1"/>
  <c r="AI170" i="4"/>
  <c r="AL170" i="4" s="1"/>
  <c r="AI157" i="4"/>
  <c r="AL157" i="4" s="1"/>
  <c r="AH256" i="4"/>
  <c r="AM250" i="4" s="1"/>
  <c r="AO115" i="4" l="1"/>
  <c r="AK117" i="4"/>
  <c r="AL117" i="4" s="1"/>
  <c r="AJ256" i="4"/>
  <c r="AO250" i="4" s="1"/>
  <c r="A115" i="4" l="1"/>
  <c r="AP115" i="4"/>
  <c r="AQ115" i="4" s="1"/>
  <c r="AI256" i="4"/>
  <c r="AJ211" i="4"/>
  <c r="AK211" i="4" s="1"/>
  <c r="AK256" i="4"/>
  <c r="B115" i="4" l="1"/>
  <c r="C115" i="4" s="1"/>
  <c r="B140" i="4"/>
  <c r="C140" i="4" s="1"/>
  <c r="AL256" i="4"/>
  <c r="A250" i="4"/>
  <c r="AN250" i="4"/>
  <c r="AJ195" i="4"/>
  <c r="AK195" i="4" s="1"/>
  <c r="AJ185" i="4"/>
  <c r="AP250" i="4"/>
  <c r="AH195" i="4"/>
  <c r="AH211" i="4"/>
  <c r="AI211" i="4" s="1"/>
  <c r="AL211" i="4" s="1"/>
  <c r="AQ250" i="4" l="1"/>
  <c r="AM170" i="4"/>
  <c r="AO170" i="4"/>
  <c r="AK185" i="4"/>
  <c r="AL185" i="4" s="1"/>
  <c r="AI195" i="4"/>
  <c r="AL195" i="4" s="1"/>
  <c r="C8" i="21" l="1"/>
  <c r="C11" i="21"/>
  <c r="C10" i="21"/>
  <c r="C9" i="21"/>
  <c r="AN170" i="4"/>
  <c r="G13" i="5"/>
  <c r="A170" i="4"/>
  <c r="H13" i="5"/>
  <c r="AP170" i="4"/>
  <c r="AQ170" i="4" l="1"/>
  <c r="D11" i="21" s="1"/>
  <c r="I13" i="5"/>
  <c r="B170" i="4"/>
  <c r="C170" i="4" s="1"/>
  <c r="B275" i="4"/>
  <c r="C275" i="4" s="1"/>
  <c r="B230" i="4"/>
  <c r="C230" i="4" s="1"/>
  <c r="B284" i="4"/>
  <c r="C284" i="4" s="1"/>
  <c r="B287" i="4"/>
  <c r="C287" i="4" s="1"/>
  <c r="B240" i="4"/>
  <c r="C240" i="4" s="1"/>
  <c r="B218" i="4"/>
  <c r="C218" i="4" s="1"/>
  <c r="B215" i="4"/>
  <c r="C215" i="4" s="1"/>
  <c r="B250" i="4"/>
  <c r="C250" i="4" s="1"/>
  <c r="AD9" i="5"/>
  <c r="AD8" i="5" s="1"/>
  <c r="AD7" i="5"/>
  <c r="AD6" i="5" s="1"/>
  <c r="AN5" i="5" l="1"/>
  <c r="AN4" i="5" s="1"/>
  <c r="R5" i="5"/>
  <c r="R4" i="5" s="1"/>
  <c r="F14" i="5"/>
  <c r="F12" i="5"/>
  <c r="F15" i="5"/>
  <c r="F13" i="5"/>
  <c r="D9" i="21"/>
  <c r="D10" i="21"/>
  <c r="D8" i="21"/>
  <c r="AB5" i="5"/>
  <c r="AB4" i="5" s="1"/>
  <c r="N155" i="5"/>
  <c r="N154" i="5" s="1"/>
  <c r="AZ199" i="5"/>
  <c r="AZ198" i="5" s="1"/>
  <c r="AV147" i="5"/>
  <c r="AV146" i="5" s="1"/>
  <c r="AJ195" i="5"/>
  <c r="AJ194" i="5" s="1"/>
  <c r="AP113" i="5"/>
  <c r="AP112" i="5" s="1"/>
  <c r="BD109" i="5"/>
  <c r="BD108" i="5" s="1"/>
  <c r="AH179" i="5"/>
  <c r="AH178" i="5" s="1"/>
  <c r="AR187" i="5"/>
  <c r="AR186" i="5" s="1"/>
  <c r="AV167" i="5"/>
  <c r="AV166" i="5" s="1"/>
  <c r="BH167" i="5"/>
  <c r="BH166" i="5" s="1"/>
  <c r="V83" i="5"/>
  <c r="V82" i="5" s="1"/>
  <c r="BH191" i="5"/>
  <c r="BH190" i="5" s="1"/>
  <c r="AB97" i="5"/>
  <c r="AB96" i="5" s="1"/>
  <c r="V157" i="5"/>
  <c r="V156" i="5" s="1"/>
  <c r="AT111" i="5"/>
  <c r="AT110" i="5" s="1"/>
  <c r="AV193" i="5"/>
  <c r="AV192" i="5" s="1"/>
  <c r="T107" i="5"/>
  <c r="T106" i="5" s="1"/>
  <c r="AL101" i="5"/>
  <c r="AL100" i="5" s="1"/>
  <c r="X161" i="5"/>
  <c r="X160" i="5" s="1"/>
  <c r="AF193" i="5"/>
  <c r="AF192" i="5" s="1"/>
  <c r="R153" i="5"/>
  <c r="R152" i="5" s="1"/>
  <c r="AF163" i="5"/>
  <c r="AF162" i="5" s="1"/>
  <c r="Z105" i="5"/>
  <c r="Z104" i="5" s="1"/>
  <c r="N143" i="5"/>
  <c r="N142" i="5" s="1"/>
  <c r="X73" i="5"/>
  <c r="X72" i="5" s="1"/>
  <c r="AV135" i="5"/>
  <c r="AV134" i="5" s="1"/>
  <c r="AR137" i="5"/>
  <c r="AR136" i="5" s="1"/>
  <c r="BH145" i="5"/>
  <c r="BH144" i="5" s="1"/>
  <c r="Z125" i="5"/>
  <c r="Z124" i="5" s="1"/>
  <c r="AP105" i="5"/>
  <c r="AP104" i="5" s="1"/>
  <c r="X201" i="5"/>
  <c r="X200" i="5" s="1"/>
  <c r="BD173" i="5"/>
  <c r="BD172" i="5" s="1"/>
  <c r="BD147" i="5"/>
  <c r="BD146" i="5" s="1"/>
  <c r="AZ101" i="5"/>
  <c r="AZ100" i="5" s="1"/>
  <c r="R131" i="5"/>
  <c r="R130" i="5" s="1"/>
  <c r="BD203" i="5"/>
  <c r="BD202" i="5" s="1"/>
  <c r="V121" i="5"/>
  <c r="V120" i="5" s="1"/>
  <c r="AT121" i="5"/>
  <c r="AT120" i="5" s="1"/>
  <c r="AT153" i="5"/>
  <c r="AT152" i="5" s="1"/>
  <c r="AP181" i="5"/>
  <c r="AP180" i="5" s="1"/>
  <c r="AF93" i="5"/>
  <c r="AF92" i="5" s="1"/>
  <c r="AR169" i="5"/>
  <c r="AR168" i="5" s="1"/>
  <c r="V137" i="5"/>
  <c r="V136" i="5" s="1"/>
  <c r="AH105" i="5"/>
  <c r="AH104" i="5" s="1"/>
  <c r="AJ133" i="5"/>
  <c r="AJ132" i="5" s="1"/>
  <c r="BF153" i="5"/>
  <c r="BF152" i="5" s="1"/>
  <c r="R7" i="5"/>
  <c r="R6" i="5" s="1"/>
  <c r="AR179" i="5"/>
  <c r="AR178" i="5" s="1"/>
  <c r="N179" i="5"/>
  <c r="N178" i="5" s="1"/>
  <c r="AD81" i="5"/>
  <c r="AD80" i="5" s="1"/>
  <c r="AZ189" i="5"/>
  <c r="AZ188" i="5" s="1"/>
  <c r="BJ97" i="5"/>
  <c r="BJ96" i="5" s="1"/>
  <c r="AZ25" i="5"/>
  <c r="AZ24" i="5" s="1"/>
  <c r="X163" i="5"/>
  <c r="X162" i="5" s="1"/>
  <c r="P99" i="5"/>
  <c r="P98" i="5" s="1"/>
  <c r="AB119" i="5"/>
  <c r="AB118" i="5" s="1"/>
  <c r="BD195" i="5"/>
  <c r="BD194" i="5" s="1"/>
  <c r="V163" i="5"/>
  <c r="V162" i="5" s="1"/>
  <c r="AP161" i="5"/>
  <c r="AP160" i="5" s="1"/>
  <c r="P117" i="5"/>
  <c r="P116" i="5" s="1"/>
  <c r="AT107" i="5"/>
  <c r="AT106" i="5" s="1"/>
  <c r="AR155" i="5"/>
  <c r="AR154" i="5" s="1"/>
  <c r="AN187" i="5"/>
  <c r="AN186" i="5" s="1"/>
  <c r="Z59" i="5"/>
  <c r="Z58" i="5" s="1"/>
  <c r="AT97" i="5"/>
  <c r="AT96" i="5" s="1"/>
  <c r="BJ103" i="5"/>
  <c r="BJ102" i="5" s="1"/>
  <c r="AJ183" i="5"/>
  <c r="AJ182" i="5" s="1"/>
  <c r="P173" i="5"/>
  <c r="P172" i="5" s="1"/>
  <c r="V143" i="5"/>
  <c r="V142" i="5" s="1"/>
  <c r="BF201" i="5"/>
  <c r="BF200" i="5" s="1"/>
  <c r="AX105" i="5"/>
  <c r="AX104" i="5" s="1"/>
  <c r="AT133" i="5"/>
  <c r="AT132" i="5" s="1"/>
  <c r="BB133" i="5"/>
  <c r="BB132" i="5" s="1"/>
  <c r="BH125" i="5"/>
  <c r="BH124" i="5" s="1"/>
  <c r="V123" i="5"/>
  <c r="V122" i="5" s="1"/>
  <c r="BB183" i="5"/>
  <c r="BB182" i="5" s="1"/>
  <c r="AP175" i="5"/>
  <c r="AP174" i="5" s="1"/>
  <c r="BB147" i="5"/>
  <c r="BB146" i="5" s="1"/>
  <c r="AZ149" i="5"/>
  <c r="AZ148" i="5" s="1"/>
  <c r="AB109" i="5"/>
  <c r="AB108" i="5" s="1"/>
  <c r="AN145" i="5"/>
  <c r="AN144" i="5" s="1"/>
  <c r="BB155" i="5"/>
  <c r="BB154" i="5" s="1"/>
  <c r="AT189" i="5"/>
  <c r="AT188" i="5" s="1"/>
  <c r="AJ141" i="5"/>
  <c r="AJ140" i="5" s="1"/>
  <c r="AF91" i="5"/>
  <c r="AF90" i="5" s="1"/>
  <c r="R175" i="5"/>
  <c r="R174" i="5" s="1"/>
  <c r="R115" i="5"/>
  <c r="R114" i="5" s="1"/>
  <c r="AJ105" i="5"/>
  <c r="AJ104" i="5" s="1"/>
  <c r="BB203" i="5"/>
  <c r="BB202" i="5" s="1"/>
  <c r="AN161" i="5"/>
  <c r="AN160" i="5" s="1"/>
  <c r="V167" i="5"/>
  <c r="V166" i="5" s="1"/>
  <c r="AT167" i="5"/>
  <c r="AT166" i="5" s="1"/>
  <c r="AZ121" i="5"/>
  <c r="AZ120" i="5" s="1"/>
  <c r="AR107" i="5"/>
  <c r="AR106" i="5" s="1"/>
  <c r="X85" i="5"/>
  <c r="X84" i="5" s="1"/>
  <c r="Z167" i="5"/>
  <c r="Z166" i="5" s="1"/>
  <c r="BF155" i="5"/>
  <c r="BF154" i="5" s="1"/>
  <c r="AV137" i="5"/>
  <c r="AV136" i="5" s="1"/>
  <c r="AZ173" i="5"/>
  <c r="AZ172" i="5" s="1"/>
  <c r="BJ173" i="5"/>
  <c r="BJ172" i="5" s="1"/>
  <c r="V93" i="5"/>
  <c r="V92" i="5" s="1"/>
  <c r="AL193" i="5"/>
  <c r="AL192" i="5" s="1"/>
  <c r="AL135" i="5"/>
  <c r="AL134" i="5" s="1"/>
  <c r="AD123" i="5"/>
  <c r="AD122" i="5" s="1"/>
  <c r="R173" i="5"/>
  <c r="R172" i="5" s="1"/>
  <c r="BB191" i="5"/>
  <c r="BB190" i="5" s="1"/>
  <c r="R187" i="5"/>
  <c r="R186" i="5" s="1"/>
  <c r="AL77" i="5"/>
  <c r="AL76" i="5" s="1"/>
  <c r="V103" i="5"/>
  <c r="V102" i="5" s="1"/>
  <c r="AR73" i="5"/>
  <c r="AR72" i="5" s="1"/>
  <c r="Z135" i="5"/>
  <c r="Z134" i="5" s="1"/>
  <c r="AP189" i="5"/>
  <c r="AP188" i="5" s="1"/>
  <c r="X151" i="5"/>
  <c r="X150" i="5" s="1"/>
  <c r="N199" i="5"/>
  <c r="N198" i="5" s="1"/>
  <c r="X183" i="5"/>
  <c r="X182" i="5" s="1"/>
  <c r="BF75" i="5"/>
  <c r="BF74" i="5" s="1"/>
  <c r="X121" i="5"/>
  <c r="X120" i="5" s="1"/>
  <c r="AP65" i="5"/>
  <c r="AP64" i="5" s="1"/>
  <c r="AN81" i="5"/>
  <c r="AN80" i="5" s="1"/>
  <c r="R121" i="5"/>
  <c r="R120" i="5" s="1"/>
  <c r="BJ23" i="5"/>
  <c r="BJ22" i="5" s="1"/>
  <c r="AH37" i="5"/>
  <c r="AH36" i="5" s="1"/>
  <c r="AL35" i="5"/>
  <c r="AL34" i="5" s="1"/>
  <c r="AX5" i="5"/>
  <c r="AX4" i="5" s="1"/>
  <c r="AT149" i="5"/>
  <c r="AT148" i="5" s="1"/>
  <c r="BD131" i="5"/>
  <c r="BD130" i="5" s="1"/>
  <c r="AP21" i="5"/>
  <c r="AP20" i="5" s="1"/>
  <c r="AN201" i="5"/>
  <c r="AN200" i="5" s="1"/>
  <c r="BJ149" i="5"/>
  <c r="BJ148" i="5" s="1"/>
  <c r="T127" i="5"/>
  <c r="T126" i="5" s="1"/>
  <c r="AB189" i="5"/>
  <c r="AB188" i="5" s="1"/>
  <c r="T95" i="5"/>
  <c r="T94" i="5" s="1"/>
  <c r="AH97" i="5"/>
  <c r="AH96" i="5" s="1"/>
  <c r="BJ177" i="5"/>
  <c r="BJ176" i="5" s="1"/>
  <c r="AX9" i="5"/>
  <c r="AX8" i="5" s="1"/>
  <c r="AL119" i="5"/>
  <c r="AL118" i="5" s="1"/>
  <c r="BH109" i="5"/>
  <c r="BH108" i="5" s="1"/>
  <c r="V203" i="5"/>
  <c r="V202" i="5" s="1"/>
  <c r="AB179" i="5"/>
  <c r="AB178" i="5" s="1"/>
  <c r="BB127" i="5"/>
  <c r="BB126" i="5" s="1"/>
  <c r="V181" i="5"/>
  <c r="V180" i="5" s="1"/>
  <c r="AV197" i="5"/>
  <c r="AV196" i="5" s="1"/>
  <c r="AH79" i="5"/>
  <c r="AH78" i="5" s="1"/>
  <c r="T189" i="5"/>
  <c r="T188" i="5" s="1"/>
  <c r="AF151" i="5"/>
  <c r="AF150" i="5" s="1"/>
  <c r="AT197" i="5"/>
  <c r="AT196" i="5" s="1"/>
  <c r="AV141" i="5"/>
  <c r="AV140" i="5" s="1"/>
  <c r="AV183" i="5"/>
  <c r="AV182" i="5" s="1"/>
  <c r="AP141" i="5"/>
  <c r="AP140" i="5" s="1"/>
  <c r="AR159" i="5"/>
  <c r="AR158" i="5" s="1"/>
  <c r="BF171" i="5"/>
  <c r="BF170" i="5" s="1"/>
  <c r="AJ171" i="5"/>
  <c r="AJ170" i="5" s="1"/>
  <c r="AZ131" i="5"/>
  <c r="AZ130" i="5" s="1"/>
  <c r="X157" i="5"/>
  <c r="X156" i="5" s="1"/>
  <c r="AD191" i="5"/>
  <c r="AD190" i="5" s="1"/>
  <c r="BF147" i="5"/>
  <c r="BF146" i="5" s="1"/>
  <c r="AF187" i="5"/>
  <c r="AF186" i="5" s="1"/>
  <c r="AL177" i="5"/>
  <c r="AL176" i="5" s="1"/>
  <c r="AR143" i="5"/>
  <c r="AR142" i="5" s="1"/>
  <c r="X195" i="5"/>
  <c r="X194" i="5" s="1"/>
  <c r="AB159" i="5"/>
  <c r="AB158" i="5" s="1"/>
  <c r="AT151" i="5"/>
  <c r="AT150" i="5" s="1"/>
  <c r="AD149" i="5"/>
  <c r="AD148" i="5" s="1"/>
  <c r="AZ137" i="5"/>
  <c r="AZ136" i="5" s="1"/>
  <c r="Z203" i="5"/>
  <c r="Z202" i="5" s="1"/>
  <c r="BF125" i="5"/>
  <c r="BF124" i="5" s="1"/>
  <c r="Z145" i="5"/>
  <c r="Z144" i="5" s="1"/>
  <c r="AV113" i="5"/>
  <c r="AV112" i="5" s="1"/>
  <c r="AL95" i="5"/>
  <c r="AL94" i="5" s="1"/>
  <c r="AB169" i="5"/>
  <c r="AB168" i="5" s="1"/>
  <c r="V141" i="5"/>
  <c r="V140" i="5" s="1"/>
  <c r="BH77" i="5"/>
  <c r="BH76" i="5" s="1"/>
  <c r="BH115" i="5"/>
  <c r="BH114" i="5" s="1"/>
  <c r="BH173" i="5"/>
  <c r="BH172" i="5" s="1"/>
  <c r="AJ197" i="5"/>
  <c r="AJ196" i="5" s="1"/>
  <c r="BF109" i="5"/>
  <c r="BF108" i="5" s="1"/>
  <c r="AX173" i="5"/>
  <c r="AX172" i="5" s="1"/>
  <c r="BB179" i="5"/>
  <c r="BB178" i="5" s="1"/>
  <c r="R123" i="5"/>
  <c r="R122" i="5" s="1"/>
  <c r="AD195" i="5"/>
  <c r="AD194" i="5" s="1"/>
  <c r="AH183" i="5"/>
  <c r="AH182" i="5" s="1"/>
  <c r="AF183" i="5"/>
  <c r="AF182" i="5" s="1"/>
  <c r="T183" i="5"/>
  <c r="T182" i="5" s="1"/>
  <c r="BD105" i="5"/>
  <c r="BD104" i="5" s="1"/>
  <c r="AB187" i="5"/>
  <c r="AB186" i="5" s="1"/>
  <c r="AN193" i="5"/>
  <c r="AN192" i="5" s="1"/>
  <c r="BB201" i="5"/>
  <c r="BB200" i="5" s="1"/>
  <c r="P163" i="5"/>
  <c r="P162" i="5" s="1"/>
  <c r="AV19" i="5"/>
  <c r="AV18" i="5" s="1"/>
  <c r="BB53" i="5"/>
  <c r="BB52" i="5" s="1"/>
  <c r="BF83" i="5"/>
  <c r="BF82" i="5" s="1"/>
  <c r="Z79" i="5"/>
  <c r="Z78" i="5" s="1"/>
  <c r="AL9" i="5"/>
  <c r="AL8" i="5" s="1"/>
  <c r="BF79" i="5"/>
  <c r="BF78" i="5" s="1"/>
  <c r="AF17" i="5"/>
  <c r="AF16" i="5" s="1"/>
  <c r="BF27" i="5"/>
  <c r="BF26" i="5" s="1"/>
  <c r="R15" i="5"/>
  <c r="R13" i="5" s="1"/>
  <c r="V199" i="5"/>
  <c r="V198" i="5" s="1"/>
  <c r="BH161" i="5"/>
  <c r="BH160" i="5" s="1"/>
  <c r="AD35" i="5"/>
  <c r="AD34" i="5" s="1"/>
  <c r="AH169" i="5"/>
  <c r="AH168" i="5" s="1"/>
  <c r="BD133" i="5"/>
  <c r="BD132" i="5" s="1"/>
  <c r="AH187" i="5"/>
  <c r="AH186" i="5" s="1"/>
  <c r="T159" i="5"/>
  <c r="T158" i="5" s="1"/>
  <c r="R139" i="5"/>
  <c r="R138" i="5" s="1"/>
  <c r="Z169" i="5"/>
  <c r="Z168" i="5" s="1"/>
  <c r="AJ9" i="5"/>
  <c r="AJ8" i="5" s="1"/>
  <c r="AX119" i="5"/>
  <c r="AX118" i="5" s="1"/>
  <c r="AX187" i="5"/>
  <c r="AX186" i="5" s="1"/>
  <c r="BD99" i="5"/>
  <c r="BD98" i="5" s="1"/>
  <c r="AZ163" i="5"/>
  <c r="AZ162" i="5" s="1"/>
  <c r="AL141" i="5"/>
  <c r="AL140" i="5" s="1"/>
  <c r="N195" i="5"/>
  <c r="N194" i="5" s="1"/>
  <c r="R185" i="5"/>
  <c r="R184" i="5" s="1"/>
  <c r="X125" i="5"/>
  <c r="X124" i="5" s="1"/>
  <c r="T63" i="5"/>
  <c r="T62" i="5" s="1"/>
  <c r="T181" i="5"/>
  <c r="T180" i="5" s="1"/>
  <c r="AB155" i="5"/>
  <c r="AB154" i="5" s="1"/>
  <c r="AH195" i="5"/>
  <c r="AH194" i="5" s="1"/>
  <c r="Z159" i="5"/>
  <c r="Z158" i="5" s="1"/>
  <c r="AJ185" i="5"/>
  <c r="AJ184" i="5" s="1"/>
  <c r="AV159" i="5"/>
  <c r="AV158" i="5" s="1"/>
  <c r="BD185" i="5"/>
  <c r="BD184" i="5" s="1"/>
  <c r="N171" i="5"/>
  <c r="N170" i="5" s="1"/>
  <c r="Z153" i="5"/>
  <c r="Z152" i="5" s="1"/>
  <c r="AL105" i="5"/>
  <c r="AL104" i="5" s="1"/>
  <c r="AF109" i="5"/>
  <c r="AF108" i="5" s="1"/>
  <c r="BD135" i="5"/>
  <c r="BD134" i="5" s="1"/>
  <c r="AD201" i="5"/>
  <c r="AD200" i="5" s="1"/>
  <c r="AR183" i="5"/>
  <c r="AR182" i="5" s="1"/>
  <c r="AD143" i="5"/>
  <c r="AD142" i="5" s="1"/>
  <c r="BB141" i="5"/>
  <c r="BB140" i="5" s="1"/>
  <c r="P161" i="5"/>
  <c r="P160" i="5" s="1"/>
  <c r="AR161" i="5"/>
  <c r="AR160" i="5" s="1"/>
  <c r="AZ187" i="5"/>
  <c r="AZ186" i="5" s="1"/>
  <c r="BH97" i="5"/>
  <c r="BH96" i="5" s="1"/>
  <c r="V155" i="5"/>
  <c r="V154" i="5" s="1"/>
  <c r="BH137" i="5"/>
  <c r="BH136" i="5" s="1"/>
  <c r="Z177" i="5"/>
  <c r="Z176" i="5" s="1"/>
  <c r="AD153" i="5"/>
  <c r="AD152" i="5" s="1"/>
  <c r="BF197" i="5"/>
  <c r="BF196" i="5" s="1"/>
  <c r="BF67" i="5"/>
  <c r="BF66" i="5" s="1"/>
  <c r="AP133" i="5"/>
  <c r="AP132" i="5" s="1"/>
  <c r="AV199" i="5"/>
  <c r="AV198" i="5" s="1"/>
  <c r="AL181" i="5"/>
  <c r="AL180" i="5" s="1"/>
  <c r="AL103" i="5"/>
  <c r="AL102" i="5" s="1"/>
  <c r="X145" i="5"/>
  <c r="X144" i="5" s="1"/>
  <c r="N131" i="5"/>
  <c r="N130" i="5" s="1"/>
  <c r="AR95" i="5"/>
  <c r="AR94" i="5" s="1"/>
  <c r="AJ117" i="5"/>
  <c r="AJ116" i="5" s="1"/>
  <c r="AD169" i="5"/>
  <c r="AD168" i="5" s="1"/>
  <c r="AD179" i="5"/>
  <c r="AD178" i="5" s="1"/>
  <c r="P157" i="5"/>
  <c r="P156" i="5" s="1"/>
  <c r="AB193" i="5"/>
  <c r="AB192" i="5" s="1"/>
  <c r="AV203" i="5"/>
  <c r="AV202" i="5" s="1"/>
  <c r="AP101" i="5"/>
  <c r="AP100" i="5" s="1"/>
  <c r="AP159" i="5"/>
  <c r="AP158" i="5" s="1"/>
  <c r="AT201" i="5"/>
  <c r="AT200" i="5" s="1"/>
  <c r="X197" i="5"/>
  <c r="X196" i="5" s="1"/>
  <c r="AP153" i="5"/>
  <c r="AP152" i="5" s="1"/>
  <c r="AF115" i="5"/>
  <c r="AF114" i="5" s="1"/>
  <c r="AD203" i="5"/>
  <c r="AD202" i="5" s="1"/>
  <c r="AZ97" i="5"/>
  <c r="AZ96" i="5" s="1"/>
  <c r="P145" i="5"/>
  <c r="P144" i="5" s="1"/>
  <c r="P35" i="5"/>
  <c r="P34" i="5" s="1"/>
  <c r="T12" i="5"/>
  <c r="T10" i="5" s="1"/>
  <c r="BB65" i="5"/>
  <c r="BB64" i="5" s="1"/>
  <c r="P77" i="5"/>
  <c r="P76" i="5" s="1"/>
  <c r="AT17" i="5"/>
  <c r="AT16" i="5" s="1"/>
  <c r="BJ55" i="5"/>
  <c r="BJ54" i="5" s="1"/>
  <c r="AJ37" i="5"/>
  <c r="AJ36" i="5" s="1"/>
  <c r="AJ49" i="5"/>
  <c r="AJ48" i="5" s="1"/>
  <c r="AL43" i="5"/>
  <c r="AL42" i="5" s="1"/>
  <c r="BB95" i="5"/>
  <c r="BB94" i="5" s="1"/>
  <c r="AZ45" i="5"/>
  <c r="AZ44" i="5" s="1"/>
  <c r="BH139" i="5"/>
  <c r="BH138" i="5" s="1"/>
  <c r="AP9" i="5"/>
  <c r="AP8" i="5" s="1"/>
  <c r="AV93" i="5"/>
  <c r="AV92" i="5" s="1"/>
  <c r="AF133" i="5"/>
  <c r="AF132" i="5" s="1"/>
  <c r="AB153" i="5"/>
  <c r="AB152" i="5" s="1"/>
  <c r="V171" i="5"/>
  <c r="V170" i="5" s="1"/>
  <c r="AF181" i="5"/>
  <c r="AF180" i="5" s="1"/>
  <c r="T143" i="5"/>
  <c r="T142" i="5" s="1"/>
  <c r="BH87" i="5"/>
  <c r="BH86" i="5" s="1"/>
  <c r="AP183" i="5"/>
  <c r="AP182" i="5" s="1"/>
  <c r="R167" i="5"/>
  <c r="R166" i="5" s="1"/>
  <c r="P175" i="5"/>
  <c r="P174" i="5" s="1"/>
  <c r="AR185" i="5"/>
  <c r="AR184" i="5" s="1"/>
  <c r="BJ147" i="5"/>
  <c r="BJ146" i="5" s="1"/>
  <c r="BJ169" i="5"/>
  <c r="BJ168" i="5" s="1"/>
  <c r="BH157" i="5"/>
  <c r="BH156" i="5" s="1"/>
  <c r="AH199" i="5"/>
  <c r="AH198" i="5" s="1"/>
  <c r="AV181" i="5"/>
  <c r="AV180" i="5" s="1"/>
  <c r="BJ185" i="5"/>
  <c r="BJ184" i="5" s="1"/>
  <c r="BH107" i="5"/>
  <c r="BH106" i="5" s="1"/>
  <c r="AR197" i="5"/>
  <c r="AR196" i="5" s="1"/>
  <c r="BJ107" i="5"/>
  <c r="BJ106" i="5" s="1"/>
  <c r="AL133" i="5"/>
  <c r="AL132" i="5" s="1"/>
  <c r="Z171" i="5"/>
  <c r="Z170" i="5" s="1"/>
  <c r="AT191" i="5"/>
  <c r="AT190" i="5" s="1"/>
  <c r="AR193" i="5"/>
  <c r="AR192" i="5" s="1"/>
  <c r="AD161" i="5"/>
  <c r="AD160" i="5" s="1"/>
  <c r="AH139" i="5"/>
  <c r="AH138" i="5" s="1"/>
  <c r="X173" i="5"/>
  <c r="X172" i="5" s="1"/>
  <c r="BH199" i="5"/>
  <c r="BH198" i="5" s="1"/>
  <c r="T91" i="5"/>
  <c r="T90" i="5" s="1"/>
  <c r="AZ111" i="5"/>
  <c r="AZ110" i="5" s="1"/>
  <c r="AJ203" i="5"/>
  <c r="AJ202" i="5" s="1"/>
  <c r="AX111" i="5"/>
  <c r="AX110" i="5" s="1"/>
  <c r="P165" i="5"/>
  <c r="P164" i="5" s="1"/>
  <c r="T203" i="5"/>
  <c r="T202" i="5" s="1"/>
  <c r="AP193" i="5"/>
  <c r="AP192" i="5" s="1"/>
  <c r="AN171" i="5"/>
  <c r="AN170" i="5" s="1"/>
  <c r="P195" i="5"/>
  <c r="P194" i="5" s="1"/>
  <c r="AF95" i="5"/>
  <c r="AF94" i="5" s="1"/>
  <c r="R165" i="5"/>
  <c r="R164" i="5" s="1"/>
  <c r="V165" i="5"/>
  <c r="V164" i="5" s="1"/>
  <c r="AL195" i="5"/>
  <c r="AL194" i="5" s="1"/>
  <c r="V97" i="5"/>
  <c r="V96" i="5" s="1"/>
  <c r="AL191" i="5"/>
  <c r="AL190" i="5" s="1"/>
  <c r="BD177" i="5"/>
  <c r="BD176" i="5" s="1"/>
  <c r="AR171" i="5"/>
  <c r="AR170" i="5" s="1"/>
  <c r="AX141" i="5"/>
  <c r="AX140" i="5" s="1"/>
  <c r="BF195" i="5"/>
  <c r="BF194" i="5" s="1"/>
  <c r="BB115" i="5"/>
  <c r="BB114" i="5" s="1"/>
  <c r="BB189" i="5"/>
  <c r="BB188" i="5" s="1"/>
  <c r="AP187" i="5"/>
  <c r="AP186" i="5" s="1"/>
  <c r="R101" i="5"/>
  <c r="R100" i="5" s="1"/>
  <c r="T195" i="5"/>
  <c r="T194" i="5" s="1"/>
  <c r="AL131" i="5"/>
  <c r="AL130" i="5" s="1"/>
  <c r="AR119" i="5"/>
  <c r="AR118" i="5" s="1"/>
  <c r="AD147" i="5"/>
  <c r="AD146" i="5" s="1"/>
  <c r="AB149" i="5"/>
  <c r="AB148" i="5" s="1"/>
  <c r="AT143" i="5"/>
  <c r="AT142" i="5" s="1"/>
  <c r="BD151" i="5"/>
  <c r="BD150" i="5" s="1"/>
  <c r="BD171" i="5"/>
  <c r="BD170" i="5" s="1"/>
  <c r="T137" i="5"/>
  <c r="T136" i="5" s="1"/>
  <c r="Z189" i="5"/>
  <c r="Z188" i="5" s="1"/>
  <c r="AZ113" i="5"/>
  <c r="AZ112" i="5" s="1"/>
  <c r="AV57" i="5"/>
  <c r="AV56" i="5" s="1"/>
  <c r="T71" i="5"/>
  <c r="T70" i="5" s="1"/>
  <c r="V49" i="5"/>
  <c r="V48" i="5" s="1"/>
  <c r="BB197" i="5"/>
  <c r="BB196" i="5" s="1"/>
  <c r="AT12" i="5"/>
  <c r="AT10" i="5" s="1"/>
  <c r="AV69" i="5"/>
  <c r="AV68" i="5" s="1"/>
  <c r="AZ57" i="5"/>
  <c r="AZ56" i="5" s="1"/>
  <c r="X63" i="5"/>
  <c r="X62" i="5" s="1"/>
  <c r="AV21" i="5"/>
  <c r="AV20" i="5" s="1"/>
  <c r="AN155" i="5"/>
  <c r="AN154" i="5" s="1"/>
  <c r="BH33" i="5"/>
  <c r="BH32" i="5" s="1"/>
  <c r="AJ125" i="5"/>
  <c r="AJ124" i="5" s="1"/>
  <c r="AN141" i="5"/>
  <c r="AN140" i="5" s="1"/>
  <c r="AJ129" i="5"/>
  <c r="AJ128" i="5" s="1"/>
  <c r="AR101" i="5"/>
  <c r="AR100" i="5" s="1"/>
  <c r="AD49" i="5"/>
  <c r="AD48" i="5" s="1"/>
  <c r="BJ71" i="5"/>
  <c r="BJ70" i="5" s="1"/>
  <c r="AT59" i="5"/>
  <c r="AT58" i="5" s="1"/>
  <c r="AJ61" i="5"/>
  <c r="AJ60" i="5" s="1"/>
  <c r="P59" i="5"/>
  <c r="P58" i="5" s="1"/>
  <c r="AB19" i="5"/>
  <c r="AB18" i="5" s="1"/>
  <c r="AH7" i="5"/>
  <c r="AH6" i="5" s="1"/>
  <c r="AH25" i="5"/>
  <c r="AH24" i="5" s="1"/>
  <c r="AT83" i="5"/>
  <c r="AT82" i="5" s="1"/>
  <c r="N67" i="5"/>
  <c r="N66" i="5" s="1"/>
  <c r="P12" i="5"/>
  <c r="P10" i="5" s="1"/>
  <c r="AT29" i="5"/>
  <c r="AT28" i="5" s="1"/>
  <c r="R35" i="5"/>
  <c r="R34" i="5" s="1"/>
  <c r="AL125" i="5"/>
  <c r="AL124" i="5" s="1"/>
  <c r="AF19" i="5"/>
  <c r="AF18" i="5" s="1"/>
  <c r="AD15" i="5"/>
  <c r="AD13" i="5" s="1"/>
  <c r="AJ23" i="5"/>
  <c r="AJ22" i="5" s="1"/>
  <c r="P5" i="5"/>
  <c r="P4" i="5" s="1"/>
  <c r="BJ79" i="5"/>
  <c r="BJ78" i="5" s="1"/>
  <c r="AR83" i="5"/>
  <c r="AR82" i="5" s="1"/>
  <c r="AF49" i="5"/>
  <c r="AF48" i="5" s="1"/>
  <c r="R53" i="5"/>
  <c r="R52" i="5" s="1"/>
  <c r="AH159" i="5"/>
  <c r="AH158" i="5" s="1"/>
  <c r="P85" i="5"/>
  <c r="P84" i="5" s="1"/>
  <c r="AX23" i="5"/>
  <c r="AX22" i="5" s="1"/>
  <c r="AJ47" i="5"/>
  <c r="AJ46" i="5" s="1"/>
  <c r="BH29" i="5"/>
  <c r="BH28" i="5" s="1"/>
  <c r="BB12" i="5"/>
  <c r="BB10" i="5" s="1"/>
  <c r="Z115" i="5"/>
  <c r="Z114" i="5" s="1"/>
  <c r="N39" i="5"/>
  <c r="N38" i="5" s="1"/>
  <c r="AL91" i="5"/>
  <c r="AL90" i="5" s="1"/>
  <c r="P47" i="5"/>
  <c r="P46" i="5" s="1"/>
  <c r="AT87" i="5"/>
  <c r="AT86" i="5" s="1"/>
  <c r="AV115" i="5"/>
  <c r="AV114" i="5" s="1"/>
  <c r="AL27" i="5"/>
  <c r="AL26" i="5" s="1"/>
  <c r="BF59" i="5"/>
  <c r="BF58" i="5" s="1"/>
  <c r="AR33" i="5"/>
  <c r="AR32" i="5" s="1"/>
  <c r="N31" i="5"/>
  <c r="N30" i="5" s="1"/>
  <c r="N33" i="5"/>
  <c r="N32" i="5" s="1"/>
  <c r="AD77" i="5"/>
  <c r="AD76" i="5" s="1"/>
  <c r="BH23" i="5"/>
  <c r="BH22" i="5" s="1"/>
  <c r="AF167" i="5"/>
  <c r="AF166" i="5" s="1"/>
  <c r="AT35" i="5"/>
  <c r="AT34" i="5" s="1"/>
  <c r="AX143" i="5"/>
  <c r="AX142" i="5" s="1"/>
  <c r="Z47" i="5"/>
  <c r="Z46" i="5" s="1"/>
  <c r="T19" i="5"/>
  <c r="T18" i="5" s="1"/>
  <c r="AF41" i="5"/>
  <c r="AF40" i="5" s="1"/>
  <c r="Z25" i="5"/>
  <c r="Z24" i="5" s="1"/>
  <c r="AD85" i="5"/>
  <c r="AD84" i="5" s="1"/>
  <c r="N9" i="5"/>
  <c r="N8" i="5" s="1"/>
  <c r="AN47" i="5"/>
  <c r="AN46" i="5" s="1"/>
  <c r="AF25" i="5"/>
  <c r="AF24" i="5" s="1"/>
  <c r="BF107" i="5"/>
  <c r="BF106" i="5" s="1"/>
  <c r="V37" i="5"/>
  <c r="V36" i="5" s="1"/>
  <c r="AX7" i="5"/>
  <c r="AX6" i="5" s="1"/>
  <c r="V41" i="5"/>
  <c r="V40" i="5" s="1"/>
  <c r="X43" i="5"/>
  <c r="X42" i="5" s="1"/>
  <c r="P139" i="5"/>
  <c r="P138" i="5" s="1"/>
  <c r="V95" i="5"/>
  <c r="V94" i="5" s="1"/>
  <c r="V197" i="5"/>
  <c r="V196" i="5" s="1"/>
  <c r="BD193" i="5"/>
  <c r="BD192" i="5" s="1"/>
  <c r="AF169" i="5"/>
  <c r="AF168" i="5" s="1"/>
  <c r="BB187" i="5"/>
  <c r="BB186" i="5" s="1"/>
  <c r="AL155" i="5"/>
  <c r="AL154" i="5" s="1"/>
  <c r="P123" i="5"/>
  <c r="P122" i="5" s="1"/>
  <c r="AL93" i="5"/>
  <c r="AL92" i="5" s="1"/>
  <c r="AX175" i="5"/>
  <c r="AX174" i="5" s="1"/>
  <c r="P141" i="5"/>
  <c r="P140" i="5" s="1"/>
  <c r="AB103" i="5"/>
  <c r="AB102" i="5" s="1"/>
  <c r="X119" i="5"/>
  <c r="X118" i="5" s="1"/>
  <c r="X37" i="5"/>
  <c r="X36" i="5" s="1"/>
  <c r="BB83" i="5"/>
  <c r="BB82" i="5" s="1"/>
  <c r="AP81" i="5"/>
  <c r="AP80" i="5" s="1"/>
  <c r="T17" i="5"/>
  <c r="T16" i="5" s="1"/>
  <c r="X75" i="5"/>
  <c r="X74" i="5" s="1"/>
  <c r="Z5" i="5"/>
  <c r="Z4" i="5" s="1"/>
  <c r="AL19" i="5"/>
  <c r="AL18" i="5" s="1"/>
  <c r="AV7" i="5"/>
  <c r="AV6" i="5" s="1"/>
  <c r="AN59" i="5"/>
  <c r="AN58" i="5" s="1"/>
  <c r="V31" i="5"/>
  <c r="V30" i="5" s="1"/>
  <c r="AB85" i="5"/>
  <c r="AB84" i="5" s="1"/>
  <c r="AZ27" i="5"/>
  <c r="AZ26" i="5" s="1"/>
  <c r="AH83" i="5"/>
  <c r="AH82" i="5" s="1"/>
  <c r="BB67" i="5"/>
  <c r="BB66" i="5" s="1"/>
  <c r="AZ37" i="5"/>
  <c r="AZ36" i="5" s="1"/>
  <c r="BJ157" i="5"/>
  <c r="BJ156" i="5" s="1"/>
  <c r="N43" i="5"/>
  <c r="N42" i="5" s="1"/>
  <c r="N37" i="5"/>
  <c r="N36" i="5" s="1"/>
  <c r="AD23" i="5"/>
  <c r="AD22" i="5" s="1"/>
  <c r="V67" i="5"/>
  <c r="V66" i="5" s="1"/>
  <c r="T59" i="5"/>
  <c r="T58" i="5" s="1"/>
  <c r="AX39" i="5"/>
  <c r="AX38" i="5" s="1"/>
  <c r="AN199" i="5"/>
  <c r="AN198" i="5" s="1"/>
  <c r="AT67" i="5"/>
  <c r="AT66" i="5" s="1"/>
  <c r="AN33" i="5"/>
  <c r="AN32" i="5" s="1"/>
  <c r="T39" i="5"/>
  <c r="T38" i="5" s="1"/>
  <c r="BF53" i="5"/>
  <c r="BF52" i="5" s="1"/>
  <c r="AJ17" i="5"/>
  <c r="AJ16" i="5" s="1"/>
  <c r="AN61" i="5"/>
  <c r="AN60" i="5" s="1"/>
  <c r="Z147" i="5"/>
  <c r="Z146" i="5" s="1"/>
  <c r="BB51" i="5"/>
  <c r="BB50" i="5" s="1"/>
  <c r="AN9" i="5"/>
  <c r="AN8" i="5" s="1"/>
  <c r="AZ105" i="5"/>
  <c r="AZ104" i="5" s="1"/>
  <c r="BB89" i="5"/>
  <c r="BB88" i="5" s="1"/>
  <c r="AT147" i="5"/>
  <c r="AT146" i="5" s="1"/>
  <c r="Z41" i="5"/>
  <c r="Z40" i="5" s="1"/>
  <c r="BJ5" i="5"/>
  <c r="BJ4" i="5" s="1"/>
  <c r="AD55" i="5"/>
  <c r="AD54" i="5" s="1"/>
  <c r="AJ19" i="5"/>
  <c r="AJ18" i="5" s="1"/>
  <c r="P57" i="5"/>
  <c r="P56" i="5" s="1"/>
  <c r="AX51" i="5"/>
  <c r="AX50" i="5" s="1"/>
  <c r="AL15" i="5"/>
  <c r="AL13" i="5" s="1"/>
  <c r="BB15" i="5"/>
  <c r="BB13" i="5" s="1"/>
  <c r="AR75" i="5"/>
  <c r="AR74" i="5" s="1"/>
  <c r="BD79" i="5"/>
  <c r="BD78" i="5" s="1"/>
  <c r="BB5" i="5"/>
  <c r="BB4" i="5" s="1"/>
  <c r="BF65" i="5"/>
  <c r="BF64" i="5" s="1"/>
  <c r="AL51" i="5"/>
  <c r="AL50" i="5" s="1"/>
  <c r="N21" i="5"/>
  <c r="N20" i="5" s="1"/>
  <c r="BD37" i="5"/>
  <c r="BD36" i="5" s="1"/>
  <c r="Z9" i="5"/>
  <c r="Z8" i="5" s="1"/>
  <c r="P65" i="5"/>
  <c r="P64" i="5" s="1"/>
  <c r="X83" i="5"/>
  <c r="X82" i="5" s="1"/>
  <c r="AZ19" i="5"/>
  <c r="AZ18" i="5" s="1"/>
  <c r="Z23" i="5"/>
  <c r="Z22" i="5" s="1"/>
  <c r="AD27" i="5"/>
  <c r="AD26" i="5" s="1"/>
  <c r="Z77" i="5"/>
  <c r="Z76" i="5" s="1"/>
  <c r="AV195" i="5"/>
  <c r="AV194" i="5" s="1"/>
  <c r="BH105" i="5"/>
  <c r="BH104" i="5" s="1"/>
  <c r="T157" i="5"/>
  <c r="T156" i="5" s="1"/>
  <c r="AZ203" i="5"/>
  <c r="AZ202" i="5" s="1"/>
  <c r="AH201" i="5"/>
  <c r="AH200" i="5" s="1"/>
  <c r="AL175" i="5"/>
  <c r="AL174" i="5" s="1"/>
  <c r="N169" i="5"/>
  <c r="N168" i="5" s="1"/>
  <c r="Z157" i="5"/>
  <c r="Z156" i="5" s="1"/>
  <c r="P137" i="5"/>
  <c r="P136" i="5" s="1"/>
  <c r="BB175" i="5"/>
  <c r="BB174" i="5" s="1"/>
  <c r="AH135" i="5"/>
  <c r="AH134" i="5" s="1"/>
  <c r="R99" i="5"/>
  <c r="R98" i="5" s="1"/>
  <c r="AP75" i="5"/>
  <c r="AP74" i="5" s="1"/>
  <c r="AP163" i="5"/>
  <c r="AP162" i="5" s="1"/>
  <c r="V23" i="5"/>
  <c r="V22" i="5" s="1"/>
  <c r="V27" i="5"/>
  <c r="V26" i="5" s="1"/>
  <c r="BB35" i="5"/>
  <c r="BB34" i="5" s="1"/>
  <c r="AB45" i="5"/>
  <c r="AB44" i="5" s="1"/>
  <c r="X15" i="5"/>
  <c r="X13" i="5" s="1"/>
  <c r="AN7" i="5"/>
  <c r="AN6" i="5" s="1"/>
  <c r="AZ61" i="5"/>
  <c r="AZ60" i="5" s="1"/>
  <c r="V59" i="5"/>
  <c r="V58" i="5" s="1"/>
  <c r="AV75" i="5"/>
  <c r="AV74" i="5" s="1"/>
  <c r="T43" i="5"/>
  <c r="T42" i="5" s="1"/>
  <c r="Z17" i="5"/>
  <c r="Z16" i="5" s="1"/>
  <c r="BH9" i="5"/>
  <c r="BH8" i="5" s="1"/>
  <c r="Z37" i="5"/>
  <c r="Z36" i="5" s="1"/>
  <c r="AX89" i="5"/>
  <c r="AX88" i="5" s="1"/>
  <c r="AT19" i="5"/>
  <c r="AT18" i="5" s="1"/>
  <c r="Z51" i="5"/>
  <c r="Z50" i="5" s="1"/>
  <c r="X7" i="5"/>
  <c r="X6" i="5" s="1"/>
  <c r="BF12" i="5"/>
  <c r="BF10" i="5" s="1"/>
  <c r="N51" i="5"/>
  <c r="N50" i="5" s="1"/>
  <c r="N79" i="5"/>
  <c r="N78" i="5" s="1"/>
  <c r="AN35" i="5"/>
  <c r="AN34" i="5" s="1"/>
  <c r="BF25" i="5"/>
  <c r="BF24" i="5" s="1"/>
  <c r="AP95" i="5"/>
  <c r="AP94" i="5" s="1"/>
  <c r="AL79" i="5"/>
  <c r="AL78" i="5" s="1"/>
  <c r="AZ5" i="5"/>
  <c r="AZ4" i="5" s="1"/>
  <c r="AB29" i="5"/>
  <c r="AB28" i="5" s="1"/>
  <c r="V43" i="5"/>
  <c r="V42" i="5" s="1"/>
  <c r="N23" i="5"/>
  <c r="N22" i="5" s="1"/>
  <c r="AJ83" i="5"/>
  <c r="AJ82" i="5" s="1"/>
  <c r="AT105" i="5"/>
  <c r="AT104" i="5" s="1"/>
  <c r="AF7" i="5"/>
  <c r="AF6" i="5" s="1"/>
  <c r="AD12" i="5"/>
  <c r="AD10" i="5" s="1"/>
  <c r="BB81" i="5"/>
  <c r="BB80" i="5" s="1"/>
  <c r="AJ71" i="5"/>
  <c r="AJ70" i="5" s="1"/>
  <c r="AR105" i="5"/>
  <c r="AR104" i="5" s="1"/>
  <c r="AZ7" i="5"/>
  <c r="AZ6" i="5" s="1"/>
  <c r="AV173" i="5"/>
  <c r="AV172" i="5" s="1"/>
  <c r="AJ181" i="5"/>
  <c r="AJ180" i="5" s="1"/>
  <c r="X45" i="5"/>
  <c r="X44" i="5" s="1"/>
  <c r="R31" i="5"/>
  <c r="R30" i="5" s="1"/>
  <c r="Z29" i="5"/>
  <c r="Z28" i="5" s="1"/>
  <c r="X17" i="5"/>
  <c r="X16" i="5" s="1"/>
  <c r="X31" i="5"/>
  <c r="X30" i="5" s="1"/>
  <c r="BB77" i="5"/>
  <c r="BB76" i="5" s="1"/>
  <c r="AF51" i="5"/>
  <c r="AF50" i="5" s="1"/>
  <c r="AX103" i="5"/>
  <c r="AX102" i="5" s="1"/>
  <c r="AV43" i="5"/>
  <c r="AV42" i="5" s="1"/>
  <c r="AP93" i="5"/>
  <c r="AP92" i="5" s="1"/>
  <c r="AX47" i="5"/>
  <c r="AX46" i="5" s="1"/>
  <c r="AF15" i="5"/>
  <c r="AF13" i="5" s="1"/>
  <c r="AZ73" i="5"/>
  <c r="AZ72" i="5" s="1"/>
  <c r="AT21" i="5"/>
  <c r="AT20" i="5" s="1"/>
  <c r="AJ85" i="5"/>
  <c r="AJ84" i="5" s="1"/>
  <c r="BJ105" i="5"/>
  <c r="BJ104" i="5" s="1"/>
  <c r="P33" i="5"/>
  <c r="P32" i="5" s="1"/>
  <c r="X9" i="5"/>
  <c r="X8" i="5" s="1"/>
  <c r="AP15" i="5"/>
  <c r="AP13" i="5" s="1"/>
  <c r="P183" i="5"/>
  <c r="P182" i="5" s="1"/>
  <c r="AD135" i="5"/>
  <c r="AD134" i="5" s="1"/>
  <c r="BH165" i="5"/>
  <c r="BH164" i="5" s="1"/>
  <c r="BJ135" i="5"/>
  <c r="BJ134" i="5" s="1"/>
  <c r="AH191" i="5"/>
  <c r="AH190" i="5" s="1"/>
  <c r="Z81" i="5"/>
  <c r="Z80" i="5" s="1"/>
  <c r="AJ191" i="5"/>
  <c r="AJ190" i="5" s="1"/>
  <c r="V183" i="5"/>
  <c r="V182" i="5" s="1"/>
  <c r="Z195" i="5"/>
  <c r="Z194" i="5" s="1"/>
  <c r="AV155" i="5"/>
  <c r="AV154" i="5" s="1"/>
  <c r="AP203" i="5"/>
  <c r="AP202" i="5" s="1"/>
  <c r="BJ65" i="5"/>
  <c r="BJ64" i="5" s="1"/>
  <c r="BB149" i="5"/>
  <c r="BB148" i="5" s="1"/>
  <c r="AH133" i="5"/>
  <c r="AH132" i="5" s="1"/>
  <c r="P197" i="5"/>
  <c r="P196" i="5" s="1"/>
  <c r="N93" i="5"/>
  <c r="N92" i="5" s="1"/>
  <c r="AL189" i="5"/>
  <c r="AL188" i="5" s="1"/>
  <c r="AR167" i="5"/>
  <c r="AR166" i="5" s="1"/>
  <c r="AL185" i="5"/>
  <c r="AL184" i="5" s="1"/>
  <c r="AD155" i="5"/>
  <c r="AD154" i="5" s="1"/>
  <c r="N183" i="5"/>
  <c r="N182" i="5" s="1"/>
  <c r="R111" i="5"/>
  <c r="R110" i="5" s="1"/>
  <c r="X95" i="5"/>
  <c r="X94" i="5" s="1"/>
  <c r="AZ165" i="5"/>
  <c r="AZ164" i="5" s="1"/>
  <c r="AT27" i="5"/>
  <c r="AT26" i="5" s="1"/>
  <c r="BJ145" i="5"/>
  <c r="BJ144" i="5" s="1"/>
  <c r="AR191" i="5"/>
  <c r="AR190" i="5" s="1"/>
  <c r="X103" i="5"/>
  <c r="X102" i="5" s="1"/>
  <c r="AR151" i="5"/>
  <c r="AR150" i="5" s="1"/>
  <c r="AD175" i="5"/>
  <c r="AD174" i="5" s="1"/>
  <c r="X23" i="5"/>
  <c r="X22" i="5" s="1"/>
  <c r="AL25" i="5"/>
  <c r="AL24" i="5" s="1"/>
  <c r="AF43" i="5"/>
  <c r="AF42" i="5" s="1"/>
  <c r="BH47" i="5"/>
  <c r="BH46" i="5" s="1"/>
  <c r="BJ35" i="5"/>
  <c r="BJ34" i="5" s="1"/>
  <c r="R195" i="5"/>
  <c r="R194" i="5" s="1"/>
  <c r="AV15" i="5"/>
  <c r="AV13" i="5" s="1"/>
  <c r="R45" i="5"/>
  <c r="R44" i="5" s="1"/>
  <c r="AZ201" i="5"/>
  <c r="AZ200" i="5" s="1"/>
  <c r="T55" i="5"/>
  <c r="T54" i="5" s="1"/>
  <c r="R81" i="5"/>
  <c r="R80" i="5" s="1"/>
  <c r="AV63" i="5"/>
  <c r="AV62" i="5" s="1"/>
  <c r="AT5" i="5"/>
  <c r="AT4" i="5" s="1"/>
  <c r="T31" i="5"/>
  <c r="T30" i="5" s="1"/>
  <c r="Z65" i="5"/>
  <c r="Z64" i="5" s="1"/>
  <c r="N27" i="5"/>
  <c r="N26" i="5" s="1"/>
  <c r="AR199" i="5"/>
  <c r="AR198" i="5" s="1"/>
  <c r="AH21" i="5"/>
  <c r="AH20" i="5" s="1"/>
  <c r="AL7" i="5"/>
  <c r="AL6" i="5" s="1"/>
  <c r="BB9" i="5"/>
  <c r="BB8" i="5" s="1"/>
  <c r="BB159" i="5"/>
  <c r="BB158" i="5" s="1"/>
  <c r="BF21" i="5"/>
  <c r="BF20" i="5" s="1"/>
  <c r="Z35" i="5"/>
  <c r="Z34" i="5" s="1"/>
  <c r="T105" i="5"/>
  <c r="T104" i="5" s="1"/>
  <c r="AP41" i="5"/>
  <c r="AP40" i="5" s="1"/>
  <c r="AJ65" i="5"/>
  <c r="AJ64" i="5" s="1"/>
  <c r="BF57" i="5"/>
  <c r="BF56" i="5" s="1"/>
  <c r="AR59" i="5"/>
  <c r="AR58" i="5" s="1"/>
  <c r="BJ19" i="5"/>
  <c r="BJ18" i="5" s="1"/>
  <c r="AJ7" i="5"/>
  <c r="AJ6" i="5" s="1"/>
  <c r="AZ41" i="5"/>
  <c r="AZ40" i="5" s="1"/>
  <c r="AP43" i="5"/>
  <c r="AP42" i="5" s="1"/>
  <c r="BF87" i="5"/>
  <c r="BF86" i="5" s="1"/>
  <c r="BD39" i="5"/>
  <c r="BD38" i="5" s="1"/>
  <c r="AB201" i="5"/>
  <c r="AB200" i="5" s="1"/>
  <c r="X99" i="5"/>
  <c r="X98" i="5" s="1"/>
  <c r="R149" i="5"/>
  <c r="R148" i="5" s="1"/>
  <c r="P17" i="5"/>
  <c r="P16" i="5" s="1"/>
  <c r="AD39" i="5"/>
  <c r="AD38" i="5" s="1"/>
  <c r="AL99" i="5"/>
  <c r="AL98" i="5" s="1"/>
  <c r="BF81" i="5"/>
  <c r="BF80" i="5" s="1"/>
  <c r="AN57" i="5"/>
  <c r="AN56" i="5" s="1"/>
  <c r="AP7" i="5"/>
  <c r="AP6" i="5" s="1"/>
  <c r="BJ25" i="5"/>
  <c r="BJ24" i="5" s="1"/>
  <c r="AB17" i="5"/>
  <c r="AB16" i="5" s="1"/>
  <c r="R63" i="5"/>
  <c r="R62" i="5" s="1"/>
  <c r="AZ31" i="5"/>
  <c r="AZ30" i="5" s="1"/>
  <c r="T51" i="5"/>
  <c r="T50" i="5" s="1"/>
  <c r="BF37" i="5"/>
  <c r="BF36" i="5" s="1"/>
  <c r="AD65" i="5"/>
  <c r="AD64" i="5" s="1"/>
  <c r="AX63" i="5"/>
  <c r="AX62" i="5" s="1"/>
  <c r="AB81" i="5"/>
  <c r="AB80" i="5" s="1"/>
  <c r="N5" i="5"/>
  <c r="N4" i="5" s="1"/>
  <c r="AH15" i="5"/>
  <c r="AH13" i="5" s="1"/>
  <c r="AN83" i="5"/>
  <c r="AN82" i="5" s="1"/>
  <c r="AX165" i="5"/>
  <c r="AX164" i="5" s="1"/>
  <c r="X187" i="5"/>
  <c r="X186" i="5" s="1"/>
  <c r="BF89" i="5"/>
  <c r="BF88" i="5" s="1"/>
  <c r="BD179" i="5"/>
  <c r="BD178" i="5" s="1"/>
  <c r="Z179" i="5"/>
  <c r="Z178" i="5" s="1"/>
  <c r="V133" i="5"/>
  <c r="V132" i="5" s="1"/>
  <c r="AJ139" i="5"/>
  <c r="AJ138" i="5" s="1"/>
  <c r="Z201" i="5"/>
  <c r="Z200" i="5" s="1"/>
  <c r="X149" i="5"/>
  <c r="X148" i="5" s="1"/>
  <c r="R197" i="5"/>
  <c r="R196" i="5" s="1"/>
  <c r="AP117" i="5"/>
  <c r="AP116" i="5" s="1"/>
  <c r="T87" i="5"/>
  <c r="T86" i="5" s="1"/>
  <c r="AP127" i="5"/>
  <c r="AP126" i="5" s="1"/>
  <c r="AB185" i="5"/>
  <c r="AB184" i="5" s="1"/>
  <c r="AX133" i="5"/>
  <c r="AX132" i="5" s="1"/>
  <c r="V159" i="5"/>
  <c r="V158" i="5" s="1"/>
  <c r="AD177" i="5"/>
  <c r="AD176" i="5" s="1"/>
  <c r="AX139" i="5"/>
  <c r="AX138" i="5" s="1"/>
  <c r="AX161" i="5"/>
  <c r="AX160" i="5" s="1"/>
  <c r="AL85" i="5"/>
  <c r="AL84" i="5" s="1"/>
  <c r="AB67" i="5"/>
  <c r="AB66" i="5" s="1"/>
  <c r="AV97" i="5"/>
  <c r="AV96" i="5" s="1"/>
  <c r="AH173" i="5"/>
  <c r="AH172" i="5" s="1"/>
  <c r="AV99" i="5"/>
  <c r="AV98" i="5" s="1"/>
  <c r="AD61" i="5"/>
  <c r="AD60" i="5" s="1"/>
  <c r="T79" i="5"/>
  <c r="T78" i="5" s="1"/>
  <c r="BD15" i="5"/>
  <c r="BD13" i="5" s="1"/>
  <c r="BJ125" i="5"/>
  <c r="BJ124" i="5" s="1"/>
  <c r="BD43" i="5"/>
  <c r="BD42" i="5" s="1"/>
  <c r="AJ99" i="5"/>
  <c r="AJ98" i="5" s="1"/>
  <c r="BH41" i="5"/>
  <c r="BH40" i="5" s="1"/>
  <c r="N47" i="5"/>
  <c r="N46" i="5" s="1"/>
  <c r="P201" i="5"/>
  <c r="P200" i="5" s="1"/>
  <c r="BJ43" i="5"/>
  <c r="BJ42" i="5" s="1"/>
  <c r="X5" i="5"/>
  <c r="X4" i="5" s="1"/>
  <c r="T173" i="5"/>
  <c r="T172" i="5" s="1"/>
  <c r="AB61" i="5"/>
  <c r="AB60" i="5" s="1"/>
  <c r="BJ85" i="5"/>
  <c r="BJ84" i="5" s="1"/>
  <c r="AB117" i="5"/>
  <c r="AB116" i="5" s="1"/>
  <c r="R49" i="5"/>
  <c r="R48" i="5" s="1"/>
  <c r="AV5" i="5"/>
  <c r="AV4" i="5" s="1"/>
  <c r="AR15" i="5"/>
  <c r="AR13" i="5" s="1"/>
  <c r="AJ111" i="5"/>
  <c r="AJ110" i="5" s="1"/>
  <c r="AP49" i="5"/>
  <c r="AP48" i="5" s="1"/>
  <c r="T81" i="5"/>
  <c r="T80" i="5" s="1"/>
  <c r="N25" i="5"/>
  <c r="N24" i="5" s="1"/>
  <c r="T175" i="5"/>
  <c r="T174" i="5" s="1"/>
  <c r="Z63" i="5"/>
  <c r="Z62" i="5" s="1"/>
  <c r="AJ43" i="5"/>
  <c r="AJ42" i="5" s="1"/>
  <c r="P81" i="5"/>
  <c r="P80" i="5" s="1"/>
  <c r="AR79" i="5"/>
  <c r="AR78" i="5" s="1"/>
  <c r="T27" i="5"/>
  <c r="T26" i="5" s="1"/>
  <c r="AV33" i="5"/>
  <c r="AV32" i="5" s="1"/>
  <c r="AJ31" i="5"/>
  <c r="AJ30" i="5" s="1"/>
  <c r="P69" i="5"/>
  <c r="P68" i="5" s="1"/>
  <c r="AZ85" i="5"/>
  <c r="AZ84" i="5" s="1"/>
  <c r="AJ41" i="5"/>
  <c r="AJ40" i="5" s="1"/>
  <c r="T185" i="5"/>
  <c r="T184" i="5" s="1"/>
  <c r="X115" i="5"/>
  <c r="X114" i="5" s="1"/>
  <c r="BH99" i="5"/>
  <c r="BH98" i="5" s="1"/>
  <c r="AF37" i="5"/>
  <c r="AF36" i="5" s="1"/>
  <c r="AN65" i="5"/>
  <c r="AN64" i="5" s="1"/>
  <c r="AZ21" i="5"/>
  <c r="AZ20" i="5" s="1"/>
  <c r="AP31" i="5"/>
  <c r="AP30" i="5" s="1"/>
  <c r="T9" i="5"/>
  <c r="T8" i="5" s="1"/>
  <c r="BD27" i="5"/>
  <c r="BD26" i="5" s="1"/>
  <c r="BJ113" i="5"/>
  <c r="BJ112" i="5" s="1"/>
  <c r="V57" i="5"/>
  <c r="V56" i="5" s="1"/>
  <c r="AT91" i="5"/>
  <c r="AT90" i="5" s="1"/>
  <c r="P45" i="5"/>
  <c r="P44" i="5" s="1"/>
  <c r="AZ29" i="5"/>
  <c r="AZ28" i="5" s="1"/>
  <c r="T41" i="5"/>
  <c r="T40" i="5" s="1"/>
  <c r="P83" i="5"/>
  <c r="P82" i="5" s="1"/>
  <c r="AT9" i="5"/>
  <c r="AT8" i="5" s="1"/>
  <c r="AD79" i="5"/>
  <c r="AD78" i="5" s="1"/>
  <c r="AV12" i="5"/>
  <c r="AV10" i="5" s="1"/>
  <c r="AJ177" i="5"/>
  <c r="AJ176" i="5" s="1"/>
  <c r="X101" i="5"/>
  <c r="X100" i="5" s="1"/>
  <c r="AD183" i="5"/>
  <c r="AD182" i="5" s="1"/>
  <c r="AF165" i="5"/>
  <c r="AF164" i="5" s="1"/>
  <c r="N149" i="5"/>
  <c r="N148" i="5" s="1"/>
  <c r="AF129" i="5"/>
  <c r="AF128" i="5" s="1"/>
  <c r="AP197" i="5"/>
  <c r="AP196" i="5" s="1"/>
  <c r="AN181" i="5"/>
  <c r="AN180" i="5" s="1"/>
  <c r="AL203" i="5"/>
  <c r="AL202" i="5" s="1"/>
  <c r="N145" i="5"/>
  <c r="N144" i="5" s="1"/>
  <c r="N153" i="5"/>
  <c r="N152" i="5" s="1"/>
  <c r="AL161" i="5"/>
  <c r="AL160" i="5" s="1"/>
  <c r="AT159" i="5"/>
  <c r="AT158" i="5" s="1"/>
  <c r="AJ167" i="5"/>
  <c r="AJ166" i="5" s="1"/>
  <c r="BB171" i="5"/>
  <c r="BB170" i="5" s="1"/>
  <c r="Z185" i="5"/>
  <c r="Z184" i="5" s="1"/>
  <c r="AD199" i="5"/>
  <c r="AD198" i="5" s="1"/>
  <c r="AX191" i="5"/>
  <c r="AX190" i="5" s="1"/>
  <c r="AT103" i="5"/>
  <c r="AT102" i="5" s="1"/>
  <c r="AT199" i="5"/>
  <c r="AT198" i="5" s="1"/>
  <c r="AB147" i="5"/>
  <c r="AB146" i="5" s="1"/>
  <c r="T147" i="5"/>
  <c r="T146" i="5" s="1"/>
  <c r="R71" i="5"/>
  <c r="R70" i="5" s="1"/>
  <c r="X111" i="5"/>
  <c r="X110" i="5" s="1"/>
  <c r="AZ177" i="5"/>
  <c r="AZ176" i="5" s="1"/>
  <c r="R147" i="5"/>
  <c r="R146" i="5" s="1"/>
  <c r="Z39" i="5"/>
  <c r="Z38" i="5" s="1"/>
  <c r="AZ87" i="5"/>
  <c r="AZ86" i="5" s="1"/>
  <c r="AP73" i="5"/>
  <c r="AP72" i="5" s="1"/>
  <c r="AZ95" i="5"/>
  <c r="AZ94" i="5" s="1"/>
  <c r="P63" i="5"/>
  <c r="P62" i="5" s="1"/>
  <c r="AX41" i="5"/>
  <c r="AX40" i="5" s="1"/>
  <c r="BF49" i="5"/>
  <c r="BF48" i="5" s="1"/>
  <c r="AD87" i="5"/>
  <c r="AD86" i="5" s="1"/>
  <c r="Z69" i="5"/>
  <c r="Z68" i="5" s="1"/>
  <c r="P181" i="5"/>
  <c r="P180" i="5" s="1"/>
  <c r="V33" i="5"/>
  <c r="V32" i="5" s="1"/>
  <c r="AV29" i="5"/>
  <c r="AV28" i="5" s="1"/>
  <c r="R19" i="5"/>
  <c r="R18" i="5" s="1"/>
  <c r="AZ117" i="5"/>
  <c r="AZ116" i="5" s="1"/>
  <c r="BD31" i="5"/>
  <c r="BD30" i="5" s="1"/>
  <c r="AF79" i="5"/>
  <c r="AF78" i="5" s="1"/>
  <c r="R25" i="5"/>
  <c r="R24" i="5" s="1"/>
  <c r="AB15" i="5"/>
  <c r="AB13" i="5" s="1"/>
  <c r="AP45" i="5"/>
  <c r="AP44" i="5" s="1"/>
  <c r="Z57" i="5"/>
  <c r="Z56" i="5" s="1"/>
  <c r="AR51" i="5"/>
  <c r="AR50" i="5" s="1"/>
  <c r="BB33" i="5"/>
  <c r="BB32" i="5" s="1"/>
  <c r="BD25" i="5"/>
  <c r="BD24" i="5" s="1"/>
  <c r="AN73" i="5"/>
  <c r="AN72" i="5" s="1"/>
  <c r="BF157" i="5"/>
  <c r="BF156" i="5" s="1"/>
  <c r="AJ25" i="5"/>
  <c r="AJ24" i="5" s="1"/>
  <c r="V5" i="5"/>
  <c r="V4" i="5" s="1"/>
  <c r="BH17" i="5"/>
  <c r="BH16" i="5" s="1"/>
  <c r="AT93" i="5"/>
  <c r="AT92" i="5" s="1"/>
  <c r="BJ27" i="5"/>
  <c r="BJ26" i="5" s="1"/>
  <c r="AP55" i="5"/>
  <c r="AP54" i="5" s="1"/>
  <c r="AD51" i="5"/>
  <c r="AD50" i="5" s="1"/>
  <c r="X41" i="5"/>
  <c r="X40" i="5" s="1"/>
  <c r="R47" i="5"/>
  <c r="R46" i="5" s="1"/>
  <c r="AH17" i="5"/>
  <c r="AH16" i="5" s="1"/>
  <c r="AT41" i="5"/>
  <c r="AT40" i="5" s="1"/>
  <c r="BB39" i="5"/>
  <c r="BB38" i="5" s="1"/>
  <c r="X29" i="5"/>
  <c r="X28" i="5" s="1"/>
  <c r="T33" i="5"/>
  <c r="T32" i="5" s="1"/>
  <c r="AD89" i="5"/>
  <c r="AD88" i="5" s="1"/>
  <c r="AT33" i="5"/>
  <c r="AT32" i="5" s="1"/>
  <c r="BJ127" i="5"/>
  <c r="BJ126" i="5" s="1"/>
  <c r="R23" i="5"/>
  <c r="R22" i="5" s="1"/>
  <c r="AD139" i="5"/>
  <c r="AD138" i="5" s="1"/>
  <c r="AN17" i="5"/>
  <c r="AN16" i="5" s="1"/>
  <c r="AB49" i="5"/>
  <c r="AB48" i="5" s="1"/>
  <c r="AR67" i="5"/>
  <c r="AR66" i="5" s="1"/>
  <c r="AX43" i="5"/>
  <c r="AX42" i="5" s="1"/>
  <c r="Z75" i="5"/>
  <c r="Z74" i="5" s="1"/>
  <c r="V61" i="5"/>
  <c r="V60" i="5" s="1"/>
  <c r="AZ39" i="5"/>
  <c r="AZ38" i="5" s="1"/>
  <c r="AZ49" i="5"/>
  <c r="AZ48" i="5" s="1"/>
  <c r="T101" i="5"/>
  <c r="T100" i="5" s="1"/>
  <c r="R27" i="5"/>
  <c r="R26" i="5" s="1"/>
  <c r="BB61" i="5"/>
  <c r="BB60" i="5" s="1"/>
  <c r="AH12" i="5"/>
  <c r="AH10" i="5" s="1"/>
  <c r="AR45" i="5"/>
  <c r="AR44" i="5" s="1"/>
  <c r="AP35" i="5"/>
  <c r="AP34" i="5" s="1"/>
  <c r="AN173" i="5"/>
  <c r="AN172" i="5" s="1"/>
  <c r="AL197" i="5"/>
  <c r="AL196" i="5" s="1"/>
  <c r="AT179" i="5"/>
  <c r="AT178" i="5" s="1"/>
  <c r="X185" i="5"/>
  <c r="X184" i="5" s="1"/>
  <c r="V129" i="5"/>
  <c r="V128" i="5" s="1"/>
  <c r="BD159" i="5"/>
  <c r="BD158" i="5" s="1"/>
  <c r="AR85" i="5"/>
  <c r="AR84" i="5" s="1"/>
  <c r="V151" i="5"/>
  <c r="V150" i="5" s="1"/>
  <c r="AL117" i="5"/>
  <c r="AL116" i="5" s="1"/>
  <c r="BD197" i="5"/>
  <c r="BD196" i="5" s="1"/>
  <c r="BH175" i="5"/>
  <c r="BH174" i="5" s="1"/>
  <c r="T5" i="5"/>
  <c r="T4" i="5" s="1"/>
  <c r="BH193" i="5"/>
  <c r="BH192" i="5" s="1"/>
  <c r="AD141" i="5"/>
  <c r="AD140" i="5" s="1"/>
  <c r="BB199" i="5"/>
  <c r="BB198" i="5" s="1"/>
  <c r="AB183" i="5"/>
  <c r="AB182" i="5" s="1"/>
  <c r="AL199" i="5"/>
  <c r="AL198" i="5" s="1"/>
  <c r="AF199" i="5"/>
  <c r="AF198" i="5" s="1"/>
  <c r="T139" i="5"/>
  <c r="T138" i="5" s="1"/>
  <c r="N105" i="5"/>
  <c r="N104" i="5" s="1"/>
  <c r="BD183" i="5"/>
  <c r="BD182" i="5" s="1"/>
  <c r="R143" i="5"/>
  <c r="R142" i="5" s="1"/>
  <c r="AN113" i="5"/>
  <c r="AN112" i="5" s="1"/>
  <c r="BF127" i="5"/>
  <c r="BF126" i="5" s="1"/>
  <c r="AV25" i="5"/>
  <c r="AV24" i="5" s="1"/>
  <c r="V63" i="5"/>
  <c r="V62" i="5" s="1"/>
  <c r="BD51" i="5"/>
  <c r="BD50" i="5" s="1"/>
  <c r="V71" i="5"/>
  <c r="V70" i="5" s="1"/>
  <c r="AN71" i="5"/>
  <c r="AN70" i="5" s="1"/>
  <c r="AB9" i="5"/>
  <c r="AB8" i="5" s="1"/>
  <c r="AJ35" i="5"/>
  <c r="AJ34" i="5" s="1"/>
  <c r="X19" i="5"/>
  <c r="X18" i="5" s="1"/>
  <c r="AV91" i="5"/>
  <c r="AV90" i="5" s="1"/>
  <c r="N125" i="5"/>
  <c r="N124" i="5" s="1"/>
  <c r="AT7" i="5"/>
  <c r="AT6" i="5" s="1"/>
  <c r="AZ15" i="5"/>
  <c r="AZ13" i="5" s="1"/>
  <c r="AL23" i="5"/>
  <c r="AL22" i="5" s="1"/>
  <c r="AX57" i="5"/>
  <c r="AX56" i="5" s="1"/>
  <c r="T199" i="5"/>
  <c r="T198" i="5" s="1"/>
  <c r="BH49" i="5"/>
  <c r="BH48" i="5" s="1"/>
  <c r="AV17" i="5"/>
  <c r="AV16" i="5" s="1"/>
  <c r="AL31" i="5"/>
  <c r="AL30" i="5" s="1"/>
  <c r="AV23" i="5"/>
  <c r="AV22" i="5" s="1"/>
  <c r="V79" i="5"/>
  <c r="V78" i="5" s="1"/>
  <c r="AN45" i="5"/>
  <c r="AN44" i="5" s="1"/>
  <c r="AB25" i="5"/>
  <c r="AB24" i="5" s="1"/>
  <c r="V29" i="5"/>
  <c r="V28" i="5" s="1"/>
  <c r="AP57" i="5"/>
  <c r="AP56" i="5" s="1"/>
  <c r="AF101" i="5"/>
  <c r="AF100" i="5" s="1"/>
  <c r="AJ5" i="5"/>
  <c r="AJ4" i="5" s="1"/>
  <c r="P7" i="5"/>
  <c r="P6" i="5" s="1"/>
  <c r="BF63" i="5"/>
  <c r="BF62" i="5" s="1"/>
  <c r="AR19" i="5"/>
  <c r="AR18" i="5" s="1"/>
  <c r="AD159" i="5"/>
  <c r="AD158" i="5" s="1"/>
  <c r="P41" i="5"/>
  <c r="P40" i="5" s="1"/>
  <c r="BD5" i="5"/>
  <c r="BD4" i="5" s="1"/>
  <c r="AP33" i="5"/>
  <c r="AP32" i="5" s="1"/>
  <c r="Z137" i="5"/>
  <c r="Z136" i="5" s="1"/>
  <c r="AX147" i="5"/>
  <c r="AX146" i="5" s="1"/>
  <c r="P29" i="5"/>
  <c r="P28" i="5" s="1"/>
  <c r="AB7" i="5"/>
  <c r="AB6" i="5" s="1"/>
  <c r="AR5" i="5"/>
  <c r="AR4" i="5" s="1"/>
  <c r="N71" i="5"/>
  <c r="N70" i="5" s="1"/>
  <c r="AN69" i="5"/>
  <c r="AN68" i="5" s="1"/>
  <c r="V9" i="5"/>
  <c r="V8" i="5" s="1"/>
  <c r="BD17" i="5"/>
  <c r="BD16" i="5" s="1"/>
  <c r="AL37" i="5"/>
  <c r="AL36" i="5" s="1"/>
  <c r="V85" i="5"/>
  <c r="V84" i="5" s="1"/>
  <c r="AZ43" i="5"/>
  <c r="AZ42" i="5" s="1"/>
  <c r="AB37" i="5"/>
  <c r="AB36" i="5" s="1"/>
  <c r="AH49" i="5"/>
  <c r="AH48" i="5" s="1"/>
  <c r="AB41" i="5"/>
  <c r="AB40" i="5" s="1"/>
  <c r="AX53" i="5"/>
  <c r="AX52" i="5" s="1"/>
  <c r="Z55" i="5"/>
  <c r="Z54" i="5" s="1"/>
  <c r="AF39" i="5"/>
  <c r="AF38" i="5" s="1"/>
  <c r="AV103" i="5"/>
  <c r="AV102" i="5" s="1"/>
  <c r="AT25" i="5"/>
  <c r="AT24" i="5" s="1"/>
  <c r="AP47" i="5"/>
  <c r="AP46" i="5" s="1"/>
  <c r="X39" i="5"/>
  <c r="X38" i="5" s="1"/>
  <c r="AR31" i="5"/>
  <c r="AR30" i="5" s="1"/>
  <c r="BD9" i="5"/>
  <c r="BD8" i="5" s="1"/>
  <c r="AN117" i="5"/>
  <c r="AN116" i="5" s="1"/>
  <c r="AL109" i="5"/>
  <c r="AL108" i="5" s="1"/>
  <c r="T179" i="5"/>
  <c r="T178" i="5" s="1"/>
  <c r="Z141" i="5"/>
  <c r="Z140" i="5" s="1"/>
  <c r="T171" i="5"/>
  <c r="T170" i="5" s="1"/>
  <c r="T75" i="5"/>
  <c r="T74" i="5" s="1"/>
  <c r="AX185" i="5"/>
  <c r="AX184" i="5" s="1"/>
  <c r="BF145" i="5"/>
  <c r="BF144" i="5" s="1"/>
  <c r="BD187" i="5"/>
  <c r="BD186" i="5" s="1"/>
  <c r="R157" i="5"/>
  <c r="R156" i="5" s="1"/>
  <c r="AV153" i="5"/>
  <c r="AV152" i="5" s="1"/>
  <c r="BD111" i="5"/>
  <c r="BD110" i="5" s="1"/>
  <c r="AR149" i="5"/>
  <c r="AR148" i="5" s="1"/>
  <c r="AT187" i="5"/>
  <c r="AT186" i="5" s="1"/>
  <c r="AH147" i="5"/>
  <c r="AH146" i="5" s="1"/>
  <c r="AZ109" i="5"/>
  <c r="AZ108" i="5" s="1"/>
  <c r="X169" i="5"/>
  <c r="X168" i="5" s="1"/>
  <c r="BF91" i="5"/>
  <c r="BF90" i="5" s="1"/>
  <c r="AN175" i="5"/>
  <c r="AN174" i="5" s="1"/>
  <c r="AZ141" i="5"/>
  <c r="AZ140" i="5" s="1"/>
  <c r="BD153" i="5"/>
  <c r="BD152" i="5" s="1"/>
  <c r="AF127" i="5"/>
  <c r="AF126" i="5" s="1"/>
  <c r="BH195" i="5"/>
  <c r="BH194" i="5" s="1"/>
  <c r="N147" i="5"/>
  <c r="N146" i="5" s="1"/>
  <c r="AH67" i="5"/>
  <c r="AH66" i="5" s="1"/>
  <c r="V187" i="5"/>
  <c r="V186" i="5" s="1"/>
  <c r="N77" i="5"/>
  <c r="N76" i="5" s="1"/>
  <c r="BD101" i="5"/>
  <c r="BD100" i="5" s="1"/>
  <c r="V53" i="5"/>
  <c r="V52" i="5" s="1"/>
  <c r="AZ47" i="5"/>
  <c r="AZ46" i="5" s="1"/>
  <c r="AN67" i="5"/>
  <c r="AN66" i="5" s="1"/>
  <c r="AX93" i="5"/>
  <c r="AX92" i="5" s="1"/>
  <c r="AV87" i="5"/>
  <c r="AV86" i="5" s="1"/>
  <c r="BD41" i="5"/>
  <c r="BD40" i="5" s="1"/>
  <c r="AR27" i="5"/>
  <c r="AR26" i="5" s="1"/>
  <c r="R89" i="5"/>
  <c r="R88" i="5" s="1"/>
  <c r="T65" i="5"/>
  <c r="T64" i="5" s="1"/>
  <c r="AD67" i="5"/>
  <c r="AD66" i="5" s="1"/>
  <c r="AZ12" i="5"/>
  <c r="AZ10" i="5" s="1"/>
  <c r="AD53" i="5"/>
  <c r="AD52" i="5" s="1"/>
  <c r="AN12" i="5"/>
  <c r="AN10" i="5" s="1"/>
  <c r="AT79" i="5"/>
  <c r="AT78" i="5" s="1"/>
  <c r="BD115" i="5"/>
  <c r="BD114" i="5" s="1"/>
  <c r="AP5" i="5"/>
  <c r="AP4" i="5" s="1"/>
  <c r="BD49" i="5"/>
  <c r="BD48" i="5" s="1"/>
  <c r="AR65" i="5"/>
  <c r="AR64" i="5" s="1"/>
  <c r="AB91" i="5"/>
  <c r="AB90" i="5" s="1"/>
  <c r="BJ9" i="5"/>
  <c r="BJ8" i="5" s="1"/>
  <c r="AB12" i="5"/>
  <c r="AB10" i="5" s="1"/>
  <c r="BB45" i="5"/>
  <c r="BB44" i="5" s="1"/>
  <c r="AH69" i="5"/>
  <c r="AH68" i="5" s="1"/>
  <c r="AR71" i="5"/>
  <c r="AR70" i="5" s="1"/>
  <c r="AX59" i="5"/>
  <c r="AX58" i="5" s="1"/>
  <c r="R21" i="5"/>
  <c r="R20" i="5" s="1"/>
  <c r="AT31" i="5"/>
  <c r="AT30" i="5" s="1"/>
  <c r="P9" i="5"/>
  <c r="P8" i="5" s="1"/>
  <c r="AN109" i="5"/>
  <c r="AN108" i="5" s="1"/>
  <c r="AX137" i="5"/>
  <c r="AX136" i="5" s="1"/>
  <c r="BB75" i="5"/>
  <c r="BB74" i="5" s="1"/>
  <c r="AJ161" i="5"/>
  <c r="AJ160" i="5" s="1"/>
  <c r="P23" i="5"/>
  <c r="P22" i="5" s="1"/>
  <c r="BB113" i="5"/>
  <c r="BB112" i="5" s="1"/>
  <c r="AD97" i="5"/>
  <c r="AD96" i="5" s="1"/>
  <c r="BF15" i="5"/>
  <c r="BF13" i="5" s="1"/>
  <c r="AH115" i="5"/>
  <c r="AH114" i="5" s="1"/>
  <c r="AZ33" i="5"/>
  <c r="AZ32" i="5" s="1"/>
  <c r="R43" i="5"/>
  <c r="R42" i="5" s="1"/>
  <c r="AB27" i="5"/>
  <c r="AB26" i="5" s="1"/>
  <c r="AT47" i="5"/>
  <c r="AT46" i="5" s="1"/>
  <c r="AN159" i="5"/>
  <c r="AN158" i="5" s="1"/>
  <c r="AX67" i="5"/>
  <c r="AX66" i="5" s="1"/>
  <c r="AH137" i="5"/>
  <c r="AH136" i="5" s="1"/>
  <c r="V19" i="5"/>
  <c r="V18" i="5" s="1"/>
  <c r="AR12" i="5"/>
  <c r="AR10" i="5" s="1"/>
  <c r="AJ73" i="5"/>
  <c r="AJ72" i="5" s="1"/>
  <c r="AT37" i="5"/>
  <c r="AT36" i="5" s="1"/>
  <c r="AD73" i="5"/>
  <c r="AD72" i="5" s="1"/>
  <c r="AR39" i="5"/>
  <c r="AR38" i="5" s="1"/>
  <c r="AP23" i="5"/>
  <c r="AP22" i="5" s="1"/>
  <c r="BJ81" i="5"/>
  <c r="BJ80" i="5" s="1"/>
  <c r="R93" i="5"/>
  <c r="R92" i="5" s="1"/>
  <c r="V25" i="5"/>
  <c r="V24" i="5" s="1"/>
  <c r="AF5" i="5"/>
  <c r="AF4" i="5" s="1"/>
  <c r="V12" i="5"/>
  <c r="V10" i="5" s="1"/>
  <c r="BF167" i="5"/>
  <c r="BF166" i="5" s="1"/>
  <c r="AT195" i="5"/>
  <c r="AT194" i="5" s="1"/>
  <c r="BJ89" i="5"/>
  <c r="BJ88" i="5" s="1"/>
  <c r="R163" i="5"/>
  <c r="R162" i="5" s="1"/>
  <c r="AZ143" i="5"/>
  <c r="AZ142" i="5" s="1"/>
  <c r="AJ101" i="5"/>
  <c r="AJ100" i="5" s="1"/>
  <c r="N181" i="5"/>
  <c r="N180" i="5" s="1"/>
  <c r="X199" i="5"/>
  <c r="X198" i="5" s="1"/>
  <c r="BH121" i="5"/>
  <c r="BH120" i="5" s="1"/>
  <c r="AX149" i="5"/>
  <c r="AX148" i="5" s="1"/>
  <c r="AF145" i="5"/>
  <c r="AF144" i="5" s="1"/>
  <c r="AJ91" i="5"/>
  <c r="AJ90" i="5" s="1"/>
  <c r="BJ165" i="5"/>
  <c r="BJ164" i="5" s="1"/>
  <c r="AX193" i="5"/>
  <c r="AX192" i="5" s="1"/>
  <c r="AR61" i="5"/>
  <c r="AR60" i="5" s="1"/>
  <c r="AP135" i="5"/>
  <c r="AP134" i="5" s="1"/>
  <c r="T193" i="5"/>
  <c r="T192" i="5" s="1"/>
  <c r="X105" i="5"/>
  <c r="X104" i="5" s="1"/>
  <c r="R177" i="5"/>
  <c r="R176" i="5" s="1"/>
  <c r="BJ143" i="5"/>
  <c r="BJ142" i="5" s="1"/>
  <c r="AV185" i="5"/>
  <c r="AV184" i="5" s="1"/>
  <c r="AP103" i="5"/>
  <c r="AP102" i="5" s="1"/>
  <c r="AT177" i="5"/>
  <c r="AT176" i="5" s="1"/>
  <c r="BD85" i="5"/>
  <c r="BD84" i="5" s="1"/>
  <c r="BH169" i="5"/>
  <c r="BH168" i="5" s="1"/>
  <c r="BD63" i="5"/>
  <c r="BD62" i="5" s="1"/>
  <c r="P193" i="5"/>
  <c r="P192" i="5" s="1"/>
  <c r="R75" i="5"/>
  <c r="R74" i="5" s="1"/>
  <c r="AZ145" i="5"/>
  <c r="AZ144" i="5" s="1"/>
  <c r="Z33" i="5"/>
  <c r="Z32" i="5" s="1"/>
  <c r="BB47" i="5"/>
  <c r="BB46" i="5" s="1"/>
  <c r="BD127" i="5"/>
  <c r="BD126" i="5" s="1"/>
  <c r="AV27" i="5"/>
  <c r="AV26" i="5" s="1"/>
  <c r="BF95" i="5"/>
  <c r="BF94" i="5" s="1"/>
  <c r="AV41" i="5"/>
  <c r="AV40" i="5" s="1"/>
  <c r="N35" i="5"/>
  <c r="N34" i="5" s="1"/>
  <c r="AH45" i="5"/>
  <c r="AH44" i="5" s="1"/>
  <c r="Z89" i="5"/>
  <c r="Z88" i="5" s="1"/>
  <c r="V105" i="5"/>
  <c r="V104" i="5" s="1"/>
  <c r="T67" i="5"/>
  <c r="T66" i="5" s="1"/>
  <c r="V47" i="5"/>
  <c r="V46" i="5" s="1"/>
  <c r="Z93" i="5"/>
  <c r="Z92" i="5" s="1"/>
  <c r="BB55" i="5"/>
  <c r="BB54" i="5" s="1"/>
  <c r="AB105" i="5"/>
  <c r="AB104" i="5" s="1"/>
  <c r="R77" i="5"/>
  <c r="R76" i="5" s="1"/>
  <c r="AH71" i="5"/>
  <c r="AH70" i="5" s="1"/>
  <c r="AP185" i="5"/>
  <c r="AP184" i="5" s="1"/>
  <c r="AH33" i="5"/>
  <c r="AH32" i="5" s="1"/>
  <c r="T83" i="5"/>
  <c r="T82" i="5" s="1"/>
  <c r="AV121" i="5"/>
  <c r="AV120" i="5" s="1"/>
  <c r="AH107" i="5"/>
  <c r="AH106" i="5" s="1"/>
  <c r="N12" i="5"/>
  <c r="N10" i="5" s="1"/>
  <c r="AT55" i="5"/>
  <c r="AT54" i="5" s="1"/>
  <c r="AR69" i="5"/>
  <c r="AR68" i="5" s="1"/>
  <c r="AT53" i="5"/>
  <c r="AT52" i="5" s="1"/>
  <c r="AN157" i="5"/>
  <c r="AN156" i="5" s="1"/>
  <c r="BB57" i="5"/>
  <c r="BB56" i="5" s="1"/>
  <c r="P73" i="5"/>
  <c r="P72" i="5" s="1"/>
  <c r="R37" i="5"/>
  <c r="R36" i="5" s="1"/>
  <c r="AF9" i="5"/>
  <c r="AF8" i="5" s="1"/>
  <c r="N15" i="5"/>
  <c r="N13" i="5" s="1"/>
  <c r="AR55" i="5"/>
  <c r="AR54" i="5" s="1"/>
  <c r="P61" i="5"/>
  <c r="P60" i="5" s="1"/>
  <c r="BD29" i="5"/>
  <c r="BD28" i="5" s="1"/>
  <c r="AF179" i="5"/>
  <c r="AF178" i="5" s="1"/>
  <c r="V45" i="5"/>
  <c r="V44" i="5" s="1"/>
  <c r="V145" i="5"/>
  <c r="V144" i="5" s="1"/>
  <c r="AN29" i="5"/>
  <c r="AN28" i="5" s="1"/>
  <c r="AV81" i="5"/>
  <c r="AV80" i="5" s="1"/>
  <c r="AR57" i="5"/>
  <c r="AR56" i="5" s="1"/>
  <c r="AD17" i="5"/>
  <c r="AD16" i="5" s="1"/>
  <c r="BB85" i="5"/>
  <c r="BB84" i="5" s="1"/>
  <c r="Z83" i="5"/>
  <c r="Z82" i="5" s="1"/>
  <c r="N7" i="5"/>
  <c r="AX65" i="5"/>
  <c r="AX64" i="5" s="1"/>
  <c r="P71" i="5"/>
  <c r="P70" i="5" s="1"/>
  <c r="X21" i="5"/>
  <c r="X20" i="5" s="1"/>
  <c r="X51" i="5"/>
  <c r="X50" i="5" s="1"/>
  <c r="AR43" i="5"/>
  <c r="AR42" i="5" s="1"/>
  <c r="AL5" i="5"/>
  <c r="AL4" i="5" s="1"/>
  <c r="T69" i="5"/>
  <c r="T68" i="5" s="1"/>
  <c r="AT61" i="5"/>
  <c r="AT60" i="5" s="1"/>
  <c r="AR81" i="5"/>
  <c r="AR80" i="5" s="1"/>
  <c r="AP77" i="5"/>
  <c r="AP76" i="5" s="1"/>
  <c r="BB87" i="5"/>
  <c r="BB86" i="5" s="1"/>
  <c r="AN195" i="5"/>
  <c r="AN194" i="5" s="1"/>
  <c r="AJ173" i="5"/>
  <c r="AJ172" i="5" s="1"/>
  <c r="P111" i="5"/>
  <c r="P110" i="5" s="1"/>
  <c r="AV177" i="5"/>
  <c r="AV176" i="5" s="1"/>
  <c r="BB161" i="5"/>
  <c r="BB160" i="5" s="1"/>
  <c r="V113" i="5"/>
  <c r="V112" i="5" s="1"/>
  <c r="N95" i="5"/>
  <c r="N94" i="5" s="1"/>
  <c r="X113" i="5"/>
  <c r="X112" i="5" s="1"/>
  <c r="AR91" i="5"/>
  <c r="AR90" i="5" s="1"/>
  <c r="AF201" i="5"/>
  <c r="AF200" i="5" s="1"/>
  <c r="BH53" i="5"/>
  <c r="BH52" i="5" s="1"/>
  <c r="BF139" i="5"/>
  <c r="BF138" i="5" s="1"/>
  <c r="BF175" i="5"/>
  <c r="BF174" i="5" s="1"/>
  <c r="P171" i="5"/>
  <c r="P170" i="5" s="1"/>
  <c r="R193" i="5"/>
  <c r="R192" i="5" s="1"/>
  <c r="AX171" i="5"/>
  <c r="AX170" i="5" s="1"/>
  <c r="AN189" i="5"/>
  <c r="AN188" i="5" s="1"/>
  <c r="AH109" i="5"/>
  <c r="AH108" i="5" s="1"/>
  <c r="V201" i="5"/>
  <c r="V200" i="5" s="1"/>
  <c r="AB197" i="5"/>
  <c r="AB196" i="5" s="1"/>
  <c r="AV175" i="5"/>
  <c r="AV174" i="5" s="1"/>
  <c r="AZ133" i="5"/>
  <c r="AZ132" i="5" s="1"/>
  <c r="BD119" i="5"/>
  <c r="BD118" i="5" s="1"/>
  <c r="AZ93" i="5"/>
  <c r="AZ92" i="5" s="1"/>
  <c r="AV189" i="5"/>
  <c r="AV188" i="5" s="1"/>
  <c r="Z111" i="5"/>
  <c r="Z110" i="5" s="1"/>
  <c r="BB139" i="5"/>
  <c r="BB138" i="5" s="1"/>
  <c r="X77" i="5"/>
  <c r="X76" i="5" s="1"/>
  <c r="BD89" i="5"/>
  <c r="BD88" i="5" s="1"/>
  <c r="AH129" i="5"/>
  <c r="AH128" i="5" s="1"/>
  <c r="R85" i="5"/>
  <c r="R84" i="5" s="1"/>
  <c r="BF93" i="5"/>
  <c r="BF92" i="5" s="1"/>
  <c r="AP129" i="5"/>
  <c r="AP128" i="5" s="1"/>
  <c r="T21" i="5"/>
  <c r="T20" i="5" s="1"/>
  <c r="X27" i="5"/>
  <c r="X26" i="5" s="1"/>
  <c r="AD95" i="5"/>
  <c r="AD94" i="5" s="1"/>
  <c r="AF31" i="5"/>
  <c r="AF30" i="5" s="1"/>
  <c r="AB39" i="5"/>
  <c r="AB38" i="5" s="1"/>
  <c r="AF27" i="5"/>
  <c r="AF26" i="5" s="1"/>
  <c r="BD7" i="5"/>
  <c r="BD6" i="5" s="1"/>
  <c r="X189" i="5"/>
  <c r="X188" i="5" s="1"/>
  <c r="BJ31" i="5"/>
  <c r="BJ30" i="5" s="1"/>
  <c r="BF5" i="5"/>
  <c r="BF4" i="5" s="1"/>
  <c r="AR7" i="5"/>
  <c r="AR6" i="5" s="1"/>
  <c r="R69" i="5"/>
  <c r="R68" i="5" s="1"/>
  <c r="R109" i="5"/>
  <c r="R108" i="5" s="1"/>
  <c r="BJ7" i="5"/>
  <c r="BJ6" i="5" s="1"/>
  <c r="AB51" i="5"/>
  <c r="AB50" i="5" s="1"/>
  <c r="BH35" i="5"/>
  <c r="BH34" i="5" s="1"/>
  <c r="AP109" i="5"/>
  <c r="AP108" i="5" s="1"/>
  <c r="AP37" i="5"/>
  <c r="AP36" i="5" s="1"/>
  <c r="Z199" i="5"/>
  <c r="Z198" i="5" s="1"/>
  <c r="AH39" i="5"/>
  <c r="AH38" i="5" s="1"/>
  <c r="V149" i="5"/>
  <c r="V148" i="5" s="1"/>
  <c r="R55" i="5"/>
  <c r="R54" i="5" s="1"/>
  <c r="R33" i="5"/>
  <c r="R32" i="5" s="1"/>
  <c r="BB79" i="5"/>
  <c r="BB78" i="5" s="1"/>
  <c r="T15" i="5"/>
  <c r="T13" i="5" s="1"/>
  <c r="AP149" i="5"/>
  <c r="AP148" i="5" s="1"/>
  <c r="AN41" i="5"/>
  <c r="AN40" i="5" s="1"/>
  <c r="Z12" i="5"/>
  <c r="Z10" i="5" s="1"/>
  <c r="AH87" i="5"/>
  <c r="AH86" i="5" s="1"/>
  <c r="AJ29" i="5"/>
  <c r="AJ28" i="5" s="1"/>
  <c r="AJ59" i="5"/>
  <c r="AJ58" i="5" s="1"/>
  <c r="AJ67" i="5"/>
  <c r="AJ66" i="5" s="1"/>
  <c r="BB27" i="5"/>
  <c r="BB26" i="5" s="1"/>
  <c r="AZ9" i="5"/>
  <c r="AZ8" i="5" s="1"/>
  <c r="X59" i="5"/>
  <c r="X58" i="5" s="1"/>
  <c r="X33" i="5"/>
  <c r="X32" i="5" s="1"/>
  <c r="AP19" i="5"/>
  <c r="AP18" i="5" s="1"/>
  <c r="AX17" i="5"/>
  <c r="AX16" i="5" s="1"/>
  <c r="X12" i="5"/>
  <c r="X10" i="5" s="1"/>
  <c r="AH75" i="5"/>
  <c r="AH74" i="5" s="1"/>
  <c r="Z67" i="5"/>
  <c r="Z66" i="5" s="1"/>
  <c r="BH37" i="5"/>
  <c r="BH36" i="5" s="1"/>
  <c r="AB57" i="5"/>
  <c r="AB56" i="5" s="1"/>
  <c r="AV31" i="5"/>
  <c r="AV30" i="5" s="1"/>
  <c r="AH29" i="5"/>
  <c r="AH28" i="5" s="1"/>
  <c r="AV51" i="5"/>
  <c r="AV50" i="5" s="1"/>
  <c r="AH5" i="5"/>
  <c r="AH4" i="5" s="1"/>
  <c r="N99" i="5"/>
  <c r="N98" i="5" s="1"/>
  <c r="AH65" i="5"/>
  <c r="AH64" i="5" s="1"/>
  <c r="AJ175" i="5"/>
  <c r="AJ174" i="5" s="1"/>
  <c r="BB69" i="5"/>
  <c r="BB68" i="5" s="1"/>
  <c r="AB173" i="5"/>
  <c r="AB172" i="5" s="1"/>
  <c r="X137" i="5"/>
  <c r="X136" i="5" s="1"/>
  <c r="AH155" i="5"/>
  <c r="AH154" i="5" s="1"/>
  <c r="BB165" i="5"/>
  <c r="BB164" i="5" s="1"/>
  <c r="AZ153" i="5"/>
  <c r="AZ152" i="5" s="1"/>
  <c r="X61" i="5"/>
  <c r="X60" i="5" s="1"/>
  <c r="AJ157" i="5"/>
  <c r="AJ156" i="5" s="1"/>
  <c r="V153" i="5"/>
  <c r="V152" i="5" s="1"/>
  <c r="AT129" i="5"/>
  <c r="AT128" i="5" s="1"/>
  <c r="AF171" i="5"/>
  <c r="AF170" i="5" s="1"/>
  <c r="AR127" i="5"/>
  <c r="AR126" i="5" s="1"/>
  <c r="AT181" i="5"/>
  <c r="AT180" i="5" s="1"/>
  <c r="AV191" i="5"/>
  <c r="AV190" i="5" s="1"/>
  <c r="AB135" i="5"/>
  <c r="AB134" i="5" s="1"/>
  <c r="AL153" i="5"/>
  <c r="AL152" i="5" s="1"/>
  <c r="BB167" i="5"/>
  <c r="BB166" i="5" s="1"/>
  <c r="BH185" i="5"/>
  <c r="BH184" i="5" s="1"/>
  <c r="AD167" i="5"/>
  <c r="AD166" i="5" s="1"/>
  <c r="AT165" i="5"/>
  <c r="AT164" i="5" s="1"/>
  <c r="AZ155" i="5"/>
  <c r="AZ154" i="5" s="1"/>
  <c r="AD101" i="5"/>
  <c r="AD100" i="5" s="1"/>
  <c r="Z151" i="5"/>
  <c r="Z150" i="5" s="1"/>
  <c r="T7" i="5"/>
  <c r="T6" i="5" s="1"/>
  <c r="BD161" i="5"/>
  <c r="BD160" i="5" s="1"/>
  <c r="AR115" i="5"/>
  <c r="AR114" i="5" s="1"/>
  <c r="X133" i="5"/>
  <c r="X132" i="5" s="1"/>
  <c r="AB43" i="5"/>
  <c r="AB42" i="5" s="1"/>
  <c r="AB203" i="5"/>
  <c r="AB202" i="5" s="1"/>
  <c r="AN169" i="5"/>
  <c r="AN168" i="5" s="1"/>
  <c r="AF117" i="5"/>
  <c r="AF116" i="5" s="1"/>
  <c r="AH157" i="5"/>
  <c r="AH156" i="5" s="1"/>
  <c r="AL137" i="5"/>
  <c r="AL136" i="5" s="1"/>
  <c r="AB171" i="5"/>
  <c r="AB170" i="5" s="1"/>
  <c r="AZ195" i="5"/>
  <c r="AZ194" i="5" s="1"/>
  <c r="AX129" i="5"/>
  <c r="AX128" i="5" s="1"/>
  <c r="AP123" i="5"/>
  <c r="AP122" i="5" s="1"/>
  <c r="BD117" i="5"/>
  <c r="BD116" i="5" s="1"/>
  <c r="BJ193" i="5"/>
  <c r="BJ192" i="5" s="1"/>
  <c r="BD149" i="5"/>
  <c r="BD148" i="5" s="1"/>
  <c r="Z155" i="5"/>
  <c r="Z154" i="5" s="1"/>
  <c r="AP173" i="5"/>
  <c r="AP172" i="5" s="1"/>
  <c r="Z193" i="5"/>
  <c r="Z192" i="5" s="1"/>
  <c r="AL165" i="5"/>
  <c r="AL164" i="5" s="1"/>
  <c r="AT169" i="5"/>
  <c r="AT168" i="5" s="1"/>
  <c r="BD167" i="5"/>
  <c r="BD166" i="5" s="1"/>
  <c r="P131" i="5"/>
  <c r="P130" i="5" s="1"/>
  <c r="T177" i="5"/>
  <c r="T176" i="5" s="1"/>
  <c r="AZ197" i="5"/>
  <c r="AZ196" i="5" s="1"/>
  <c r="AP179" i="5"/>
  <c r="AP178" i="5" s="1"/>
  <c r="AN111" i="5"/>
  <c r="AN110" i="5" s="1"/>
  <c r="AB143" i="5"/>
  <c r="AB142" i="5" s="1"/>
  <c r="AJ143" i="5"/>
  <c r="AJ142" i="5" s="1"/>
  <c r="AZ59" i="5"/>
  <c r="AZ58" i="5" s="1"/>
  <c r="V195" i="5"/>
  <c r="V194" i="5" s="1"/>
  <c r="AH167" i="5"/>
  <c r="AH166" i="5" s="1"/>
  <c r="AX117" i="5"/>
  <c r="AX116" i="5" s="1"/>
  <c r="T155" i="5"/>
  <c r="T154" i="5" s="1"/>
  <c r="AH175" i="5"/>
  <c r="AH174" i="5" s="1"/>
  <c r="AF191" i="5"/>
  <c r="AF190" i="5" s="1"/>
  <c r="AZ83" i="5"/>
  <c r="AZ82" i="5" s="1"/>
  <c r="BJ201" i="5"/>
  <c r="BJ200" i="5" s="1"/>
  <c r="AF147" i="5"/>
  <c r="AF146" i="5" s="1"/>
  <c r="AD115" i="5"/>
  <c r="AD114" i="5" s="1"/>
  <c r="R181" i="5"/>
  <c r="R180" i="5" s="1"/>
  <c r="AH153" i="5"/>
  <c r="AH152" i="5" s="1"/>
  <c r="R183" i="5"/>
  <c r="R182" i="5" s="1"/>
  <c r="BJ161" i="5"/>
  <c r="BJ160" i="5" s="1"/>
  <c r="AD133" i="5"/>
  <c r="AD132" i="5" s="1"/>
  <c r="BJ121" i="5"/>
  <c r="BJ120" i="5" s="1"/>
  <c r="T165" i="5"/>
  <c r="T164" i="5" s="1"/>
  <c r="V175" i="5"/>
  <c r="V174" i="5" s="1"/>
  <c r="BJ171" i="5"/>
  <c r="BJ170" i="5" s="1"/>
  <c r="AJ147" i="5"/>
  <c r="AJ146" i="5" s="1"/>
  <c r="AH151" i="5"/>
  <c r="AH150" i="5" s="1"/>
  <c r="BH103" i="5"/>
  <c r="BH102" i="5" s="1"/>
  <c r="R105" i="5"/>
  <c r="R104" i="5" s="1"/>
  <c r="AJ189" i="5"/>
  <c r="AJ188" i="5" s="1"/>
  <c r="R161" i="5"/>
  <c r="R160" i="5" s="1"/>
  <c r="AV157" i="5"/>
  <c r="AV156" i="5" s="1"/>
  <c r="V111" i="5"/>
  <c r="V110" i="5" s="1"/>
  <c r="BH5" i="5"/>
  <c r="BH4" i="5" s="1"/>
  <c r="AX35" i="5"/>
  <c r="AX34" i="5" s="1"/>
  <c r="AL21" i="5"/>
  <c r="AL20" i="5" s="1"/>
  <c r="AD45" i="5"/>
  <c r="AD44" i="5" s="1"/>
  <c r="Z53" i="5"/>
  <c r="Z52" i="5" s="1"/>
  <c r="AX12" i="5"/>
  <c r="AX10" i="5" s="1"/>
  <c r="AH177" i="5"/>
  <c r="AH176" i="5" s="1"/>
  <c r="AP89" i="5"/>
  <c r="AP88" i="5" s="1"/>
  <c r="AT193" i="5"/>
  <c r="AT192" i="5" s="1"/>
  <c r="BH181" i="5"/>
  <c r="BH180" i="5" s="1"/>
  <c r="V139" i="5"/>
  <c r="V138" i="5" s="1"/>
  <c r="BD201" i="5"/>
  <c r="BD200" i="5" s="1"/>
  <c r="X87" i="5"/>
  <c r="X86" i="5" s="1"/>
  <c r="AV163" i="5"/>
  <c r="AV162" i="5" s="1"/>
  <c r="R97" i="5"/>
  <c r="R96" i="5" s="1"/>
  <c r="AZ71" i="5"/>
  <c r="AZ70" i="5" s="1"/>
  <c r="T129" i="5"/>
  <c r="T128" i="5" s="1"/>
  <c r="R169" i="5"/>
  <c r="R168" i="5" s="1"/>
  <c r="AP131" i="5"/>
  <c r="AP130" i="5" s="1"/>
  <c r="AX189" i="5"/>
  <c r="AX188" i="5" s="1"/>
  <c r="P97" i="5"/>
  <c r="P96" i="5" s="1"/>
  <c r="AT95" i="5"/>
  <c r="AT94" i="5" s="1"/>
  <c r="AX167" i="5"/>
  <c r="AX166" i="5" s="1"/>
  <c r="AD157" i="5"/>
  <c r="AD156" i="5" s="1"/>
  <c r="AB133" i="5"/>
  <c r="AB132" i="5" s="1"/>
  <c r="X175" i="5"/>
  <c r="X174" i="5" s="1"/>
  <c r="R179" i="5"/>
  <c r="R178" i="5" s="1"/>
  <c r="N197" i="5"/>
  <c r="N196" i="5" s="1"/>
  <c r="AV201" i="5"/>
  <c r="AV200" i="5" s="1"/>
  <c r="AZ191" i="5"/>
  <c r="AZ190" i="5" s="1"/>
  <c r="AB121" i="5"/>
  <c r="AB120" i="5" s="1"/>
  <c r="AT137" i="5"/>
  <c r="AT136" i="5" s="1"/>
  <c r="BF181" i="5"/>
  <c r="BF180" i="5" s="1"/>
  <c r="T149" i="5"/>
  <c r="T148" i="5" s="1"/>
  <c r="AF123" i="5"/>
  <c r="AF122" i="5" s="1"/>
  <c r="X153" i="5"/>
  <c r="X152" i="5" s="1"/>
  <c r="P135" i="5"/>
  <c r="P134" i="5" s="1"/>
  <c r="T187" i="5"/>
  <c r="T186" i="5" s="1"/>
  <c r="AH145" i="5"/>
  <c r="AH144" i="5" s="1"/>
  <c r="BJ179" i="5"/>
  <c r="BJ178" i="5" s="1"/>
  <c r="AV85" i="5"/>
  <c r="AV84" i="5" s="1"/>
  <c r="AV169" i="5"/>
  <c r="AV168" i="5" s="1"/>
  <c r="AX199" i="5"/>
  <c r="AX198" i="5" s="1"/>
  <c r="AV171" i="5"/>
  <c r="AV170" i="5" s="1"/>
  <c r="N109" i="5"/>
  <c r="N108" i="5" s="1"/>
  <c r="P151" i="5"/>
  <c r="P150" i="5" s="1"/>
  <c r="N185" i="5"/>
  <c r="N184" i="5" s="1"/>
  <c r="AB199" i="5"/>
  <c r="AB198" i="5" s="1"/>
  <c r="X193" i="5"/>
  <c r="X192" i="5" s="1"/>
  <c r="AH163" i="5"/>
  <c r="AH162" i="5" s="1"/>
  <c r="N175" i="5"/>
  <c r="N174" i="5" s="1"/>
  <c r="BB145" i="5"/>
  <c r="BB144" i="5" s="1"/>
  <c r="AL149" i="5"/>
  <c r="AL148" i="5" s="1"/>
  <c r="AD57" i="5"/>
  <c r="AD56" i="5" s="1"/>
  <c r="R189" i="5"/>
  <c r="R188" i="5" s="1"/>
  <c r="AV101" i="5"/>
  <c r="AV100" i="5" s="1"/>
  <c r="T141" i="5"/>
  <c r="T140" i="5" s="1"/>
  <c r="AT123" i="5"/>
  <c r="AT122" i="5" s="1"/>
  <c r="BJ119" i="5"/>
  <c r="BJ118" i="5" s="1"/>
  <c r="BH65" i="5"/>
  <c r="BH64" i="5" s="1"/>
  <c r="AV117" i="5"/>
  <c r="AV116" i="5" s="1"/>
  <c r="AT203" i="5"/>
  <c r="AT202" i="5" s="1"/>
  <c r="X135" i="5"/>
  <c r="X134" i="5" s="1"/>
  <c r="X131" i="5"/>
  <c r="X130" i="5" s="1"/>
  <c r="BB181" i="5"/>
  <c r="BB180" i="5" s="1"/>
  <c r="AH123" i="5"/>
  <c r="AH122" i="5" s="1"/>
  <c r="AB107" i="5"/>
  <c r="AB106" i="5" s="1"/>
  <c r="AL171" i="5"/>
  <c r="AL170" i="5" s="1"/>
  <c r="P93" i="5"/>
  <c r="P92" i="5" s="1"/>
  <c r="P185" i="5"/>
  <c r="P184" i="5" s="1"/>
  <c r="AV105" i="5"/>
  <c r="AV104" i="5" s="1"/>
  <c r="BH25" i="5"/>
  <c r="BH24" i="5" s="1"/>
  <c r="AX83" i="5"/>
  <c r="AX82" i="5" s="1"/>
  <c r="T29" i="5"/>
  <c r="T28" i="5" s="1"/>
  <c r="BF71" i="5"/>
  <c r="BF70" i="5" s="1"/>
  <c r="AZ51" i="5"/>
  <c r="AZ50" i="5" s="1"/>
  <c r="AN23" i="5"/>
  <c r="AN22" i="5" s="1"/>
  <c r="BD19" i="5"/>
  <c r="BD18" i="5" s="1"/>
  <c r="AX77" i="5"/>
  <c r="AX76" i="5" s="1"/>
  <c r="AB33" i="5"/>
  <c r="AB32" i="5" s="1"/>
  <c r="AV35" i="5"/>
  <c r="AV34" i="5" s="1"/>
  <c r="AF121" i="5"/>
  <c r="AF120" i="5" s="1"/>
  <c r="AD187" i="5"/>
  <c r="AD186" i="5" s="1"/>
  <c r="AB73" i="5"/>
  <c r="AB72" i="5" s="1"/>
  <c r="BJ195" i="5"/>
  <c r="BJ194" i="5" s="1"/>
  <c r="AJ169" i="5"/>
  <c r="AJ168" i="5" s="1"/>
  <c r="AZ135" i="5"/>
  <c r="AZ134" i="5" s="1"/>
  <c r="AL167" i="5"/>
  <c r="AL166" i="5" s="1"/>
  <c r="BB101" i="5"/>
  <c r="BB100" i="5" s="1"/>
  <c r="V193" i="5"/>
  <c r="V192" i="5" s="1"/>
  <c r="BH183" i="5"/>
  <c r="BH182" i="5" s="1"/>
  <c r="N107" i="5"/>
  <c r="N106" i="5" s="1"/>
  <c r="R155" i="5"/>
  <c r="R154" i="5" s="1"/>
  <c r="N193" i="5"/>
  <c r="N192" i="5" s="1"/>
  <c r="T135" i="5"/>
  <c r="T134" i="5" s="1"/>
  <c r="BF121" i="5"/>
  <c r="BF120" i="5" s="1"/>
  <c r="AT171" i="5"/>
  <c r="AT170" i="5" s="1"/>
  <c r="N165" i="5"/>
  <c r="N164" i="5" s="1"/>
  <c r="AH197" i="5"/>
  <c r="AH196" i="5" s="1"/>
  <c r="BF179" i="5"/>
  <c r="BF178" i="5" s="1"/>
  <c r="N127" i="5"/>
  <c r="N126" i="5" s="1"/>
  <c r="AT113" i="5"/>
  <c r="AT112" i="5" s="1"/>
  <c r="AV161" i="5"/>
  <c r="AV160" i="5" s="1"/>
  <c r="AL143" i="5"/>
  <c r="AL142" i="5" s="1"/>
  <c r="AD171" i="5"/>
  <c r="AD170" i="5" s="1"/>
  <c r="AZ157" i="5"/>
  <c r="AZ156" i="5" s="1"/>
  <c r="BD181" i="5"/>
  <c r="BD180" i="5" s="1"/>
  <c r="AJ145" i="5"/>
  <c r="AJ144" i="5" s="1"/>
  <c r="R127" i="5"/>
  <c r="R126" i="5" s="1"/>
  <c r="R9" i="5"/>
  <c r="R8" i="5" s="1"/>
  <c r="BF97" i="5"/>
  <c r="BF96" i="5" s="1"/>
  <c r="BF203" i="5"/>
  <c r="BF202" i="5" s="1"/>
  <c r="AF197" i="5"/>
  <c r="AF196" i="5" s="1"/>
  <c r="AT185" i="5"/>
  <c r="AT184" i="5" s="1"/>
  <c r="AN137" i="5"/>
  <c r="AN136" i="5" s="1"/>
  <c r="T85" i="5"/>
  <c r="T84" i="5" s="1"/>
  <c r="AB181" i="5"/>
  <c r="AB180" i="5" s="1"/>
  <c r="BJ175" i="5"/>
  <c r="BJ174" i="5" s="1"/>
  <c r="AZ183" i="5"/>
  <c r="AZ182" i="5" s="1"/>
  <c r="V179" i="5"/>
  <c r="V178" i="5" s="1"/>
  <c r="AR157" i="5"/>
  <c r="AR156" i="5" s="1"/>
  <c r="AR201" i="5"/>
  <c r="AR200" i="5" s="1"/>
  <c r="AV131" i="5"/>
  <c r="AV130" i="5" s="1"/>
  <c r="AH131" i="5"/>
  <c r="AH130" i="5" s="1"/>
  <c r="AB83" i="5"/>
  <c r="AB82" i="5" s="1"/>
  <c r="BJ203" i="5"/>
  <c r="BJ202" i="5" s="1"/>
  <c r="AX201" i="5"/>
  <c r="AX200" i="5" s="1"/>
  <c r="AT157" i="5"/>
  <c r="AT156" i="5" s="1"/>
  <c r="AN99" i="5"/>
  <c r="AN98" i="5" s="1"/>
  <c r="AX179" i="5"/>
  <c r="AX178" i="5" s="1"/>
  <c r="P179" i="5"/>
  <c r="P178" i="5" s="1"/>
  <c r="AL89" i="5"/>
  <c r="AL88" i="5" s="1"/>
  <c r="AV187" i="5"/>
  <c r="AV186" i="5" s="1"/>
  <c r="BH149" i="5"/>
  <c r="BH148" i="5" s="1"/>
  <c r="V107" i="5"/>
  <c r="V106" i="5" s="1"/>
  <c r="AF143" i="5"/>
  <c r="AF142" i="5" s="1"/>
  <c r="AF157" i="5"/>
  <c r="AF156" i="5" s="1"/>
  <c r="AR203" i="5"/>
  <c r="AR202" i="5" s="1"/>
  <c r="AN167" i="5"/>
  <c r="AN166" i="5" s="1"/>
  <c r="AV125" i="5"/>
  <c r="AV124" i="5" s="1"/>
  <c r="BD165" i="5"/>
  <c r="BD164" i="5" s="1"/>
  <c r="AB131" i="5"/>
  <c r="AB130" i="5" s="1"/>
  <c r="BF141" i="5"/>
  <c r="BF140" i="5" s="1"/>
  <c r="AB157" i="5"/>
  <c r="AB156" i="5" s="1"/>
  <c r="AT125" i="5"/>
  <c r="AT124" i="5" s="1"/>
  <c r="AH203" i="5"/>
  <c r="AH202" i="5" s="1"/>
  <c r="AX169" i="5"/>
  <c r="AX168" i="5" s="1"/>
  <c r="AZ159" i="5"/>
  <c r="AZ158" i="5" s="1"/>
  <c r="BB73" i="5"/>
  <c r="BB72" i="5" s="1"/>
  <c r="BF137" i="5"/>
  <c r="BF136" i="5" s="1"/>
  <c r="AZ17" i="5"/>
  <c r="AZ16" i="5" s="1"/>
  <c r="AP25" i="5"/>
  <c r="AP24" i="5" s="1"/>
  <c r="AN21" i="5"/>
  <c r="AN20" i="5" s="1"/>
  <c r="AR53" i="5"/>
  <c r="AR52" i="5" s="1"/>
  <c r="AN85" i="5"/>
  <c r="AN84" i="5" s="1"/>
  <c r="AB21" i="5"/>
  <c r="AB20" i="5" s="1"/>
  <c r="AZ81" i="5"/>
  <c r="AZ80" i="5" s="1"/>
  <c r="BD91" i="5"/>
  <c r="BD90" i="5" s="1"/>
  <c r="V81" i="5"/>
  <c r="V80" i="5" s="1"/>
  <c r="AZ125" i="5"/>
  <c r="AZ124" i="5" s="1"/>
  <c r="Z143" i="5"/>
  <c r="Z142" i="5" s="1"/>
  <c r="BF131" i="5"/>
  <c r="BF130" i="5" s="1"/>
  <c r="BH133" i="5"/>
  <c r="BH132" i="5" s="1"/>
  <c r="AX151" i="5"/>
  <c r="AX150" i="5" s="1"/>
  <c r="AP191" i="5"/>
  <c r="AP190" i="5" s="1"/>
  <c r="AL163" i="5"/>
  <c r="AL162" i="5" s="1"/>
  <c r="AV139" i="5"/>
  <c r="AV138" i="5" s="1"/>
  <c r="BF151" i="5"/>
  <c r="BF150" i="5" s="1"/>
  <c r="AF103" i="5"/>
  <c r="AF102" i="5" s="1"/>
  <c r="BH91" i="5"/>
  <c r="BH90" i="5" s="1"/>
  <c r="AX145" i="5"/>
  <c r="AX144" i="5" s="1"/>
  <c r="Z173" i="5"/>
  <c r="Z172" i="5" s="1"/>
  <c r="X147" i="5"/>
  <c r="X146" i="5" s="1"/>
  <c r="AR129" i="5"/>
  <c r="AR128" i="5" s="1"/>
  <c r="AX177" i="5"/>
  <c r="AX176" i="5" s="1"/>
  <c r="N101" i="5"/>
  <c r="N100" i="5" s="1"/>
  <c r="AD163" i="5"/>
  <c r="AD162" i="5" s="1"/>
  <c r="AB141" i="5"/>
  <c r="AB140" i="5" s="1"/>
  <c r="AZ169" i="5"/>
  <c r="AZ168" i="5" s="1"/>
  <c r="V91" i="5"/>
  <c r="V90" i="5" s="1"/>
  <c r="AL179" i="5"/>
  <c r="AL178" i="5" s="1"/>
  <c r="Z163" i="5"/>
  <c r="Z162" i="5" s="1"/>
  <c r="N113" i="5"/>
  <c r="N112" i="5" s="1"/>
  <c r="R201" i="5"/>
  <c r="R200" i="5" s="1"/>
  <c r="BH113" i="5"/>
  <c r="BH112" i="5" s="1"/>
  <c r="V147" i="5"/>
  <c r="V146" i="5" s="1"/>
  <c r="AP143" i="5"/>
  <c r="AP142" i="5" s="1"/>
  <c r="N203" i="5"/>
  <c r="N202" i="5" s="1"/>
  <c r="BJ93" i="5"/>
  <c r="BJ92" i="5" s="1"/>
  <c r="AR139" i="5"/>
  <c r="AR138" i="5" s="1"/>
  <c r="AZ175" i="5"/>
  <c r="AZ174" i="5" s="1"/>
  <c r="AP147" i="5"/>
  <c r="AP146" i="5" s="1"/>
  <c r="BH163" i="5"/>
  <c r="BH162" i="5" s="1"/>
  <c r="AP177" i="5"/>
  <c r="AP176" i="5" s="1"/>
  <c r="AZ99" i="5"/>
  <c r="AZ98" i="5" s="1"/>
  <c r="BJ139" i="5"/>
  <c r="BJ138" i="5" s="1"/>
  <c r="AB125" i="5"/>
  <c r="AB124" i="5" s="1"/>
  <c r="N119" i="5"/>
  <c r="N118" i="5" s="1"/>
  <c r="X177" i="5"/>
  <c r="X176" i="5" s="1"/>
  <c r="AV149" i="5"/>
  <c r="AV148" i="5" s="1"/>
  <c r="AT183" i="5"/>
  <c r="AT182" i="5" s="1"/>
  <c r="AZ123" i="5"/>
  <c r="AZ122" i="5" s="1"/>
  <c r="AV73" i="5"/>
  <c r="AV72" i="5" s="1"/>
  <c r="V127" i="5"/>
  <c r="V126" i="5" s="1"/>
  <c r="BF163" i="5"/>
  <c r="BF162" i="5" s="1"/>
  <c r="AN131" i="5"/>
  <c r="AN130" i="5" s="1"/>
  <c r="BB157" i="5"/>
  <c r="BB156" i="5" s="1"/>
  <c r="AN183" i="5"/>
  <c r="AN182" i="5" s="1"/>
  <c r="X191" i="5"/>
  <c r="X190" i="5" s="1"/>
  <c r="X141" i="5"/>
  <c r="X140" i="5" s="1"/>
  <c r="BH177" i="5"/>
  <c r="BH176" i="5" s="1"/>
  <c r="BH143" i="5"/>
  <c r="BH142" i="5" s="1"/>
  <c r="AL139" i="5"/>
  <c r="AL138" i="5" s="1"/>
  <c r="AH171" i="5"/>
  <c r="AH170" i="5" s="1"/>
  <c r="AF135" i="5"/>
  <c r="AF134" i="5" s="1"/>
  <c r="BF199" i="5"/>
  <c r="BF198" i="5" s="1"/>
  <c r="AR131" i="5"/>
  <c r="AR130" i="5" s="1"/>
  <c r="AT131" i="5"/>
  <c r="AT130" i="5" s="1"/>
  <c r="AP111" i="5"/>
  <c r="AP110" i="5" s="1"/>
  <c r="AH141" i="5"/>
  <c r="AH140" i="5" s="1"/>
  <c r="BB143" i="5"/>
  <c r="BB142" i="5" s="1"/>
  <c r="AT155" i="5"/>
  <c r="AT154" i="5" s="1"/>
  <c r="AX55" i="5"/>
  <c r="AX54" i="5" s="1"/>
  <c r="V55" i="5"/>
  <c r="V54" i="5" s="1"/>
  <c r="AH9" i="5"/>
  <c r="AH8" i="5" s="1"/>
  <c r="AR9" i="5"/>
  <c r="AR8" i="5" s="1"/>
  <c r="BJ67" i="5"/>
  <c r="BJ66" i="5" s="1"/>
  <c r="AL67" i="5"/>
  <c r="AL66" i="5" s="1"/>
  <c r="N111" i="5"/>
  <c r="N110" i="5" s="1"/>
  <c r="BF33" i="5"/>
  <c r="BF32" i="5" s="1"/>
  <c r="AT43" i="5"/>
  <c r="AT42" i="5" s="1"/>
  <c r="Z183" i="5"/>
  <c r="Z182" i="5" s="1"/>
  <c r="AD25" i="5"/>
  <c r="AD24" i="5" s="1"/>
  <c r="AF29" i="5"/>
  <c r="AF28" i="5" s="1"/>
  <c r="T103" i="5"/>
  <c r="T102" i="5" s="1"/>
  <c r="AD113" i="5"/>
  <c r="AD112" i="5" s="1"/>
  <c r="AV133" i="5"/>
  <c r="AV132" i="5" s="1"/>
  <c r="BD139" i="5"/>
  <c r="BD138" i="5" s="1"/>
  <c r="AJ179" i="5"/>
  <c r="AJ178" i="5" s="1"/>
  <c r="BJ15" i="5"/>
  <c r="BJ13" i="5" s="1"/>
  <c r="X139" i="5"/>
  <c r="X138" i="5" s="1"/>
  <c r="BH203" i="5"/>
  <c r="BH202" i="5" s="1"/>
  <c r="BH93" i="5"/>
  <c r="BH92" i="5" s="1"/>
  <c r="BJ95" i="5"/>
  <c r="BJ94" i="5" s="1"/>
  <c r="BH147" i="5"/>
  <c r="BH146" i="5" s="1"/>
  <c r="AT141" i="5"/>
  <c r="AT140" i="5" s="1"/>
  <c r="AV179" i="5"/>
  <c r="AV178" i="5" s="1"/>
  <c r="AF105" i="5"/>
  <c r="AF104" i="5" s="1"/>
  <c r="AF175" i="5"/>
  <c r="AF174" i="5" s="1"/>
  <c r="BH197" i="5"/>
  <c r="BH196" i="5" s="1"/>
  <c r="BJ197" i="5"/>
  <c r="BJ196" i="5" s="1"/>
  <c r="AX157" i="5"/>
  <c r="AX156" i="5" s="1"/>
  <c r="Z133" i="5"/>
  <c r="Z132" i="5" s="1"/>
  <c r="AP167" i="5"/>
  <c r="AP166" i="5" s="1"/>
  <c r="AL129" i="5"/>
  <c r="AL128" i="5" s="1"/>
  <c r="AR133" i="5"/>
  <c r="AR132" i="5" s="1"/>
  <c r="R117" i="5"/>
  <c r="R116" i="5" s="1"/>
  <c r="AH189" i="5"/>
  <c r="AH188" i="5" s="1"/>
  <c r="AZ147" i="5"/>
  <c r="AZ146" i="5" s="1"/>
  <c r="AR181" i="5"/>
  <c r="AR180" i="5" s="1"/>
  <c r="AZ129" i="5"/>
  <c r="AZ128" i="5" s="1"/>
  <c r="AT71" i="5"/>
  <c r="AT70" i="5" s="1"/>
  <c r="BB177" i="5"/>
  <c r="BB176" i="5" s="1"/>
  <c r="Z149" i="5"/>
  <c r="Z148" i="5" s="1"/>
  <c r="V135" i="5"/>
  <c r="V134" i="5" s="1"/>
  <c r="AZ185" i="5"/>
  <c r="AZ184" i="5" s="1"/>
  <c r="N117" i="5"/>
  <c r="N116" i="5" s="1"/>
  <c r="AF111" i="5"/>
  <c r="AF110" i="5" s="1"/>
  <c r="AB163" i="5"/>
  <c r="AB162" i="5" s="1"/>
  <c r="AT161" i="5"/>
  <c r="AT160" i="5" s="1"/>
  <c r="AX195" i="5"/>
  <c r="AX194" i="5" s="1"/>
  <c r="AL147" i="5"/>
  <c r="AL146" i="5" s="1"/>
  <c r="AL169" i="5"/>
  <c r="AL168" i="5" s="1"/>
  <c r="N157" i="5"/>
  <c r="N156" i="5" s="1"/>
  <c r="AZ179" i="5"/>
  <c r="AZ178" i="5" s="1"/>
  <c r="X181" i="5"/>
  <c r="X180" i="5" s="1"/>
  <c r="AN135" i="5"/>
  <c r="AN134" i="5" s="1"/>
  <c r="R129" i="5"/>
  <c r="R128" i="5" s="1"/>
  <c r="T197" i="5"/>
  <c r="T196" i="5" s="1"/>
  <c r="X159" i="5"/>
  <c r="X158" i="5" s="1"/>
  <c r="AF185" i="5"/>
  <c r="AF184" i="5" s="1"/>
  <c r="AP169" i="5"/>
  <c r="AP168" i="5" s="1"/>
  <c r="BB151" i="5"/>
  <c r="BB150" i="5" s="1"/>
  <c r="AP115" i="5"/>
  <c r="AP114" i="5" s="1"/>
  <c r="N103" i="5"/>
  <c r="N102" i="5" s="1"/>
  <c r="BJ137" i="5"/>
  <c r="BJ136" i="5" s="1"/>
  <c r="AZ171" i="5"/>
  <c r="AZ170" i="5" s="1"/>
  <c r="Z181" i="5"/>
  <c r="Z180" i="5" s="1"/>
  <c r="N177" i="5"/>
  <c r="N176" i="5" s="1"/>
  <c r="BD157" i="5"/>
  <c r="BD156" i="5" s="1"/>
  <c r="R191" i="5"/>
  <c r="R190" i="5" s="1"/>
  <c r="Z165" i="5"/>
  <c r="Z164" i="5" s="1"/>
  <c r="AP165" i="5"/>
  <c r="AP164" i="5" s="1"/>
  <c r="X53" i="5"/>
  <c r="X52" i="5" s="1"/>
  <c r="P21" i="5"/>
  <c r="P20" i="5" s="1"/>
  <c r="AR21" i="5"/>
  <c r="AR20" i="5" s="1"/>
  <c r="Z7" i="5"/>
  <c r="Z6" i="5" s="1"/>
  <c r="R57" i="5"/>
  <c r="R56" i="5" s="1"/>
  <c r="BF177" i="5"/>
  <c r="BF176" i="5" s="1"/>
  <c r="AZ151" i="5"/>
  <c r="AZ150" i="5" s="1"/>
  <c r="AV39" i="5"/>
  <c r="AV38" i="5" s="1"/>
  <c r="T57" i="5"/>
  <c r="T56" i="5" s="1"/>
  <c r="AZ55" i="5"/>
  <c r="AZ54" i="5" s="1"/>
  <c r="BJ47" i="5"/>
  <c r="BJ46" i="5" s="1"/>
  <c r="AT101" i="5"/>
  <c r="AT100" i="5" s="1"/>
  <c r="BH89" i="5"/>
  <c r="BH88" i="5" s="1"/>
  <c r="BJ153" i="5"/>
  <c r="BJ152" i="5" s="1"/>
  <c r="AB191" i="5"/>
  <c r="AB190" i="5" s="1"/>
  <c r="AJ107" i="5"/>
  <c r="AJ106" i="5" s="1"/>
  <c r="V7" i="5"/>
  <c r="V6" i="5" s="1"/>
  <c r="BB153" i="5"/>
  <c r="BB152" i="5" s="1"/>
  <c r="BF111" i="5"/>
  <c r="BF110" i="5" s="1"/>
  <c r="T115" i="5"/>
  <c r="T114" i="5" s="1"/>
  <c r="R125" i="5"/>
  <c r="R124" i="5" s="1"/>
  <c r="BJ167" i="5"/>
  <c r="BJ166" i="5" s="1"/>
  <c r="AN179" i="5"/>
  <c r="AN178" i="5" s="1"/>
  <c r="T119" i="5"/>
  <c r="T118" i="5" s="1"/>
  <c r="T201" i="5"/>
  <c r="T200" i="5" s="1"/>
  <c r="BJ181" i="5"/>
  <c r="BJ180" i="5" s="1"/>
  <c r="AH93" i="5"/>
  <c r="AH92" i="5" s="1"/>
  <c r="AV145" i="5"/>
  <c r="AV144" i="5" s="1"/>
  <c r="BD145" i="5"/>
  <c r="BD144" i="5" s="1"/>
  <c r="BF123" i="5"/>
  <c r="BF122" i="5" s="1"/>
  <c r="BH117" i="5"/>
  <c r="BH116" i="5" s="1"/>
  <c r="X129" i="5"/>
  <c r="X128" i="5" s="1"/>
  <c r="N189" i="5"/>
  <c r="N188" i="5" s="1"/>
  <c r="R103" i="5"/>
  <c r="R102" i="5" s="1"/>
  <c r="AR195" i="5"/>
  <c r="AR194" i="5" s="1"/>
  <c r="BJ131" i="5"/>
  <c r="BJ130" i="5" s="1"/>
  <c r="P109" i="5"/>
  <c r="P108" i="5" s="1"/>
  <c r="BB163" i="5"/>
  <c r="BB162" i="5" s="1"/>
  <c r="R203" i="5"/>
  <c r="R202" i="5" s="1"/>
  <c r="R135" i="5"/>
  <c r="R134" i="5" s="1"/>
  <c r="R145" i="5"/>
  <c r="R144" i="5" s="1"/>
  <c r="AX181" i="5"/>
  <c r="AX180" i="5" s="1"/>
  <c r="AB95" i="5"/>
  <c r="AB94" i="5" s="1"/>
  <c r="P169" i="5"/>
  <c r="P168" i="5" s="1"/>
  <c r="BJ189" i="5"/>
  <c r="BJ188" i="5" s="1"/>
  <c r="AD151" i="5"/>
  <c r="AD150" i="5" s="1"/>
  <c r="BD155" i="5"/>
  <c r="BD154" i="5" s="1"/>
  <c r="BF133" i="5"/>
  <c r="BF132" i="5" s="1"/>
  <c r="AD165" i="5"/>
  <c r="AD164" i="5" s="1"/>
  <c r="AT173" i="5"/>
  <c r="AT172" i="5" s="1"/>
  <c r="AL115" i="5"/>
  <c r="AL114" i="5" s="1"/>
  <c r="V189" i="5"/>
  <c r="V188" i="5" s="1"/>
  <c r="AX155" i="5"/>
  <c r="AX154" i="5" s="1"/>
  <c r="BH127" i="5"/>
  <c r="BH126" i="5" s="1"/>
  <c r="BJ155" i="5"/>
  <c r="BJ154" i="5" s="1"/>
  <c r="N137" i="5"/>
  <c r="N136" i="5" s="1"/>
  <c r="BD169" i="5"/>
  <c r="BD168" i="5" s="1"/>
  <c r="AB195" i="5"/>
  <c r="AB194" i="5" s="1"/>
  <c r="N129" i="5"/>
  <c r="N128" i="5" s="1"/>
  <c r="BD93" i="5"/>
  <c r="BD92" i="5" s="1"/>
  <c r="Z117" i="5"/>
  <c r="Z116" i="5" s="1"/>
  <c r="AL107" i="5"/>
  <c r="AL106" i="5" s="1"/>
  <c r="N133" i="5"/>
  <c r="N132" i="5" s="1"/>
  <c r="AP155" i="5"/>
  <c r="AP154" i="5" s="1"/>
  <c r="V191" i="5"/>
  <c r="V190" i="5" s="1"/>
  <c r="Z139" i="5"/>
  <c r="Z138" i="5" s="1"/>
  <c r="P121" i="5"/>
  <c r="P120" i="5" s="1"/>
  <c r="V169" i="5"/>
  <c r="V168" i="5" s="1"/>
  <c r="N141" i="5"/>
  <c r="N140" i="5" s="1"/>
  <c r="AR103" i="5"/>
  <c r="AR102" i="5" s="1"/>
  <c r="T161" i="5"/>
  <c r="T160" i="5" s="1"/>
  <c r="AX153" i="5"/>
  <c r="AX152" i="5" s="1"/>
  <c r="AB137" i="5"/>
  <c r="AB136" i="5" s="1"/>
  <c r="AB167" i="5"/>
  <c r="AB166" i="5" s="1"/>
  <c r="AF139" i="5"/>
  <c r="AF138" i="5" s="1"/>
  <c r="AL47" i="5"/>
  <c r="AL46" i="5" s="1"/>
  <c r="AT45" i="5"/>
  <c r="AT44" i="5" s="1"/>
  <c r="AX29" i="5"/>
  <c r="AX28" i="5" s="1"/>
  <c r="AH57" i="5"/>
  <c r="AH56" i="5" s="1"/>
  <c r="BF45" i="5"/>
  <c r="BF44" i="5" s="1"/>
  <c r="AL39" i="5"/>
  <c r="AL38" i="5" s="1"/>
  <c r="AB31" i="5"/>
  <c r="AB30" i="5" s="1"/>
  <c r="T89" i="5"/>
  <c r="T88" i="5" s="1"/>
  <c r="BF7" i="5"/>
  <c r="BF6" i="5" s="1"/>
  <c r="BF129" i="5"/>
  <c r="BF128" i="5" s="1"/>
  <c r="AL53" i="5"/>
  <c r="AL52" i="5" s="1"/>
  <c r="AJ113" i="5"/>
  <c r="AJ112" i="5" s="1"/>
  <c r="Z161" i="5"/>
  <c r="Z160" i="5" s="1"/>
  <c r="AN75" i="5"/>
  <c r="AN74" i="5" s="1"/>
  <c r="AR141" i="5"/>
  <c r="AR140" i="5" s="1"/>
  <c r="AJ115" i="5"/>
  <c r="AJ114" i="5" s="1"/>
  <c r="BD75" i="5"/>
  <c r="BD74" i="5" s="1"/>
  <c r="BH21" i="5"/>
  <c r="BH20" i="5" s="1"/>
  <c r="BB23" i="5"/>
  <c r="BB22" i="5" s="1"/>
  <c r="V109" i="5"/>
  <c r="V108" i="5" s="1"/>
  <c r="BJ129" i="5"/>
  <c r="BJ128" i="5" s="1"/>
  <c r="Z131" i="5"/>
  <c r="Z130" i="5" s="1"/>
  <c r="X65" i="5"/>
  <c r="X64" i="5" s="1"/>
  <c r="AJ123" i="5"/>
  <c r="AJ122" i="5" s="1"/>
  <c r="AP199" i="5"/>
  <c r="AP198" i="5" s="1"/>
  <c r="V131" i="5"/>
  <c r="V130" i="5" s="1"/>
  <c r="AR145" i="5"/>
  <c r="AR144" i="5" s="1"/>
  <c r="AH63" i="5"/>
  <c r="AH62" i="5" s="1"/>
  <c r="BD141" i="5"/>
  <c r="BD140" i="5" s="1"/>
  <c r="AB47" i="5"/>
  <c r="AB46" i="5" s="1"/>
  <c r="AL59" i="5"/>
  <c r="AL58" i="5" s="1"/>
  <c r="AL121" i="5"/>
  <c r="AL120" i="5" s="1"/>
  <c r="AX95" i="5"/>
  <c r="AX94" i="5" s="1"/>
  <c r="V115" i="5"/>
  <c r="V114" i="5" s="1"/>
  <c r="BJ61" i="5"/>
  <c r="BJ60" i="5" s="1"/>
  <c r="BD143" i="5"/>
  <c r="BD142" i="5" s="1"/>
  <c r="V15" i="5"/>
  <c r="V13" i="5" s="1"/>
  <c r="N59" i="5"/>
  <c r="N58" i="5" s="1"/>
  <c r="AF153" i="5"/>
  <c r="AF152" i="5" s="1"/>
  <c r="R133" i="5"/>
  <c r="R132" i="5" s="1"/>
  <c r="Z97" i="5"/>
  <c r="Z96" i="5" s="1"/>
  <c r="AL69" i="5"/>
  <c r="AL68" i="5" s="1"/>
  <c r="P89" i="5"/>
  <c r="P88" i="5" s="1"/>
  <c r="AD31" i="5"/>
  <c r="AD30" i="5" s="1"/>
  <c r="AD59" i="5"/>
  <c r="AD58" i="5" s="1"/>
  <c r="AH89" i="5"/>
  <c r="AH88" i="5" s="1"/>
  <c r="AV107" i="5"/>
  <c r="AV106" i="5" s="1"/>
  <c r="BD23" i="5"/>
  <c r="BD22" i="5" s="1"/>
  <c r="AZ89" i="5"/>
  <c r="AZ88" i="5" s="1"/>
  <c r="Z197" i="5"/>
  <c r="Z196" i="5" s="1"/>
  <c r="AF21" i="5"/>
  <c r="AF20" i="5" s="1"/>
  <c r="AF99" i="5"/>
  <c r="AF98" i="5" s="1"/>
  <c r="T97" i="5"/>
  <c r="T96" i="5" s="1"/>
  <c r="AF97" i="5"/>
  <c r="AF96" i="5" s="1"/>
  <c r="X67" i="5"/>
  <c r="X66" i="5" s="1"/>
  <c r="AN133" i="5"/>
  <c r="AN132" i="5" s="1"/>
  <c r="BD21" i="5"/>
  <c r="BD20" i="5" s="1"/>
  <c r="BH59" i="5"/>
  <c r="BH58" i="5" s="1"/>
  <c r="AL173" i="5"/>
  <c r="AL172" i="5" s="1"/>
  <c r="BJ123" i="5"/>
  <c r="BJ122" i="5" s="1"/>
  <c r="AD121" i="5"/>
  <c r="AD120" i="5" s="1"/>
  <c r="X55" i="5"/>
  <c r="X54" i="5" s="1"/>
  <c r="AN93" i="5"/>
  <c r="AN92" i="5" s="1"/>
  <c r="AP51" i="5"/>
  <c r="AP50" i="5" s="1"/>
  <c r="Z87" i="5"/>
  <c r="Z86" i="5" s="1"/>
  <c r="AN105" i="5"/>
  <c r="AN104" i="5" s="1"/>
  <c r="AF81" i="5"/>
  <c r="AF80" i="5" s="1"/>
  <c r="AH127" i="5"/>
  <c r="AH126" i="5" s="1"/>
  <c r="AF59" i="5"/>
  <c r="AF58" i="5" s="1"/>
  <c r="AZ69" i="5"/>
  <c r="AZ68" i="5" s="1"/>
  <c r="AR23" i="5"/>
  <c r="AR22" i="5" s="1"/>
  <c r="AL55" i="5"/>
  <c r="AL54" i="5" s="1"/>
  <c r="V125" i="5"/>
  <c r="V124" i="5" s="1"/>
  <c r="AF69" i="5"/>
  <c r="AF68" i="5" s="1"/>
  <c r="BF115" i="5"/>
  <c r="BF114" i="5" s="1"/>
  <c r="AX85" i="5"/>
  <c r="AX84" i="5" s="1"/>
  <c r="N91" i="5"/>
  <c r="N90" i="5" s="1"/>
  <c r="BJ49" i="5"/>
  <c r="BJ48" i="5" s="1"/>
  <c r="AR41" i="5"/>
  <c r="AR40" i="5" s="1"/>
  <c r="BB185" i="5"/>
  <c r="BB184" i="5" s="1"/>
  <c r="AB127" i="5"/>
  <c r="AB126" i="5" s="1"/>
  <c r="AR125" i="5"/>
  <c r="AR124" i="5" s="1"/>
  <c r="AD63" i="5"/>
  <c r="AD62" i="5" s="1"/>
  <c r="AZ107" i="5"/>
  <c r="AZ106" i="5" s="1"/>
  <c r="BJ17" i="5"/>
  <c r="BJ16" i="5" s="1"/>
  <c r="AR89" i="5"/>
  <c r="AR88" i="5" s="1"/>
  <c r="BF165" i="5"/>
  <c r="BF164" i="5" s="1"/>
  <c r="AB115" i="5"/>
  <c r="AB114" i="5" s="1"/>
  <c r="AR113" i="5"/>
  <c r="AR112" i="5" s="1"/>
  <c r="X89" i="5"/>
  <c r="X88" i="5" s="1"/>
  <c r="BJ101" i="5"/>
  <c r="BJ100" i="5" s="1"/>
  <c r="AV47" i="5"/>
  <c r="AV46" i="5" s="1"/>
  <c r="AR77" i="5"/>
  <c r="AR76" i="5" s="1"/>
  <c r="AJ103" i="5"/>
  <c r="AJ102" i="5" s="1"/>
  <c r="N65" i="5"/>
  <c r="N64" i="5" s="1"/>
  <c r="X107" i="5"/>
  <c r="X106" i="5" s="1"/>
  <c r="BB37" i="5"/>
  <c r="BB36" i="5" s="1"/>
  <c r="BD77" i="5"/>
  <c r="BD76" i="5" s="1"/>
  <c r="AZ167" i="5"/>
  <c r="AZ166" i="5" s="1"/>
  <c r="BB131" i="5"/>
  <c r="BB130" i="5" s="1"/>
  <c r="P127" i="5"/>
  <c r="P126" i="5" s="1"/>
  <c r="AL81" i="5"/>
  <c r="AL80" i="5" s="1"/>
  <c r="AN89" i="5"/>
  <c r="AN88" i="5" s="1"/>
  <c r="BB31" i="5"/>
  <c r="BB30" i="5" s="1"/>
  <c r="AD71" i="5"/>
  <c r="AD70" i="5" s="1"/>
  <c r="N139" i="5"/>
  <c r="N138" i="5" s="1"/>
  <c r="AP107" i="5"/>
  <c r="AP106" i="5" s="1"/>
  <c r="BB107" i="5"/>
  <c r="BB106" i="5" s="1"/>
  <c r="N81" i="5"/>
  <c r="N80" i="5" s="1"/>
  <c r="AV127" i="5"/>
  <c r="AV126" i="5" s="1"/>
  <c r="BF41" i="5"/>
  <c r="BF40" i="5" s="1"/>
  <c r="BF69" i="5"/>
  <c r="BF68" i="5" s="1"/>
  <c r="AD129" i="5"/>
  <c r="AD128" i="5" s="1"/>
  <c r="AV71" i="5"/>
  <c r="AV70" i="5" s="1"/>
  <c r="AL111" i="5"/>
  <c r="AL110" i="5" s="1"/>
  <c r="AF47" i="5"/>
  <c r="AF46" i="5" s="1"/>
  <c r="R83" i="5"/>
  <c r="R82" i="5" s="1"/>
  <c r="AH193" i="5"/>
  <c r="AH192" i="5" s="1"/>
  <c r="BH43" i="5"/>
  <c r="BH42" i="5" s="1"/>
  <c r="AN177" i="5"/>
  <c r="AN176" i="5" s="1"/>
  <c r="P119" i="5"/>
  <c r="P118" i="5" s="1"/>
  <c r="AN51" i="5"/>
  <c r="AN50" i="5" s="1"/>
  <c r="N69" i="5"/>
  <c r="N68" i="5" s="1"/>
  <c r="X127" i="5"/>
  <c r="X126" i="5" s="1"/>
  <c r="T47" i="5"/>
  <c r="T46" i="5" s="1"/>
  <c r="AJ149" i="5"/>
  <c r="AJ148" i="5" s="1"/>
  <c r="AN107" i="5"/>
  <c r="AN106" i="5" s="1"/>
  <c r="T111" i="5"/>
  <c r="T110" i="5" s="1"/>
  <c r="AF83" i="5"/>
  <c r="AF82" i="5" s="1"/>
  <c r="AX71" i="5"/>
  <c r="AX70" i="5" s="1"/>
  <c r="AR47" i="5"/>
  <c r="AR46" i="5" s="1"/>
  <c r="AL33" i="5"/>
  <c r="AL32" i="5" s="1"/>
  <c r="AB123" i="5"/>
  <c r="AB122" i="5" s="1"/>
  <c r="AN95" i="5"/>
  <c r="AN94" i="5" s="1"/>
  <c r="T99" i="5"/>
  <c r="T98" i="5" s="1"/>
  <c r="AF71" i="5"/>
  <c r="AF70" i="5" s="1"/>
  <c r="BJ91" i="5"/>
  <c r="BJ90" i="5" s="1"/>
  <c r="AR35" i="5"/>
  <c r="AR34" i="5" s="1"/>
  <c r="BJ21" i="5"/>
  <c r="BJ20" i="5" s="1"/>
  <c r="AB59" i="5"/>
  <c r="AB58" i="5" s="1"/>
  <c r="AX203" i="5"/>
  <c r="AX202" i="5" s="1"/>
  <c r="AN165" i="5"/>
  <c r="AN164" i="5" s="1"/>
  <c r="AT39" i="5"/>
  <c r="AT38" i="5" s="1"/>
  <c r="AB77" i="5"/>
  <c r="AB76" i="5" s="1"/>
  <c r="AH119" i="5"/>
  <c r="AH118" i="5" s="1"/>
  <c r="R39" i="5"/>
  <c r="R38" i="5" s="1"/>
  <c r="N89" i="5"/>
  <c r="N88" i="5" s="1"/>
  <c r="R171" i="5"/>
  <c r="R170" i="5" s="1"/>
  <c r="AL157" i="5"/>
  <c r="AL156" i="5" s="1"/>
  <c r="R29" i="5"/>
  <c r="R28" i="5" s="1"/>
  <c r="AB65" i="5"/>
  <c r="AB64" i="5" s="1"/>
  <c r="AV111" i="5"/>
  <c r="AV110" i="5" s="1"/>
  <c r="AP27" i="5"/>
  <c r="AP26" i="5" s="1"/>
  <c r="AD131" i="5"/>
  <c r="AD130" i="5" s="1"/>
  <c r="AF57" i="5"/>
  <c r="AF56" i="5" s="1"/>
  <c r="AD105" i="5"/>
  <c r="AD104" i="5" s="1"/>
  <c r="V75" i="5"/>
  <c r="V74" i="5" s="1"/>
  <c r="N75" i="5"/>
  <c r="N74" i="5" s="1"/>
  <c r="AJ187" i="5"/>
  <c r="AJ186" i="5" s="1"/>
  <c r="AR29" i="5"/>
  <c r="AR28" i="5" s="1"/>
  <c r="AJ127" i="5"/>
  <c r="AJ126" i="5" s="1"/>
  <c r="R87" i="5"/>
  <c r="R86" i="5" s="1"/>
  <c r="BB93" i="5"/>
  <c r="BB92" i="5" s="1"/>
  <c r="AT63" i="5"/>
  <c r="AT62" i="5" s="1"/>
  <c r="AP61" i="5"/>
  <c r="AP60" i="5" s="1"/>
  <c r="BF173" i="5"/>
  <c r="BF172" i="5" s="1"/>
  <c r="AR17" i="5"/>
  <c r="AR16" i="5" s="1"/>
  <c r="AH185" i="5"/>
  <c r="AH184" i="5" s="1"/>
  <c r="AV165" i="5"/>
  <c r="AV164" i="5" s="1"/>
  <c r="P159" i="5"/>
  <c r="P158" i="5" s="1"/>
  <c r="X25" i="5"/>
  <c r="X24" i="5" s="1"/>
  <c r="AH61" i="5"/>
  <c r="AH60" i="5" s="1"/>
  <c r="AD111" i="5"/>
  <c r="AD110" i="5" s="1"/>
  <c r="BJ53" i="5"/>
  <c r="BJ52" i="5" s="1"/>
  <c r="BB105" i="5"/>
  <c r="BB104" i="5" s="1"/>
  <c r="V17" i="5"/>
  <c r="V16" i="5" s="1"/>
  <c r="AP83" i="5"/>
  <c r="AP82" i="5" s="1"/>
  <c r="AJ201" i="5"/>
  <c r="AJ200" i="5" s="1"/>
  <c r="BJ12" i="5"/>
  <c r="BJ10" i="5" s="1"/>
  <c r="BB103" i="5"/>
  <c r="BB102" i="5" s="1"/>
  <c r="AV83" i="5"/>
  <c r="AV82" i="5" s="1"/>
  <c r="N123" i="5"/>
  <c r="N122" i="5" s="1"/>
  <c r="AX15" i="5"/>
  <c r="AX13" i="5" s="1"/>
  <c r="BD53" i="5"/>
  <c r="BD52" i="5" s="1"/>
  <c r="BF193" i="5"/>
  <c r="BF192" i="5" s="1"/>
  <c r="AL12" i="5"/>
  <c r="AL10" i="5" s="1"/>
  <c r="AL145" i="5"/>
  <c r="AL144" i="5" s="1"/>
  <c r="AR165" i="5"/>
  <c r="AR164" i="5" s="1"/>
  <c r="AH95" i="5"/>
  <c r="AH94" i="5" s="1"/>
  <c r="BF31" i="5"/>
  <c r="BF30" i="5" s="1"/>
  <c r="AB63" i="5"/>
  <c r="AB62" i="5" s="1"/>
  <c r="AR117" i="5"/>
  <c r="AR116" i="5" s="1"/>
  <c r="N135" i="5"/>
  <c r="N134" i="5" s="1"/>
  <c r="AX135" i="5"/>
  <c r="AX134" i="5" s="1"/>
  <c r="X203" i="5"/>
  <c r="X202" i="5" s="1"/>
  <c r="AX31" i="5"/>
  <c r="AX30" i="5" s="1"/>
  <c r="BH45" i="5"/>
  <c r="BH44" i="5" s="1"/>
  <c r="AF53" i="5"/>
  <c r="AF52" i="5" s="1"/>
  <c r="AT163" i="5"/>
  <c r="AT162" i="5" s="1"/>
  <c r="N121" i="5"/>
  <c r="N120" i="5" s="1"/>
  <c r="BJ87" i="5"/>
  <c r="BJ86" i="5" s="1"/>
  <c r="BD199" i="5"/>
  <c r="BD198" i="5" s="1"/>
  <c r="AF23" i="5"/>
  <c r="AF22" i="5" s="1"/>
  <c r="N61" i="5"/>
  <c r="N60" i="5" s="1"/>
  <c r="N159" i="5"/>
  <c r="N158" i="5" s="1"/>
  <c r="BH19" i="5"/>
  <c r="BH18" i="5" s="1"/>
  <c r="AB71" i="5"/>
  <c r="AB70" i="5" s="1"/>
  <c r="AN197" i="5"/>
  <c r="AN196" i="5" s="1"/>
  <c r="AD197" i="5"/>
  <c r="AD196" i="5" s="1"/>
  <c r="V51" i="5"/>
  <c r="V50" i="5" s="1"/>
  <c r="AB89" i="5"/>
  <c r="AB88" i="5" s="1"/>
  <c r="Z113" i="5"/>
  <c r="Z112" i="5" s="1"/>
  <c r="AT49" i="5"/>
  <c r="AT48" i="5" s="1"/>
  <c r="AP137" i="5"/>
  <c r="AP136" i="5" s="1"/>
  <c r="AL187" i="5"/>
  <c r="AL186" i="5" s="1"/>
  <c r="BD103" i="5"/>
  <c r="BD102" i="5" s="1"/>
  <c r="P27" i="5"/>
  <c r="P26" i="5" s="1"/>
  <c r="N57" i="5"/>
  <c r="N56" i="5" s="1"/>
  <c r="AJ89" i="5"/>
  <c r="AJ88" i="5" s="1"/>
  <c r="P133" i="5"/>
  <c r="P132" i="5" s="1"/>
  <c r="BH151" i="5"/>
  <c r="BH150" i="5" s="1"/>
  <c r="BJ191" i="5"/>
  <c r="BJ190" i="5" s="1"/>
  <c r="AP97" i="5"/>
  <c r="AP96" i="5" s="1"/>
  <c r="P15" i="5"/>
  <c r="P13" i="5" s="1"/>
  <c r="AJ81" i="5"/>
  <c r="AJ80" i="5" s="1"/>
  <c r="BD67" i="5"/>
  <c r="BD66" i="5" s="1"/>
  <c r="N49" i="5"/>
  <c r="N48" i="5" s="1"/>
  <c r="AH55" i="5"/>
  <c r="AH54" i="5" s="1"/>
  <c r="BD175" i="5"/>
  <c r="BD174" i="5" s="1"/>
  <c r="BB135" i="5"/>
  <c r="BB134" i="5" s="1"/>
  <c r="AP17" i="5"/>
  <c r="AP16" i="5" s="1"/>
  <c r="AB53" i="5"/>
  <c r="AB52" i="5" s="1"/>
  <c r="BF105" i="5"/>
  <c r="BF104" i="5" s="1"/>
  <c r="N17" i="5"/>
  <c r="N16" i="5" s="1"/>
  <c r="N173" i="5"/>
  <c r="N172" i="5" s="1"/>
  <c r="AL183" i="5"/>
  <c r="AL182" i="5" s="1"/>
  <c r="AR173" i="5"/>
  <c r="AR172" i="5" s="1"/>
  <c r="X49" i="5"/>
  <c r="X48" i="5" s="1"/>
  <c r="AL83" i="5"/>
  <c r="AL82" i="5" s="1"/>
  <c r="X97" i="5"/>
  <c r="X96" i="5" s="1"/>
  <c r="AZ161" i="5"/>
  <c r="AZ160" i="5" s="1"/>
  <c r="AZ139" i="5"/>
  <c r="AZ138" i="5" s="1"/>
  <c r="AT139" i="5"/>
  <c r="AT138" i="5" s="1"/>
  <c r="AR63" i="5"/>
  <c r="AR62" i="5" s="1"/>
  <c r="AJ51" i="5"/>
  <c r="AJ50" i="5" s="1"/>
  <c r="Z73" i="5"/>
  <c r="Z72" i="5" s="1"/>
  <c r="N115" i="5"/>
  <c r="N114" i="5" s="1"/>
  <c r="BF183" i="5"/>
  <c r="BF182" i="5" s="1"/>
  <c r="AT117" i="5"/>
  <c r="AT116" i="5" s="1"/>
  <c r="BF43" i="5"/>
  <c r="BF42" i="5" s="1"/>
  <c r="AZ63" i="5"/>
  <c r="AZ62" i="5" s="1"/>
  <c r="AP121" i="5"/>
  <c r="AP120" i="5" s="1"/>
  <c r="AH41" i="5"/>
  <c r="AH40" i="5" s="1"/>
  <c r="AH165" i="5"/>
  <c r="AH164" i="5" s="1"/>
  <c r="AN191" i="5"/>
  <c r="AN190" i="5" s="1"/>
  <c r="AB111" i="5"/>
  <c r="AB110" i="5" s="1"/>
  <c r="AH43" i="5"/>
  <c r="AH42" i="5" s="1"/>
  <c r="AB75" i="5"/>
  <c r="AB74" i="5" s="1"/>
  <c r="V117" i="5"/>
  <c r="V116" i="5" s="1"/>
  <c r="BJ39" i="5"/>
  <c r="BJ38" i="5" s="1"/>
  <c r="P105" i="5"/>
  <c r="P104" i="5" s="1"/>
  <c r="R151" i="5"/>
  <c r="R150" i="5" s="1"/>
  <c r="AJ77" i="5"/>
  <c r="AJ76" i="5" s="1"/>
  <c r="AJ15" i="5"/>
  <c r="AJ13" i="5" s="1"/>
  <c r="BF35" i="5"/>
  <c r="BF34" i="5" s="1"/>
  <c r="BH51" i="5"/>
  <c r="BH50" i="5" s="1"/>
  <c r="AN63" i="5"/>
  <c r="AN62" i="5" s="1"/>
  <c r="AF161" i="5"/>
  <c r="AF160" i="5" s="1"/>
  <c r="BF159" i="5"/>
  <c r="BF158" i="5" s="1"/>
  <c r="T125" i="5"/>
  <c r="T124" i="5" s="1"/>
  <c r="AH31" i="5"/>
  <c r="AH30" i="5" s="1"/>
  <c r="BD73" i="5"/>
  <c r="BD72" i="5" s="1"/>
  <c r="T117" i="5"/>
  <c r="T116" i="5" s="1"/>
  <c r="T163" i="5"/>
  <c r="T162" i="5" s="1"/>
  <c r="AD193" i="5"/>
  <c r="AD192" i="5" s="1"/>
  <c r="AZ119" i="5"/>
  <c r="AZ118" i="5" s="1"/>
  <c r="P51" i="5"/>
  <c r="P50" i="5" s="1"/>
  <c r="R79" i="5"/>
  <c r="R78" i="5" s="1"/>
  <c r="R95" i="5"/>
  <c r="R94" i="5" s="1"/>
  <c r="AV45" i="5"/>
  <c r="AV44" i="5" s="1"/>
  <c r="AF155" i="5"/>
  <c r="AF154" i="5" s="1"/>
  <c r="AF203" i="5"/>
  <c r="AF202" i="5" s="1"/>
  <c r="AL113" i="5"/>
  <c r="AL112" i="5" s="1"/>
  <c r="P39" i="5"/>
  <c r="P38" i="5" s="1"/>
  <c r="AP67" i="5"/>
  <c r="AP66" i="5" s="1"/>
  <c r="AD69" i="5"/>
  <c r="AD68" i="5" s="1"/>
  <c r="AB161" i="5"/>
  <c r="AB160" i="5" s="1"/>
  <c r="AJ93" i="5"/>
  <c r="AJ92" i="5" s="1"/>
  <c r="AL151" i="5"/>
  <c r="AL150" i="5" s="1"/>
  <c r="AH53" i="5"/>
  <c r="AH52" i="5" s="1"/>
  <c r="AB165" i="5"/>
  <c r="AB164" i="5" s="1"/>
  <c r="AJ33" i="5"/>
  <c r="AJ32" i="5" s="1"/>
  <c r="AF87" i="5"/>
  <c r="AF86" i="5" s="1"/>
  <c r="BF143" i="5"/>
  <c r="BF142" i="5" s="1"/>
  <c r="AX121" i="5"/>
  <c r="AX120" i="5" s="1"/>
  <c r="AT135" i="5"/>
  <c r="AT134" i="5" s="1"/>
  <c r="X81" i="5"/>
  <c r="X80" i="5" s="1"/>
  <c r="BB173" i="5"/>
  <c r="BB172" i="5" s="1"/>
  <c r="AJ21" i="5"/>
  <c r="AJ20" i="5" s="1"/>
  <c r="AF75" i="5"/>
  <c r="AF74" i="5" s="1"/>
  <c r="Z191" i="5"/>
  <c r="Z190" i="5" s="1"/>
  <c r="BD129" i="5"/>
  <c r="BD128" i="5" s="1"/>
  <c r="AD137" i="5"/>
  <c r="AD136" i="5" s="1"/>
  <c r="AN97" i="5"/>
  <c r="AN96" i="5" s="1"/>
  <c r="Z45" i="5"/>
  <c r="Z44" i="5" s="1"/>
  <c r="AJ69" i="5"/>
  <c r="AJ68" i="5" s="1"/>
  <c r="N87" i="5"/>
  <c r="N86" i="5" s="1"/>
  <c r="AB175" i="5"/>
  <c r="AB174" i="5" s="1"/>
  <c r="AP201" i="5"/>
  <c r="AP200" i="5" s="1"/>
  <c r="T153" i="5"/>
  <c r="T152" i="5" s="1"/>
  <c r="Z103" i="5"/>
  <c r="Z102" i="5" s="1"/>
  <c r="AX33" i="5"/>
  <c r="AX32" i="5" s="1"/>
  <c r="AJ57" i="5"/>
  <c r="AJ56" i="5" s="1"/>
  <c r="R73" i="5"/>
  <c r="R72" i="5" s="1"/>
  <c r="AN101" i="5"/>
  <c r="AN100" i="5" s="1"/>
  <c r="BH189" i="5"/>
  <c r="BH188" i="5" s="1"/>
  <c r="BJ73" i="5"/>
  <c r="BJ72" i="5" s="1"/>
  <c r="AB145" i="5"/>
  <c r="AB144" i="5" s="1"/>
  <c r="AT15" i="5"/>
  <c r="AT13" i="5" s="1"/>
  <c r="AP139" i="5"/>
  <c r="AP138" i="5" s="1"/>
  <c r="BH155" i="5"/>
  <c r="BH154" i="5" s="1"/>
  <c r="N53" i="5"/>
  <c r="N52" i="5" s="1"/>
  <c r="BH27" i="5"/>
  <c r="BH26" i="5" s="1"/>
  <c r="AD37" i="5"/>
  <c r="AD36" i="5" s="1"/>
  <c r="AF89" i="5"/>
  <c r="AF88" i="5" s="1"/>
  <c r="P199" i="5"/>
  <c r="P198" i="5" s="1"/>
  <c r="BD121" i="5"/>
  <c r="BD120" i="5" s="1"/>
  <c r="AJ131" i="5"/>
  <c r="AJ130" i="5" s="1"/>
  <c r="BF55" i="5"/>
  <c r="BF54" i="5" s="1"/>
  <c r="AJ27" i="5"/>
  <c r="AJ26" i="5" s="1"/>
  <c r="AH47" i="5"/>
  <c r="AH46" i="5" s="1"/>
  <c r="BH63" i="5"/>
  <c r="BH62" i="5" s="1"/>
  <c r="AH143" i="5"/>
  <c r="AH142" i="5" s="1"/>
  <c r="AX107" i="5"/>
  <c r="AX106" i="5" s="1"/>
  <c r="AP145" i="5"/>
  <c r="AP144" i="5" s="1"/>
  <c r="AV79" i="5"/>
  <c r="AV78" i="5" s="1"/>
  <c r="AJ135" i="5"/>
  <c r="AJ134" i="5" s="1"/>
  <c r="AB23" i="5"/>
  <c r="AB22" i="5" s="1"/>
  <c r="AF73" i="5"/>
  <c r="AF72" i="5" s="1"/>
  <c r="AH149" i="5"/>
  <c r="AH148" i="5" s="1"/>
  <c r="AN91" i="5"/>
  <c r="AN90" i="5" s="1"/>
  <c r="AZ181" i="5"/>
  <c r="AZ180" i="5" s="1"/>
  <c r="P75" i="5"/>
  <c r="P74" i="5" s="1"/>
  <c r="T53" i="5"/>
  <c r="T52" i="5" s="1"/>
  <c r="BJ45" i="5"/>
  <c r="BJ44" i="5" s="1"/>
  <c r="AZ91" i="5"/>
  <c r="AZ90" i="5" s="1"/>
  <c r="V101" i="5"/>
  <c r="V100" i="5" s="1"/>
  <c r="AJ153" i="5"/>
  <c r="AJ152" i="5" s="1"/>
  <c r="AH77" i="5"/>
  <c r="AH76" i="5" s="1"/>
  <c r="Z31" i="5"/>
  <c r="Z30" i="5" s="1"/>
  <c r="AP12" i="5"/>
  <c r="AP10" i="5" s="1"/>
  <c r="AT69" i="5"/>
  <c r="AT68" i="5" s="1"/>
  <c r="N201" i="5"/>
  <c r="N200" i="5" s="1"/>
  <c r="AV129" i="5"/>
  <c r="AV128" i="5" s="1"/>
  <c r="AF131" i="5"/>
  <c r="AF130" i="5" s="1"/>
  <c r="BJ63" i="5"/>
  <c r="BJ62" i="5" s="1"/>
  <c r="AX19" i="5"/>
  <c r="AX18" i="5" s="1"/>
  <c r="AJ45" i="5"/>
  <c r="AJ44" i="5" s="1"/>
  <c r="R59" i="5"/>
  <c r="R58" i="5" s="1"/>
  <c r="BH171" i="5"/>
  <c r="BH170" i="5" s="1"/>
  <c r="AH125" i="5"/>
  <c r="AH124" i="5" s="1"/>
  <c r="BB99" i="5"/>
  <c r="BB98" i="5" s="1"/>
  <c r="AD75" i="5"/>
  <c r="AD74" i="5" s="1"/>
  <c r="X109" i="5"/>
  <c r="X108" i="5" s="1"/>
  <c r="AH19" i="5"/>
  <c r="AH18" i="5" s="1"/>
  <c r="AT65" i="5"/>
  <c r="AT64" i="5" s="1"/>
  <c r="R199" i="5"/>
  <c r="R198" i="5" s="1"/>
  <c r="BF113" i="5"/>
  <c r="BF112" i="5" s="1"/>
  <c r="BH119" i="5"/>
  <c r="BH118" i="5" s="1"/>
  <c r="BB63" i="5"/>
  <c r="BB62" i="5" s="1"/>
  <c r="AH103" i="5"/>
  <c r="AH102" i="5" s="1"/>
  <c r="T49" i="5"/>
  <c r="T48" i="5" s="1"/>
  <c r="AD91" i="5"/>
  <c r="AD90" i="5" s="1"/>
  <c r="N161" i="5"/>
  <c r="N160" i="5" s="1"/>
  <c r="AT99" i="5"/>
  <c r="AT98" i="5" s="1"/>
  <c r="AN149" i="5"/>
  <c r="AN148" i="5" s="1"/>
  <c r="X69" i="5"/>
  <c r="X68" i="5" s="1"/>
  <c r="AX183" i="5"/>
  <c r="AX182" i="5" s="1"/>
  <c r="Z49" i="5"/>
  <c r="Z48" i="5" s="1"/>
  <c r="AF63" i="5"/>
  <c r="AF62" i="5" s="1"/>
  <c r="BB129" i="5"/>
  <c r="BB128" i="5" s="1"/>
  <c r="AN125" i="5"/>
  <c r="AN124" i="5" s="1"/>
  <c r="AH181" i="5"/>
  <c r="AH180" i="5" s="1"/>
  <c r="X57" i="5"/>
  <c r="X56" i="5" s="1"/>
  <c r="BJ133" i="5"/>
  <c r="BJ132" i="5" s="1"/>
  <c r="AX37" i="5"/>
  <c r="AX36" i="5" s="1"/>
  <c r="N97" i="5"/>
  <c r="N96" i="5" s="1"/>
  <c r="AL201" i="5"/>
  <c r="AL200" i="5" s="1"/>
  <c r="Z99" i="5"/>
  <c r="Z98" i="5" s="1"/>
  <c r="AV53" i="5"/>
  <c r="AV52" i="5" s="1"/>
  <c r="Z129" i="5"/>
  <c r="Z128" i="5" s="1"/>
  <c r="AD43" i="5"/>
  <c r="AD42" i="5" s="1"/>
  <c r="BD123" i="5"/>
  <c r="BD122" i="5" s="1"/>
  <c r="P147" i="5"/>
  <c r="P146" i="5" s="1"/>
  <c r="BF191" i="5"/>
  <c r="BF190" i="5" s="1"/>
  <c r="AV143" i="5"/>
  <c r="AV142" i="5" s="1"/>
  <c r="AZ23" i="5"/>
  <c r="AZ22" i="5" s="1"/>
  <c r="AL71" i="5"/>
  <c r="AL70" i="5" s="1"/>
  <c r="AT119" i="5"/>
  <c r="AT118" i="5" s="1"/>
  <c r="Z119" i="5"/>
  <c r="Z118" i="5" s="1"/>
  <c r="AH161" i="5"/>
  <c r="AH160" i="5" s="1"/>
  <c r="BF51" i="5"/>
  <c r="BF50" i="5" s="1"/>
  <c r="X143" i="5"/>
  <c r="X142" i="5" s="1"/>
  <c r="AB35" i="5"/>
  <c r="AB34" i="5" s="1"/>
  <c r="AF85" i="5"/>
  <c r="AF84" i="5" s="1"/>
  <c r="BH179" i="5"/>
  <c r="BH178" i="5" s="1"/>
  <c r="AL97" i="5"/>
  <c r="AL96" i="5" s="1"/>
  <c r="P103" i="5"/>
  <c r="P102" i="5" s="1"/>
  <c r="AH59" i="5"/>
  <c r="AH58" i="5" s="1"/>
  <c r="V73" i="5"/>
  <c r="V72" i="5" s="1"/>
  <c r="P49" i="5"/>
  <c r="P48" i="5" s="1"/>
  <c r="AL45" i="5"/>
  <c r="AL44" i="5" s="1"/>
  <c r="AH99" i="5"/>
  <c r="AH98" i="5" s="1"/>
  <c r="T109" i="5"/>
  <c r="T108" i="5" s="1"/>
  <c r="AJ119" i="5"/>
  <c r="AJ118" i="5" s="1"/>
  <c r="X79" i="5"/>
  <c r="X78" i="5" s="1"/>
  <c r="AJ137" i="5"/>
  <c r="AJ136" i="5" s="1"/>
  <c r="BD33" i="5"/>
  <c r="BD32" i="5" s="1"/>
  <c r="BH71" i="5"/>
  <c r="BH70" i="5" s="1"/>
  <c r="AR109" i="5"/>
  <c r="AR108" i="5" s="1"/>
  <c r="BD137" i="5"/>
  <c r="BD136" i="5" s="1"/>
  <c r="AV55" i="5"/>
  <c r="AV54" i="5" s="1"/>
  <c r="AV123" i="5"/>
  <c r="AV122" i="5" s="1"/>
  <c r="AL41" i="5"/>
  <c r="AL40" i="5" s="1"/>
  <c r="AX87" i="5"/>
  <c r="AX86" i="5" s="1"/>
  <c r="BF187" i="5"/>
  <c r="BF186" i="5" s="1"/>
  <c r="AR97" i="5"/>
  <c r="AR96" i="5" s="1"/>
  <c r="AT115" i="5"/>
  <c r="AT114" i="5" s="1"/>
  <c r="BF85" i="5"/>
  <c r="BF84" i="5" s="1"/>
  <c r="AH117" i="5"/>
  <c r="AH116" i="5" s="1"/>
  <c r="BJ29" i="5"/>
  <c r="BJ28" i="5" s="1"/>
  <c r="V77" i="5"/>
  <c r="V76" i="5" s="1"/>
  <c r="AF195" i="5"/>
  <c r="AF194" i="5" s="1"/>
  <c r="BD81" i="5"/>
  <c r="BD80" i="5" s="1"/>
  <c r="AX97" i="5"/>
  <c r="AX96" i="5" s="1"/>
  <c r="V87" i="5"/>
  <c r="V86" i="5" s="1"/>
  <c r="AL75" i="5"/>
  <c r="AL74" i="5" s="1"/>
  <c r="BF39" i="5"/>
  <c r="BF38" i="5" s="1"/>
  <c r="P43" i="5"/>
  <c r="P42" i="5" s="1"/>
  <c r="BF189" i="5"/>
  <c r="BF188" i="5" s="1"/>
  <c r="BD69" i="5"/>
  <c r="BD68" i="5" s="1"/>
  <c r="AR123" i="5"/>
  <c r="AR122" i="5" s="1"/>
  <c r="AT75" i="5"/>
  <c r="AT74" i="5" s="1"/>
  <c r="N63" i="5"/>
  <c r="N62" i="5" s="1"/>
  <c r="AD29" i="5"/>
  <c r="AD28" i="5" s="1"/>
  <c r="P31" i="5"/>
  <c r="P30" i="5" s="1"/>
  <c r="AF159" i="5"/>
  <c r="AF158" i="5" s="1"/>
  <c r="AD103" i="5"/>
  <c r="AD102" i="5" s="1"/>
  <c r="BD97" i="5"/>
  <c r="BD96" i="5" s="1"/>
  <c r="AV89" i="5"/>
  <c r="AV88" i="5" s="1"/>
  <c r="AB93" i="5"/>
  <c r="AB92" i="5" s="1"/>
  <c r="T37" i="5"/>
  <c r="T36" i="5" s="1"/>
  <c r="P79" i="5"/>
  <c r="P78" i="5" s="1"/>
  <c r="BJ141" i="5"/>
  <c r="BJ140" i="5" s="1"/>
  <c r="AZ127" i="5"/>
  <c r="AZ126" i="5" s="1"/>
  <c r="BB121" i="5"/>
  <c r="BB120" i="5" s="1"/>
  <c r="AV77" i="5"/>
  <c r="AV76" i="5" s="1"/>
  <c r="BH123" i="5"/>
  <c r="BH122" i="5" s="1"/>
  <c r="T25" i="5"/>
  <c r="T24" i="5" s="1"/>
  <c r="P67" i="5"/>
  <c r="P66" i="5" s="1"/>
  <c r="AD189" i="5"/>
  <c r="AD188" i="5" s="1"/>
  <c r="AD117" i="5"/>
  <c r="AD116" i="5" s="1"/>
  <c r="AX27" i="5"/>
  <c r="AX26" i="5" s="1"/>
  <c r="AB55" i="5"/>
  <c r="AB54" i="5" s="1"/>
  <c r="AR189" i="5"/>
  <c r="AR188" i="5" s="1"/>
  <c r="AN139" i="5"/>
  <c r="AN138" i="5" s="1"/>
  <c r="AN127" i="5"/>
  <c r="AN126" i="5" s="1"/>
  <c r="AN151" i="5"/>
  <c r="AN150" i="5" s="1"/>
  <c r="AV61" i="5"/>
  <c r="AV60" i="5" s="1"/>
  <c r="AN49" i="5"/>
  <c r="AN48" i="5" s="1"/>
  <c r="AD83" i="5"/>
  <c r="AD82" i="5" s="1"/>
  <c r="AJ87" i="5"/>
  <c r="AJ86" i="5" s="1"/>
  <c r="AP119" i="5"/>
  <c r="AP118" i="5" s="1"/>
  <c r="P115" i="5"/>
  <c r="P114" i="5" s="1"/>
  <c r="BJ69" i="5"/>
  <c r="BJ68" i="5" s="1"/>
  <c r="AJ55" i="5"/>
  <c r="AJ54" i="5" s="1"/>
  <c r="Z21" i="5"/>
  <c r="Z20" i="5" s="1"/>
  <c r="BB59" i="5"/>
  <c r="BB58" i="5" s="1"/>
  <c r="V119" i="5"/>
  <c r="V118" i="5" s="1"/>
  <c r="T61" i="5"/>
  <c r="T60" i="5" s="1"/>
  <c r="AV119" i="5"/>
  <c r="AV118" i="5" s="1"/>
  <c r="BD35" i="5"/>
  <c r="BD34" i="5" s="1"/>
  <c r="AL61" i="5"/>
  <c r="AL60" i="5" s="1"/>
  <c r="P129" i="5"/>
  <c r="P128" i="5" s="1"/>
  <c r="AF33" i="5"/>
  <c r="AF32" i="5" s="1"/>
  <c r="AR135" i="5"/>
  <c r="AR134" i="5" s="1"/>
  <c r="AN119" i="5"/>
  <c r="AN118" i="5" s="1"/>
  <c r="T123" i="5"/>
  <c r="T122" i="5" s="1"/>
  <c r="BJ57" i="5"/>
  <c r="BJ56" i="5" s="1"/>
  <c r="AN53" i="5"/>
  <c r="AN52" i="5" s="1"/>
  <c r="BB19" i="5"/>
  <c r="BB18" i="5" s="1"/>
  <c r="N45" i="5"/>
  <c r="N44" i="5" s="1"/>
  <c r="AJ109" i="5"/>
  <c r="AJ108" i="5" s="1"/>
  <c r="BB119" i="5"/>
  <c r="BB118" i="5" s="1"/>
  <c r="BD71" i="5"/>
  <c r="BD70" i="5" s="1"/>
  <c r="X71" i="5"/>
  <c r="X70" i="5" s="1"/>
  <c r="P25" i="5"/>
  <c r="P24" i="5" s="1"/>
  <c r="AH23" i="5"/>
  <c r="AH22" i="5" s="1"/>
  <c r="T169" i="5"/>
  <c r="T168" i="5" s="1"/>
  <c r="AJ97" i="5"/>
  <c r="AJ96" i="5" s="1"/>
  <c r="Z109" i="5"/>
  <c r="Z108" i="5" s="1"/>
  <c r="BD59" i="5"/>
  <c r="BD58" i="5" s="1"/>
  <c r="AJ53" i="5"/>
  <c r="AJ52" i="5" s="1"/>
  <c r="AH51" i="5"/>
  <c r="AH50" i="5" s="1"/>
  <c r="BF9" i="5"/>
  <c r="BF8" i="5" s="1"/>
  <c r="AD181" i="5"/>
  <c r="AD180" i="5" s="1"/>
  <c r="AJ163" i="5"/>
  <c r="AJ162" i="5" s="1"/>
  <c r="BJ111" i="5"/>
  <c r="BJ110" i="5" s="1"/>
  <c r="AP29" i="5"/>
  <c r="AP28" i="5" s="1"/>
  <c r="AZ53" i="5"/>
  <c r="AZ52" i="5" s="1"/>
  <c r="AX113" i="5"/>
  <c r="AX112" i="5" s="1"/>
  <c r="N29" i="5"/>
  <c r="N28" i="5" s="1"/>
  <c r="AX163" i="5"/>
  <c r="AX162" i="5" s="1"/>
  <c r="AP171" i="5"/>
  <c r="AP170" i="5" s="1"/>
  <c r="AH101" i="5"/>
  <c r="AH100" i="5" s="1"/>
  <c r="N19" i="5"/>
  <c r="N18" i="5" s="1"/>
  <c r="BJ83" i="5"/>
  <c r="BJ82" i="5" s="1"/>
  <c r="BF119" i="5"/>
  <c r="BF118" i="5" s="1"/>
  <c r="AL17" i="5"/>
  <c r="AL16" i="5" s="1"/>
  <c r="BD189" i="5"/>
  <c r="BD188" i="5" s="1"/>
  <c r="BD57" i="5"/>
  <c r="BD56" i="5" s="1"/>
  <c r="AR111" i="5"/>
  <c r="AR110" i="5" s="1"/>
  <c r="R65" i="5"/>
  <c r="R64" i="5" s="1"/>
  <c r="BB91" i="5"/>
  <c r="BB90" i="5" s="1"/>
  <c r="BB17" i="5"/>
  <c r="BB16" i="5" s="1"/>
  <c r="P19" i="5"/>
  <c r="P18" i="5" s="1"/>
  <c r="AF177" i="5"/>
  <c r="AF176" i="5" s="1"/>
  <c r="AP87" i="5"/>
  <c r="AP86" i="5" s="1"/>
  <c r="AR99" i="5"/>
  <c r="AR98" i="5" s="1"/>
  <c r="BB49" i="5"/>
  <c r="BB48" i="5" s="1"/>
  <c r="AB79" i="5"/>
  <c r="AB78" i="5" s="1"/>
  <c r="BH187" i="5"/>
  <c r="BH186" i="5" s="1"/>
  <c r="AD47" i="5"/>
  <c r="AD46" i="5" s="1"/>
  <c r="R159" i="5"/>
  <c r="R158" i="5" s="1"/>
  <c r="AZ115" i="5"/>
  <c r="AZ114" i="5" s="1"/>
  <c r="BB109" i="5"/>
  <c r="BB108" i="5" s="1"/>
  <c r="AV65" i="5"/>
  <c r="AV64" i="5" s="1"/>
  <c r="Z127" i="5"/>
  <c r="Z126" i="5" s="1"/>
  <c r="AF12" i="5"/>
  <c r="AF10" i="5" s="1"/>
  <c r="P55" i="5"/>
  <c r="P54" i="5" s="1"/>
  <c r="T77" i="5"/>
  <c r="T76" i="5" s="1"/>
  <c r="AX81" i="5"/>
  <c r="AX80" i="5" s="1"/>
  <c r="BB7" i="5"/>
  <c r="BB6" i="5" s="1"/>
  <c r="BH7" i="5"/>
  <c r="BH6" i="5" s="1"/>
  <c r="T167" i="5"/>
  <c r="T166" i="5" s="1"/>
  <c r="AB129" i="5"/>
  <c r="AB128" i="5" s="1"/>
  <c r="BH12" i="5"/>
  <c r="BH10" i="5" s="1"/>
  <c r="AZ75" i="5"/>
  <c r="AZ74" i="5" s="1"/>
  <c r="T131" i="5"/>
  <c r="T130" i="5" s="1"/>
  <c r="AD127" i="5"/>
  <c r="AD126" i="5" s="1"/>
  <c r="Z107" i="5"/>
  <c r="Z106" i="5" s="1"/>
  <c r="AF137" i="5"/>
  <c r="AF136" i="5" s="1"/>
  <c r="AL73" i="5"/>
  <c r="AL72" i="5" s="1"/>
  <c r="T151" i="5"/>
  <c r="T150" i="5" s="1"/>
  <c r="AX25" i="5"/>
  <c r="AX24" i="5" s="1"/>
  <c r="AP69" i="5"/>
  <c r="AP68" i="5" s="1"/>
  <c r="T73" i="5"/>
  <c r="T72" i="5" s="1"/>
  <c r="Z95" i="5"/>
  <c r="Z94" i="5" s="1"/>
  <c r="BD47" i="5"/>
  <c r="BD46" i="5" s="1"/>
  <c r="N73" i="5"/>
  <c r="N72" i="5" s="1"/>
  <c r="AN143" i="5"/>
  <c r="AN142" i="5" s="1"/>
  <c r="AF45" i="5"/>
  <c r="AF44" i="5" s="1"/>
  <c r="BH101" i="5"/>
  <c r="BH100" i="5" s="1"/>
  <c r="P167" i="5"/>
  <c r="P166" i="5" s="1"/>
  <c r="AX131" i="5"/>
  <c r="AX130" i="5" s="1"/>
  <c r="BB21" i="5"/>
  <c r="BB20" i="5" s="1"/>
  <c r="AP79" i="5"/>
  <c r="AP78" i="5" s="1"/>
  <c r="AD125" i="5"/>
  <c r="AD124" i="5" s="1"/>
  <c r="AD19" i="5"/>
  <c r="AD18" i="5" s="1"/>
  <c r="X117" i="5"/>
  <c r="X116" i="5" s="1"/>
  <c r="AV59" i="5"/>
  <c r="AV58" i="5" s="1"/>
  <c r="BJ99" i="5"/>
  <c r="BJ98" i="5" s="1"/>
  <c r="AF35" i="5"/>
  <c r="AF34" i="5" s="1"/>
  <c r="AP71" i="5"/>
  <c r="AP70" i="5" s="1"/>
  <c r="N167" i="5"/>
  <c r="N166" i="5" s="1"/>
  <c r="BH31" i="5"/>
  <c r="BH30" i="5" s="1"/>
  <c r="BF77" i="5"/>
  <c r="BF76" i="5" s="1"/>
  <c r="AV95" i="5"/>
  <c r="AV94" i="5" s="1"/>
  <c r="AT51" i="5"/>
  <c r="AT50" i="5" s="1"/>
  <c r="AZ77" i="5"/>
  <c r="AZ76" i="5" s="1"/>
  <c r="BF169" i="5"/>
  <c r="BF168" i="5" s="1"/>
  <c r="R51" i="5"/>
  <c r="R50" i="5" s="1"/>
  <c r="AR163" i="5"/>
  <c r="AR162" i="5" s="1"/>
  <c r="AJ199" i="5"/>
  <c r="AJ198" i="5" s="1"/>
  <c r="AL123" i="5"/>
  <c r="AL122" i="5" s="1"/>
  <c r="R41" i="5"/>
  <c r="R40" i="5" s="1"/>
  <c r="AZ65" i="5"/>
  <c r="AZ64" i="5" s="1"/>
  <c r="AL159" i="5"/>
  <c r="AL158" i="5" s="1"/>
  <c r="AP39" i="5"/>
  <c r="AP38" i="5" s="1"/>
  <c r="AB101" i="5"/>
  <c r="AB100" i="5" s="1"/>
  <c r="BJ187" i="5"/>
  <c r="BJ186" i="5" s="1"/>
  <c r="BH79" i="5"/>
  <c r="BH78" i="5" s="1"/>
  <c r="AN15" i="5"/>
  <c r="AN13" i="5" s="1"/>
  <c r="BH69" i="5"/>
  <c r="BH68" i="5" s="1"/>
  <c r="Z71" i="5"/>
  <c r="Z70" i="5" s="1"/>
  <c r="AL49" i="5"/>
  <c r="AL48" i="5" s="1"/>
  <c r="AN203" i="5"/>
  <c r="AN202" i="5" s="1"/>
  <c r="BJ163" i="5"/>
  <c r="BJ162" i="5" s="1"/>
  <c r="BH67" i="5"/>
  <c r="BH66" i="5" s="1"/>
  <c r="AX45" i="5"/>
  <c r="AX44" i="5" s="1"/>
  <c r="BH57" i="5"/>
  <c r="BH56" i="5" s="1"/>
  <c r="R91" i="5"/>
  <c r="R90" i="5" s="1"/>
  <c r="BJ37" i="5"/>
  <c r="BJ36" i="5" s="1"/>
  <c r="BH141" i="5"/>
  <c r="BH140" i="5" s="1"/>
  <c r="AB177" i="5"/>
  <c r="AB176" i="5" s="1"/>
  <c r="BD125" i="5"/>
  <c r="BD124" i="5" s="1"/>
  <c r="AV49" i="5"/>
  <c r="AV48" i="5" s="1"/>
  <c r="AH73" i="5"/>
  <c r="AH72" i="5" s="1"/>
  <c r="T113" i="5"/>
  <c r="T112" i="5" s="1"/>
  <c r="X47" i="5"/>
  <c r="X46" i="5" s="1"/>
  <c r="AF149" i="5"/>
  <c r="AF148" i="5" s="1"/>
  <c r="BJ183" i="5"/>
  <c r="BJ182" i="5" s="1"/>
  <c r="BD113" i="5"/>
  <c r="BD112" i="5" s="1"/>
  <c r="AV37" i="5"/>
  <c r="AV36" i="5" s="1"/>
  <c r="BF61" i="5"/>
  <c r="BF60" i="5" s="1"/>
  <c r="AD107" i="5"/>
  <c r="AD106" i="5" s="1"/>
  <c r="X35" i="5"/>
  <c r="X34" i="5" s="1"/>
  <c r="BJ199" i="5"/>
  <c r="BJ198" i="5" s="1"/>
  <c r="R141" i="5"/>
  <c r="R140" i="5" s="1"/>
  <c r="AP63" i="5"/>
  <c r="AP62" i="5" s="1"/>
  <c r="BH39" i="5"/>
  <c r="BH38" i="5" s="1"/>
  <c r="BF47" i="5"/>
  <c r="BF46" i="5" s="1"/>
  <c r="R61" i="5"/>
  <c r="R60" i="5" s="1"/>
  <c r="AJ165" i="5"/>
  <c r="AJ164" i="5" s="1"/>
  <c r="R119" i="5"/>
  <c r="R118" i="5" s="1"/>
  <c r="AD119" i="5"/>
  <c r="AD118" i="5" s="1"/>
  <c r="AR93" i="5"/>
  <c r="AR92" i="5" s="1"/>
  <c r="BB125" i="5"/>
  <c r="BB124" i="5" s="1"/>
  <c r="AV9" i="5"/>
  <c r="AV8" i="5" s="1"/>
  <c r="AH81" i="5"/>
  <c r="AH80" i="5" s="1"/>
  <c r="AJ193" i="5"/>
  <c r="AJ192" i="5" s="1"/>
  <c r="R107" i="5"/>
  <c r="R106" i="5" s="1"/>
  <c r="AD33" i="5"/>
  <c r="AD32" i="5" s="1"/>
  <c r="AH91" i="5"/>
  <c r="AH90" i="5" s="1"/>
  <c r="AN121" i="5"/>
  <c r="AN120" i="5" s="1"/>
  <c r="BF29" i="5"/>
  <c r="BF28" i="5" s="1"/>
  <c r="BF149" i="5"/>
  <c r="BF148" i="5" s="1"/>
  <c r="AP151" i="5"/>
  <c r="AP150" i="5" s="1"/>
  <c r="AP195" i="5"/>
  <c r="AP194" i="5" s="1"/>
  <c r="Z43" i="5"/>
  <c r="Z42" i="5" s="1"/>
  <c r="Z15" i="5"/>
  <c r="Z13" i="5" s="1"/>
  <c r="AF65" i="5"/>
  <c r="AF64" i="5" s="1"/>
  <c r="N191" i="5"/>
  <c r="N190" i="5" s="1"/>
  <c r="P155" i="5"/>
  <c r="P154" i="5" s="1"/>
  <c r="P177" i="5"/>
  <c r="P176" i="5" s="1"/>
  <c r="AL127" i="5"/>
  <c r="AL126" i="5" s="1"/>
  <c r="AD21" i="5"/>
  <c r="AD20" i="5" s="1"/>
  <c r="AT89" i="5"/>
  <c r="AT88" i="5" s="1"/>
  <c r="AJ79" i="5"/>
  <c r="AJ78" i="5" s="1"/>
  <c r="BF17" i="5"/>
  <c r="BF16" i="5" s="1"/>
  <c r="BB193" i="5"/>
  <c r="BB192" i="5" s="1"/>
  <c r="P107" i="5"/>
  <c r="P106" i="5" s="1"/>
  <c r="AN39" i="5"/>
  <c r="AN38" i="5" s="1"/>
  <c r="AL57" i="5"/>
  <c r="AL56" i="5" s="1"/>
  <c r="AR87" i="5"/>
  <c r="AR86" i="5" s="1"/>
  <c r="T35" i="5"/>
  <c r="T34" i="5" s="1"/>
  <c r="AB113" i="5"/>
  <c r="AB112" i="5" s="1"/>
  <c r="BB169" i="5"/>
  <c r="BB168" i="5" s="1"/>
  <c r="X93" i="5"/>
  <c r="X92" i="5" s="1"/>
  <c r="AN27" i="5"/>
  <c r="AN26" i="5" s="1"/>
  <c r="BH81" i="5"/>
  <c r="BH80" i="5" s="1"/>
  <c r="P53" i="5"/>
  <c r="P52" i="5" s="1"/>
  <c r="T23" i="5"/>
  <c r="T22" i="5" s="1"/>
  <c r="BD95" i="5"/>
  <c r="BD94" i="5" s="1"/>
  <c r="BJ151" i="5"/>
  <c r="BJ150" i="5" s="1"/>
  <c r="T191" i="5"/>
  <c r="T190" i="5" s="1"/>
  <c r="Z175" i="5"/>
  <c r="Z174" i="5" s="1"/>
  <c r="AX49" i="5"/>
  <c r="AX48" i="5" s="1"/>
  <c r="AP59" i="5"/>
  <c r="AP58" i="5" s="1"/>
  <c r="BB111" i="5"/>
  <c r="BB110" i="5" s="1"/>
  <c r="AP99" i="5"/>
  <c r="AP98" i="5" s="1"/>
  <c r="R137" i="5"/>
  <c r="R136" i="5" s="1"/>
  <c r="X165" i="5"/>
  <c r="X164" i="5" s="1"/>
  <c r="V185" i="5"/>
  <c r="V184" i="5" s="1"/>
  <c r="V39" i="5"/>
  <c r="V38" i="5" s="1"/>
  <c r="BD87" i="5"/>
  <c r="BD86" i="5" s="1"/>
  <c r="BJ117" i="5"/>
  <c r="BJ116" i="5" s="1"/>
  <c r="AR177" i="5"/>
  <c r="AR176" i="5" s="1"/>
  <c r="BB137" i="5"/>
  <c r="BB136" i="5" s="1"/>
  <c r="BH55" i="5"/>
  <c r="BH54" i="5" s="1"/>
  <c r="V35" i="5"/>
  <c r="V34" i="5" s="1"/>
  <c r="Z85" i="5"/>
  <c r="Z84" i="5" s="1"/>
  <c r="AB69" i="5"/>
  <c r="AB68" i="5" s="1"/>
  <c r="AH27" i="5"/>
  <c r="AH26" i="5" s="1"/>
  <c r="P189" i="5"/>
  <c r="P188" i="5" s="1"/>
  <c r="AR153" i="5"/>
  <c r="AR152" i="5" s="1"/>
  <c r="AT85" i="5"/>
  <c r="AT84" i="5" s="1"/>
  <c r="AT23" i="5"/>
  <c r="AT22" i="5" s="1"/>
  <c r="AX73" i="5"/>
  <c r="AX72" i="5" s="1"/>
  <c r="AL87" i="5"/>
  <c r="AL86" i="5" s="1"/>
  <c r="AN185" i="5"/>
  <c r="AN184" i="5" s="1"/>
  <c r="AX125" i="5"/>
  <c r="AX124" i="5" s="1"/>
  <c r="AX159" i="5"/>
  <c r="AX158" i="5" s="1"/>
  <c r="AX99" i="5"/>
  <c r="AX98" i="5" s="1"/>
  <c r="AZ193" i="5"/>
  <c r="AZ192" i="5" s="1"/>
  <c r="Z91" i="5"/>
  <c r="Z90" i="5" s="1"/>
  <c r="AX21" i="5"/>
  <c r="AX20" i="5" s="1"/>
  <c r="AN55" i="5"/>
  <c r="AN54" i="5" s="1"/>
  <c r="AD185" i="5"/>
  <c r="AD184" i="5" s="1"/>
  <c r="V177" i="5"/>
  <c r="V176" i="5" s="1"/>
  <c r="AB151" i="5"/>
  <c r="AB150" i="5" s="1"/>
  <c r="AJ12" i="5"/>
  <c r="AJ10" i="5" s="1"/>
  <c r="AB87" i="5"/>
  <c r="AB86" i="5" s="1"/>
  <c r="AF113" i="5"/>
  <c r="AF112" i="5" s="1"/>
  <c r="AN87" i="5"/>
  <c r="AN86" i="5" s="1"/>
  <c r="BF161" i="5"/>
  <c r="BF160" i="5" s="1"/>
  <c r="BH201" i="5"/>
  <c r="BH200" i="5" s="1"/>
  <c r="BH135" i="5"/>
  <c r="BH134" i="5" s="1"/>
  <c r="N55" i="5"/>
  <c r="N54" i="5" s="1"/>
  <c r="BJ59" i="5"/>
  <c r="BJ58" i="5" s="1"/>
  <c r="BH111" i="5"/>
  <c r="BH110" i="5" s="1"/>
  <c r="T133" i="5"/>
  <c r="T132" i="5" s="1"/>
  <c r="AN103" i="5"/>
  <c r="AN102" i="5" s="1"/>
  <c r="N151" i="5"/>
  <c r="N150" i="5" s="1"/>
  <c r="P95" i="5"/>
  <c r="P94" i="5" s="1"/>
  <c r="AN25" i="5"/>
  <c r="AN24" i="5" s="1"/>
  <c r="Z61" i="5"/>
  <c r="Z60" i="5" s="1"/>
  <c r="AJ63" i="5"/>
  <c r="AJ62" i="5" s="1"/>
  <c r="AR121" i="5"/>
  <c r="AR120" i="5" s="1"/>
  <c r="BH159" i="5"/>
  <c r="BH158" i="5" s="1"/>
  <c r="AV67" i="5"/>
  <c r="AV66" i="5" s="1"/>
  <c r="AJ95" i="5"/>
  <c r="AJ94" i="5" s="1"/>
  <c r="AP53" i="5"/>
  <c r="AP52" i="5" s="1"/>
  <c r="AF61" i="5"/>
  <c r="AF60" i="5" s="1"/>
  <c r="AX69" i="5"/>
  <c r="AX68" i="5" s="1"/>
  <c r="AB139" i="5"/>
  <c r="AB138" i="5" s="1"/>
  <c r="BF135" i="5"/>
  <c r="BF134" i="5" s="1"/>
  <c r="BF117" i="5"/>
  <c r="BF116" i="5" s="1"/>
  <c r="BF19" i="5"/>
  <c r="BF18" i="5" s="1"/>
  <c r="BD61" i="5"/>
  <c r="BD60" i="5" s="1"/>
  <c r="AN77" i="5"/>
  <c r="AN76" i="5" s="1"/>
  <c r="Z187" i="5"/>
  <c r="Z186" i="5" s="1"/>
  <c r="AH121" i="5"/>
  <c r="AH120" i="5" s="1"/>
  <c r="AV151" i="5"/>
  <c r="AV150" i="5" s="1"/>
  <c r="AV109" i="5"/>
  <c r="AV108" i="5" s="1"/>
  <c r="AR49" i="5"/>
  <c r="AR48" i="5" s="1"/>
  <c r="V89" i="5"/>
  <c r="V88" i="5" s="1"/>
  <c r="X91" i="5"/>
  <c r="X90" i="5" s="1"/>
  <c r="AF119" i="5"/>
  <c r="AF118" i="5" s="1"/>
  <c r="V99" i="5"/>
  <c r="V98" i="5" s="1"/>
  <c r="AT145" i="5"/>
  <c r="AT144" i="5" s="1"/>
  <c r="AL63" i="5"/>
  <c r="AL62" i="5" s="1"/>
  <c r="Z19" i="5"/>
  <c r="Z18" i="5" s="1"/>
  <c r="R12" i="5"/>
  <c r="R10" i="5" s="1"/>
  <c r="AT57" i="5"/>
  <c r="AT56" i="5" s="1"/>
  <c r="AF107" i="5"/>
  <c r="AF106" i="5" s="1"/>
  <c r="P125" i="5"/>
  <c r="P124" i="5" s="1"/>
  <c r="P187" i="5"/>
  <c r="P186" i="5" s="1"/>
  <c r="BJ51" i="5"/>
  <c r="BJ50" i="5" s="1"/>
  <c r="T45" i="5"/>
  <c r="T44" i="5" s="1"/>
  <c r="AN43" i="5"/>
  <c r="AN42" i="5" s="1"/>
  <c r="BH85" i="5"/>
  <c r="BH84" i="5" s="1"/>
  <c r="V173" i="5"/>
  <c r="V172" i="5" s="1"/>
  <c r="AB99" i="5"/>
  <c r="AB98" i="5" s="1"/>
  <c r="AN153" i="5"/>
  <c r="AN152" i="5" s="1"/>
  <c r="AF125" i="5"/>
  <c r="AF124" i="5" s="1"/>
  <c r="BD12" i="5"/>
  <c r="BD10" i="5" s="1"/>
  <c r="AD93" i="5"/>
  <c r="AD92" i="5" s="1"/>
  <c r="AF67" i="5"/>
  <c r="AF66" i="5" s="1"/>
  <c r="X171" i="5"/>
  <c r="X170" i="5" s="1"/>
  <c r="Z123" i="5"/>
  <c r="Z122" i="5" s="1"/>
  <c r="AN129" i="5"/>
  <c r="AN128" i="5" s="1"/>
  <c r="AX127" i="5"/>
  <c r="AX126" i="5" s="1"/>
  <c r="BB43" i="5"/>
  <c r="BB42" i="5" s="1"/>
  <c r="AN79" i="5"/>
  <c r="AN78" i="5" s="1"/>
  <c r="AP85" i="5"/>
  <c r="AP84" i="5" s="1"/>
  <c r="AH111" i="5"/>
  <c r="AH110" i="5" s="1"/>
  <c r="AN123" i="5"/>
  <c r="AN122" i="5" s="1"/>
  <c r="BB117" i="5"/>
  <c r="BB116" i="5" s="1"/>
  <c r="AJ159" i="5"/>
  <c r="AJ158" i="5" s="1"/>
  <c r="N85" i="5"/>
  <c r="N84" i="5" s="1"/>
  <c r="BD191" i="5"/>
  <c r="BD190" i="5" s="1"/>
  <c r="AD145" i="5"/>
  <c r="AD144" i="5" s="1"/>
  <c r="AX101" i="5"/>
  <c r="AX100" i="5" s="1"/>
  <c r="AJ155" i="5"/>
  <c r="AJ154" i="5" s="1"/>
  <c r="BJ77" i="5"/>
  <c r="BJ76" i="5" s="1"/>
  <c r="AJ39" i="5"/>
  <c r="AJ38" i="5" s="1"/>
  <c r="AX61" i="5"/>
  <c r="AX60" i="5" s="1"/>
  <c r="BH75" i="5"/>
  <c r="BH74" i="5" s="1"/>
  <c r="X155" i="5"/>
  <c r="X154" i="5" s="1"/>
  <c r="AN115" i="5"/>
  <c r="AN114" i="5" s="1"/>
  <c r="BH129" i="5"/>
  <c r="BH128" i="5" s="1"/>
  <c r="AT73" i="5"/>
  <c r="AT72" i="5" s="1"/>
  <c r="AN37" i="5"/>
  <c r="AN36" i="5" s="1"/>
  <c r="BB71" i="5"/>
  <c r="BB70" i="5" s="1"/>
  <c r="AJ75" i="5"/>
  <c r="AJ74" i="5" s="1"/>
  <c r="BJ109" i="5"/>
  <c r="BJ108" i="5" s="1"/>
  <c r="T121" i="5"/>
  <c r="T120" i="5" s="1"/>
  <c r="AD99" i="5"/>
  <c r="AD98" i="5" s="1"/>
  <c r="AX91" i="5"/>
  <c r="AX90" i="5" s="1"/>
  <c r="AF141" i="5"/>
  <c r="AF140" i="5" s="1"/>
  <c r="BD45" i="5"/>
  <c r="BD44" i="5" s="1"/>
  <c r="BH83" i="5"/>
  <c r="BH82" i="5" s="1"/>
  <c r="AJ121" i="5"/>
  <c r="AJ120" i="5" s="1"/>
  <c r="P91" i="5"/>
  <c r="P90" i="5" s="1"/>
  <c r="BD83" i="5"/>
  <c r="BD82" i="5" s="1"/>
  <c r="T93" i="5"/>
  <c r="T92" i="5" s="1"/>
  <c r="P37" i="5"/>
  <c r="P36" i="5" s="1"/>
  <c r="BJ33" i="5"/>
  <c r="BJ32" i="5" s="1"/>
  <c r="BB123" i="5"/>
  <c r="BB122" i="5" s="1"/>
  <c r="Z121" i="5"/>
  <c r="Z120" i="5" s="1"/>
  <c r="P149" i="5"/>
  <c r="P148" i="5" s="1"/>
  <c r="AF55" i="5"/>
  <c r="AF54" i="5" s="1"/>
  <c r="AD41" i="5"/>
  <c r="AD40" i="5" s="1"/>
  <c r="AH35" i="5"/>
  <c r="AH34" i="5" s="1"/>
  <c r="AX79" i="5"/>
  <c r="AX78" i="5" s="1"/>
  <c r="AP91" i="5"/>
  <c r="AP90" i="5" s="1"/>
  <c r="AX109" i="5"/>
  <c r="AX108" i="5" s="1"/>
  <c r="AT175" i="5"/>
  <c r="AT174" i="5" s="1"/>
  <c r="BJ75" i="5"/>
  <c r="BJ74" i="5" s="1"/>
  <c r="BB29" i="5"/>
  <c r="BB28" i="5" s="1"/>
  <c r="BF23" i="5"/>
  <c r="BF22" i="5" s="1"/>
  <c r="V69" i="5"/>
  <c r="V68" i="5" s="1"/>
  <c r="X179" i="5"/>
  <c r="X178" i="5" s="1"/>
  <c r="AH113" i="5"/>
  <c r="AH112" i="5" s="1"/>
  <c r="AD109" i="5"/>
  <c r="AD108" i="5" s="1"/>
  <c r="AH85" i="5"/>
  <c r="AH84" i="5" s="1"/>
  <c r="X123" i="5"/>
  <c r="X122" i="5" s="1"/>
  <c r="N41" i="5"/>
  <c r="N40" i="5" s="1"/>
  <c r="AX75" i="5"/>
  <c r="AX74" i="5" s="1"/>
  <c r="BF185" i="5"/>
  <c r="BF184" i="5" s="1"/>
  <c r="BF101" i="5"/>
  <c r="BF100" i="5" s="1"/>
  <c r="BB97" i="5"/>
  <c r="BB96" i="5" s="1"/>
  <c r="BF73" i="5"/>
  <c r="BF72" i="5" s="1"/>
  <c r="BJ115" i="5"/>
  <c r="BJ114" i="5" s="1"/>
  <c r="AL29" i="5"/>
  <c r="AL28" i="5" s="1"/>
  <c r="V65" i="5"/>
  <c r="V64" i="5" s="1"/>
  <c r="R113" i="5"/>
  <c r="R112" i="5" s="1"/>
  <c r="P113" i="5"/>
  <c r="P112" i="5" s="1"/>
  <c r="T145" i="5"/>
  <c r="T144" i="5" s="1"/>
  <c r="AZ79" i="5"/>
  <c r="AZ78" i="5" s="1"/>
  <c r="BD163" i="5"/>
  <c r="BD162" i="5" s="1"/>
  <c r="AN31" i="5"/>
  <c r="AN30" i="5" s="1"/>
  <c r="BH73" i="5"/>
  <c r="BH72" i="5" s="1"/>
  <c r="AT109" i="5"/>
  <c r="AT108" i="5" s="1"/>
  <c r="P101" i="5"/>
  <c r="P100" i="5" s="1"/>
  <c r="BJ159" i="5"/>
  <c r="BJ158" i="5" s="1"/>
  <c r="AZ67" i="5"/>
  <c r="AZ66" i="5" s="1"/>
  <c r="AD173" i="5"/>
  <c r="AD172" i="5" s="1"/>
  <c r="AN19" i="5"/>
  <c r="AN18" i="5" s="1"/>
  <c r="BH61" i="5"/>
  <c r="BH60" i="5" s="1"/>
  <c r="BB41" i="5"/>
  <c r="BB40" i="5" s="1"/>
  <c r="AF77" i="5"/>
  <c r="AF76" i="5" s="1"/>
  <c r="N83" i="5"/>
  <c r="N82" i="5" s="1"/>
  <c r="BD55" i="5"/>
  <c r="BD54" i="5" s="1"/>
  <c r="BB25" i="5"/>
  <c r="BB24" i="5" s="1"/>
  <c r="AZ35" i="5"/>
  <c r="AZ34" i="5" s="1"/>
  <c r="AT77" i="5"/>
  <c r="AT76" i="5" s="1"/>
  <c r="BD107" i="5"/>
  <c r="BD106" i="5" s="1"/>
  <c r="AX197" i="5"/>
  <c r="AX196" i="5" s="1"/>
  <c r="BH15" i="5"/>
  <c r="BH13" i="5" s="1"/>
  <c r="AR147" i="5"/>
  <c r="AR146" i="5" s="1"/>
  <c r="AR37" i="5"/>
  <c r="AR36" i="5" s="1"/>
  <c r="AN163" i="5"/>
  <c r="AN162" i="5" s="1"/>
  <c r="AX123" i="5"/>
  <c r="AX122" i="5" s="1"/>
  <c r="AF189" i="5"/>
  <c r="AF188" i="5" s="1"/>
  <c r="AR175" i="5"/>
  <c r="AR174" i="5" s="1"/>
  <c r="AJ151" i="5"/>
  <c r="AJ150" i="5" s="1"/>
  <c r="BF103" i="5"/>
  <c r="BF102" i="5" s="1"/>
  <c r="AT81" i="5"/>
  <c r="AT80" i="5" s="1"/>
  <c r="AX115" i="5"/>
  <c r="AX114" i="5" s="1"/>
  <c r="BH131" i="5"/>
  <c r="BH130" i="5" s="1"/>
  <c r="BB195" i="5"/>
  <c r="BB194" i="5" s="1"/>
  <c r="BF99" i="5"/>
  <c r="BF98" i="5" s="1"/>
  <c r="R17" i="5"/>
  <c r="R16" i="5" s="1"/>
  <c r="P87" i="5"/>
  <c r="P86" i="5" s="1"/>
  <c r="Z101" i="5"/>
  <c r="Z100" i="5" s="1"/>
  <c r="V21" i="5"/>
  <c r="V20" i="5" s="1"/>
  <c r="BJ41" i="5"/>
  <c r="BJ40" i="5" s="1"/>
  <c r="P143" i="5"/>
  <c r="P142" i="5" s="1"/>
  <c r="AN147" i="5"/>
  <c r="AN146" i="5" s="1"/>
  <c r="P153" i="5"/>
  <c r="P152" i="5" s="1"/>
  <c r="R67" i="5"/>
  <c r="R66" i="5" s="1"/>
  <c r="P203" i="5"/>
  <c r="P202" i="5" s="1"/>
  <c r="X167" i="5"/>
  <c r="X166" i="5" s="1"/>
  <c r="BH95" i="5"/>
  <c r="BH94" i="5" s="1"/>
  <c r="BD65" i="5"/>
  <c r="BD64" i="5" s="1"/>
  <c r="P191" i="5"/>
  <c r="P190" i="5" s="1"/>
  <c r="AR25" i="5"/>
  <c r="AR24" i="5" s="1"/>
  <c r="AP157" i="5"/>
  <c r="AP156" i="5" s="1"/>
  <c r="BH153" i="5"/>
  <c r="BH152" i="5" s="1"/>
  <c r="N187" i="5"/>
  <c r="N186" i="5" s="1"/>
  <c r="Z27" i="5"/>
  <c r="Z26" i="5" s="1"/>
  <c r="AT127" i="5"/>
  <c r="AT126" i="5" s="1"/>
  <c r="V161" i="5"/>
  <c r="V160" i="5" s="1"/>
  <c r="AP125" i="5"/>
  <c r="AP124" i="5" s="1"/>
  <c r="AL65" i="5"/>
  <c r="AL64" i="5" s="1"/>
  <c r="N163" i="5"/>
  <c r="N162" i="5" s="1"/>
  <c r="AZ103" i="5"/>
  <c r="AZ102" i="5" s="1"/>
  <c r="AF173" i="5"/>
  <c r="AF172" i="5" s="1"/>
  <c r="F6" i="5" l="1"/>
  <c r="E8" i="5"/>
  <c r="I9" i="5"/>
  <c r="E7" i="5"/>
  <c r="I10" i="5"/>
  <c r="G10" i="5"/>
  <c r="G6" i="5"/>
  <c r="D7" i="5"/>
  <c r="G7" i="5"/>
  <c r="F9" i="5"/>
  <c r="D8" i="5"/>
  <c r="E10" i="5"/>
  <c r="D6" i="5"/>
  <c r="F7" i="5"/>
  <c r="F10" i="5"/>
  <c r="E9" i="5"/>
  <c r="D10" i="5"/>
  <c r="I8" i="5"/>
  <c r="G9" i="5"/>
  <c r="I6" i="5"/>
  <c r="D9" i="5"/>
  <c r="I7" i="5"/>
  <c r="E6" i="5"/>
  <c r="G8" i="5"/>
  <c r="F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AS20" authorId="0" shapeId="0" xr:uid="{00000000-0006-0000-0000-000001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AU20" authorId="0" shapeId="0" xr:uid="{00000000-0006-0000-0000-000002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AW20" authorId="0" shapeId="0" xr:uid="{00000000-0006-0000-0000-000003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AY20" authorId="0" shapeId="0" xr:uid="{00000000-0006-0000-0000-000004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A20" authorId="0" shapeId="0" xr:uid="{00000000-0006-0000-0000-000005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C20" authorId="0" shapeId="0" xr:uid="{00000000-0006-0000-0000-000006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E20" authorId="0" shapeId="0" xr:uid="{00000000-0006-0000-0000-000007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G20" authorId="0" shapeId="0" xr:uid="{00000000-0006-0000-0000-000008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I20" authorId="0" shapeId="0" xr:uid="{00000000-0006-0000-0000-000009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K20" authorId="0" shapeId="0" xr:uid="{7F687F76-32CC-49D6-BD16-57F93A32EB85}">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M20" authorId="0" shapeId="0" xr:uid="{16682089-9B11-46E4-BCDC-F2E6782E8F98}">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O20" authorId="0" shapeId="0" xr:uid="{8E952901-2F6E-4060-A822-4A2A16639C61}">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Q20" authorId="0" shapeId="0" xr:uid="{FA1AA772-5541-4796-87F2-33A75F7EA68B}">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O5" authorId="0" shapeId="0" xr:uid="{00000000-0006-0000-0D00-000001000000}">
      <text>
        <r>
          <rPr>
            <b/>
            <sz val="11"/>
            <color indexed="81"/>
            <rFont val="Tahoma"/>
            <family val="2"/>
          </rPr>
          <t>JAIME ELDER ACOSTA RAMIREZ:</t>
        </r>
        <r>
          <rPr>
            <sz val="11"/>
            <color indexed="81"/>
            <rFont val="Tahoma"/>
            <family val="2"/>
          </rPr>
          <t xml:space="preserve">
Entiéndase como herramienta:
Aplicativos
Listas de chequeo
Matrices
Bases de datos
Software
Cronograma con seguimiento
Entre otros</t>
        </r>
      </text>
    </comment>
    <comment ref="P5" authorId="0" shapeId="0" xr:uid="{00000000-0006-0000-0D00-000002000000}">
      <text>
        <r>
          <rPr>
            <b/>
            <sz val="11"/>
            <color indexed="81"/>
            <rFont val="Tahoma"/>
            <family val="2"/>
          </rPr>
          <t>JAIME ELDER ACOSTA RAMIREZ:</t>
        </r>
        <r>
          <rPr>
            <sz val="11"/>
            <color indexed="81"/>
            <rFont val="Tahoma"/>
            <family val="2"/>
          </rPr>
          <t xml:space="preserve">
Este criterio se refiere a documentación que permita al usuario entender y aplicar la herramienta de control</t>
        </r>
      </text>
    </comment>
    <comment ref="Q5" authorId="0" shapeId="0" xr:uid="{00000000-0006-0000-0D00-000003000000}">
      <text>
        <r>
          <rPr>
            <b/>
            <sz val="11"/>
            <color indexed="81"/>
            <rFont val="Tahoma"/>
            <family val="2"/>
          </rPr>
          <t>JAIME ELDER ACOSTA RAMIREZ:</t>
        </r>
        <r>
          <rPr>
            <sz val="11"/>
            <color indexed="81"/>
            <rFont val="Tahoma"/>
            <family val="2"/>
          </rPr>
          <t xml:space="preserve">
Mediante evidencia objetiva (registros), se debe validar si presenta resultados favorables en la gestión de la oportunidad</t>
        </r>
      </text>
    </comment>
    <comment ref="R5" authorId="0" shapeId="0" xr:uid="{00000000-0006-0000-0D00-000004000000}">
      <text>
        <r>
          <rPr>
            <b/>
            <sz val="11"/>
            <color indexed="81"/>
            <rFont val="Tahoma"/>
            <family val="2"/>
          </rPr>
          <t>JAIME ELDER ACOSTA RAMIREZ:</t>
        </r>
        <r>
          <rPr>
            <sz val="11"/>
            <color indexed="81"/>
            <rFont val="Tahoma"/>
            <family val="2"/>
          </rPr>
          <t xml:space="preserve">
En este criterio se verifica que se ha asignado la responsabilidad especifica de monitorear la oportunidad (En el contrato, plan de trabajo u otro documento que evidencie la responsabilidad asignada)</t>
        </r>
      </text>
    </comment>
    <comment ref="S5" authorId="0" shapeId="0" xr:uid="{00000000-0006-0000-0D00-000005000000}">
      <text>
        <r>
          <rPr>
            <b/>
            <sz val="11"/>
            <color indexed="81"/>
            <rFont val="Tahoma"/>
            <family val="2"/>
          </rPr>
          <t>JAIME ELDER ACOSTA RAMIREZ:</t>
        </r>
        <r>
          <rPr>
            <sz val="11"/>
            <color indexed="81"/>
            <rFont val="Tahoma"/>
            <family val="2"/>
          </rPr>
          <t xml:space="preserve">
Determinar si la ejecución del seguimiento al control permite abordar la oportunidad oportunamente.</t>
        </r>
      </text>
    </comment>
    <comment ref="V5" authorId="0" shapeId="0" xr:uid="{00000000-0006-0000-0D00-000006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X5" authorId="0" shapeId="0" xr:uid="{00000000-0006-0000-0D00-000007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AD5" authorId="0" shapeId="0" xr:uid="{00000000-0006-0000-0D00-000008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F5" authorId="0" shapeId="0" xr:uid="{00000000-0006-0000-0D00-000009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H5" authorId="0" shapeId="0" xr:uid="{00000000-0006-0000-0D00-00000A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J5" authorId="0" shapeId="0" xr:uid="{00000000-0006-0000-0D00-00000B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L5" authorId="0" shapeId="0" xr:uid="{00000000-0006-0000-0D00-00000C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N5" authorId="0" shapeId="0" xr:uid="{00000000-0006-0000-0D00-00000D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List>
</comments>
</file>

<file path=xl/sharedStrings.xml><?xml version="1.0" encoding="utf-8"?>
<sst xmlns="http://schemas.openxmlformats.org/spreadsheetml/2006/main" count="4401" uniqueCount="2450">
  <si>
    <t>MATRIZ DE RIESGOS INSTITUCIONALES 2024</t>
  </si>
  <si>
    <t xml:space="preserve"> Revisó: HENRY ORLANDO ARAGÓN OQUENDO - Director de Área I Coordinador de Calidad</t>
  </si>
  <si>
    <t>Aprobó: ADRIANA ASENCIÓN TORRES ESPITIA - Directora Planeación Institucional</t>
  </si>
  <si>
    <t>REGRESAR</t>
  </si>
  <si>
    <t>VALORACIÓN DEL RIESGO INHERENTE</t>
  </si>
  <si>
    <t>VALORACIÓN DE CONTROLES</t>
  </si>
  <si>
    <t>VALORACIÓN DE RIESGO RESIDUAL</t>
  </si>
  <si>
    <t>RIESGOS INSTITUCIONALES</t>
  </si>
  <si>
    <t>CONCLUSIONES DEL SEGUIMIENTO (DILIGENCIADO POR LA OFICINA DE CONTROL INTERNO)</t>
  </si>
  <si>
    <t>CUADRANTE</t>
  </si>
  <si>
    <t>DECIMAL</t>
  </si>
  <si>
    <t>SUMA</t>
  </si>
  <si>
    <t>ID</t>
  </si>
  <si>
    <t>PROCESO DE QUE REPORTA</t>
  </si>
  <si>
    <t>CAUSAS (FACTORES DOFA)</t>
  </si>
  <si>
    <t>EVENTO (RIESGO)</t>
  </si>
  <si>
    <t>CONSECUENCIA</t>
  </si>
  <si>
    <t>RIESGO INSTITUCIONAL CONSOLIDADO</t>
  </si>
  <si>
    <t xml:space="preserve">USUARIOS, PRODUCTOS Y PRÁCTICAS: Fallas negligentes o involuntarias de las obligaciones frente a los usuarios y que impiden satisfacer una obligación profesional frente a éstos. </t>
  </si>
  <si>
    <r>
      <t xml:space="preserve">PROBABILIDAD: </t>
    </r>
    <r>
      <rPr>
        <b/>
        <i/>
        <sz val="12"/>
        <color theme="0"/>
        <rFont val="Arial"/>
        <family val="2"/>
      </rPr>
      <t>FRECUENCIA DE LA ACTIVIDAD</t>
    </r>
  </si>
  <si>
    <t>ARGUMENTO O DESCRIPCIÓN DE LA PROBABILIDAD</t>
  </si>
  <si>
    <t>PROBABILIDAD INHERENTE 
(%)</t>
  </si>
  <si>
    <t>MAGNITUD DEL IMPACTO</t>
  </si>
  <si>
    <t>IMPACTO INHERENTE</t>
  </si>
  <si>
    <t>NIVEL DE RIESGO INHERENTE</t>
  </si>
  <si>
    <t>CONTROLES APLICABLES</t>
  </si>
  <si>
    <t>FRECUENCIA O PERIODICIDAD</t>
  </si>
  <si>
    <t>DOCUMENTACIÓN</t>
  </si>
  <si>
    <t>ENTREGABLES Y/O EVIDENCIAS</t>
  </si>
  <si>
    <t>CLASIFICACIÓN DE LOS CONTROLES</t>
  </si>
  <si>
    <t>IMPLEMENTACIÓN DEL CONTROL</t>
  </si>
  <si>
    <t>AFECTACIÓN DEL CONTROL</t>
  </si>
  <si>
    <t>CALIFICACIÓN DE LOS ATRIBUTOS DE EFICIENCIA</t>
  </si>
  <si>
    <t>PROBABILIDAD RESIDUAL (%)</t>
  </si>
  <si>
    <t>PROBABILIDAD RESIDUAL</t>
  </si>
  <si>
    <t>IMPACTO RESIDUAL (%)</t>
  </si>
  <si>
    <t>IMPACTO RESIDUAL</t>
  </si>
  <si>
    <t>ZONA DEL RIESGO RESIDUAL</t>
  </si>
  <si>
    <t>FECHA DE SEGUIMIENTO</t>
  </si>
  <si>
    <t>OBSERVACIONES, COMENTARIOS Y/O SUGERENCIAS</t>
  </si>
  <si>
    <t>PROBABILIDAD DE OCURRENCIA</t>
  </si>
  <si>
    <t>IMPACTO DE OCURRENCIA</t>
  </si>
  <si>
    <t>ZONA DEL RIESGO INHERENTE</t>
  </si>
  <si>
    <t>PROMEDIO PROBABILIDAD DE OCURRENCIA RIESGO INSTITUCIONAL</t>
  </si>
  <si>
    <t>PROMEDIO PROBABILIDAD DE OCURRENCIA</t>
  </si>
  <si>
    <t>PROMEDIO MAGNITUD DEL IMPACTO</t>
  </si>
  <si>
    <t>PROMEDIO IMPACTO DE OCURRENCIA</t>
  </si>
  <si>
    <t>NIVEL</t>
  </si>
  <si>
    <t>OBSERVACIONES Y RECOMENDACIONES</t>
  </si>
  <si>
    <t>ECO</t>
  </si>
  <si>
    <t>D12. Inoportunidad e imprecisión en el suministro de la información y de tiempos establecidos para la producción o publicación del servicio requerido</t>
  </si>
  <si>
    <t>Posibilidad de publicar información en página web o medios de comunicación que puedan ocasionar incumplimientos legales o inconformidades de las partes interesadas por la imprecisión en la información recepcionada de las diferentes áreas.</t>
  </si>
  <si>
    <t>Hallazgos por parte de entes de control, quejas, reclamos o sanciones por incumplimientos legales.</t>
  </si>
  <si>
    <t>Incumplimiento de las actividades y metas propias del proceso</t>
  </si>
  <si>
    <t>Numero de solicitud allegadas en el SIS durante la vigencia 2024.</t>
  </si>
  <si>
    <t>El riesgo afecta la imagen de la entidad con algunos usuarios de relevancia frente al logro de los objetivos.</t>
  </si>
  <si>
    <t>La jefe de la oficina asesora de Comunicaciones realiza seguimiento a las solicitudes registradas a través del SIS para verificar el cumplimiento en el suministro de la información y en la oportunidad de publicación o producción de contenido.</t>
  </si>
  <si>
    <t>CADA VEZ QUE SE PRESENTE LA NECESIDAD</t>
  </si>
  <si>
    <t>Consolidado del Sistema Institucional de Solicitudes
Información documentada: ECOP01.</t>
  </si>
  <si>
    <t>Notificación mediante SIS o correo electrónico (Si aplica)
Piezas o material del servicio requerido</t>
  </si>
  <si>
    <t>DETECTIVO</t>
  </si>
  <si>
    <t>MANUAL</t>
  </si>
  <si>
    <t>Se evidencia boletines internos los cuales se envian mediante correo electrónico con fecha del 24 de febrero de 2025 y 21 de abril de 2025 en el cual se socializa los lineamientos para realizar solicitudes.
Se observa publicación en Intranet con fecha del 21 de febrero con la información relacionada a las solicitus del sis, tips, datos importantes y el instructivo.</t>
  </si>
  <si>
    <t xml:space="preserve">En concordancia con el indicador de eficiencia establecido para medir la oportunidad en la atención de solicitudes con corte a junio del 2019, se evidencia cumplimiento frente al porcentaje establecido; asimismo, se evidencia gestión frente a la acción formulada para incrementar el porcentaje del 65% al 70%. En razón a lo anterior, se hace necesario tener en cuenta el histórico de las mediciones del indicador, a fin de que se establezcan una meta que permita evidenciar una mejor gestión. </t>
  </si>
  <si>
    <t>27/01/2020</t>
  </si>
  <si>
    <t>Teniendo en cuenta el indicador de gestión "Oportunidad de atención a solicitudes" a corte septiembre de 2019 no se evidencia la materialización del riesgo. Se recomienda tener en cuenta la redacción del riesgo, la relación con la medición del indicador de gestión asociado</t>
  </si>
  <si>
    <t>Se reitera la observación hecha por parte de Control Interno, en seguimiento de fecha 27 de enero de 2020, con relación a la redacción del riesgo y la alineación con el indicador asociado en el Sistema de gestión de la Calidad, toda vez que aún no se evidencia el ajuste. 
Con lo anterior, también se debe revisar la coherencia y pertinencia de toda la información asociada al riesgo, ya que la causa relacionada al riesgo hace referencia a la inoportunidad en el suministro de la información o atención de requerimientos, mientras que el control asociado al riesgo hace referencia a la satisfacción del usuario; esto debido a la redacción ambigua del riesgo.
Asimismo, se debe evaluar de acuerdo con la matriz de medición y seguimiento del Proceso de Gestión de Comunicaciones, el indicador a tener en cuenta para la alineación y análisis de datos, ya sea "Oportunidad de atención a solicitudes" o “Nivel de satisfacción del usuario”, en concordancia con los ajustes realizado al riesgo. /DMSC</t>
  </si>
  <si>
    <t>Aunque se evidencia ajustes en la redacción del riesgo, no se evidencia que se haya tenido en cuenta las observaciones de los seguimientos anteriores, toda vez que la redacción del riesgo sigue estando fuera de la función y alcance del proceso y no guarda coherencia entre las causas y los controles establecidos. Por lo anterior se reitera nuevamente revisar la redacción en alineación con los indicadores de Gestión del Proceso. (No se evidencia la materialización del riesgo).</t>
  </si>
  <si>
    <t>No se evalúa el riesgo toda vez que se encuentra moderado.</t>
  </si>
  <si>
    <t xml:space="preserve">[11:58 AM] Paola Andrea Martinez Borda
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t>
  </si>
  <si>
    <t>No se evidencia Materialización del riesgo.</t>
  </si>
  <si>
    <t>Se revisa indicador de oportunidad de respuesta de solicitudes en SIS dando resultados por encima de la meta, para el II PA2023 se obtiene un resultado de 97% siendo la meta 90%.</t>
  </si>
  <si>
    <t>No se evidencia materialización del riesgo.</t>
  </si>
  <si>
    <t xml:space="preserve">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</si>
  <si>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</si>
  <si>
    <t xml:space="preserve">La jefe de la oficina asesora de Comunicaciones informa a través correo electrónico y boletín interno circular aprobada por Secretaria General con los lineamientos requeridos en el momento de realizar solicitudes mediante el modulo SIS a todos los procesos de la institución, así como también, se reitera el cumplimiento a lo establecido en el procedimiento ECOP01 en lo competente a publicación de información en página web y medios de comunicación.  </t>
  </si>
  <si>
    <t>ECOM001
ECOP01</t>
  </si>
  <si>
    <t>Boletín interno 
Circular
Correo electrónico (Si aplica)</t>
  </si>
  <si>
    <t>PREVENTIVO</t>
  </si>
  <si>
    <t>ADO</t>
  </si>
  <si>
    <t>D7. Malas practicas archivísticas por las condiciones inseguras en el manejo del mismo a falta de elementos de protección de los documentos (carpetas, cajas, ganchos).</t>
  </si>
  <si>
    <t>Posibilidad de presentar demoras en las respuestas a requerimientos de las partes interesadas por factores externos.</t>
  </si>
  <si>
    <t>Peticiones, quejas o reclamos interpuestos por los solicitantes.</t>
  </si>
  <si>
    <t xml:space="preserve">Se reciben solicitudes como búsqueda de información, elaboración de certificaciones para pensión, para entidades financieras, búsqueda de fondos de pensión, contratos, convenios, cuentas por pagar, historias académicas, recibos de pago, entre otros. </t>
  </si>
  <si>
    <t>El profesional de archivo verifica la entrega de los elementos de protección de los documentos de acuerdo con la solicitud que realiza cada proceso a fin de garantizar un correcto manejo del archivo.</t>
  </si>
  <si>
    <t>SEMESTRAL</t>
  </si>
  <si>
    <t>Ley general de archivo
Acuerdo 042 del 2002 del archivo general
Acuerdo N° 038
Acuerdo N° 037
Manual de gestión documental
Información documentada: De conformidad con los requisitos y condiciones generales del procedimiento ADOP01.</t>
  </si>
  <si>
    <t>ESGr015 - Registro virtual
Correo electrónico institucional</t>
  </si>
  <si>
    <t>El profesional de archivo tiene la responsabilidad de verificar la entrega de los elementos de protección documental solicitados por las diferentes dependencias de la Universidad de Cundinamarca, garantizando así un manejo adecuado de los archivos. A continuación, se detallan las solicitudes recibidas y las acciones correspondientes:
Solicitud de la Oficina de Presupuesto (26 de febrero de 2025):
Elemento solicitado: Carpetas de cuatro aletas.
Propósito: Preparar el acervo documental de reservas presupuestales para su entrega a la Contraloría General.
Solicitud de la Oficina de Bienestar Universitario (22 de marzo de 2025):
Elemento solicitado: Carpetas de cuatro aletas.
Propósito: Organizar y proteger las historias clínicas almacenadas en la oficina.
Solicitud de la Oficina de Presupuesto (12 de febrero de 2025):
Elemento solicitado: Cajas de archivo.
Propósito: Completar el proceso de organización y archivo de la oficina.
Solicitud de la Oficina de Talento Humano (18 de febrero de 2025):
Elemento solicitado: Bandas elásticas.
Propósito: Organizar las historias laborales del personal docente de la universidad.
Cada una de estas solicitudes fue gestionada y atendida conforme a las necesidades específicas de cada dependencia, asegurando la adecuada conservación y manejo de los documentos institucionales.</t>
  </si>
  <si>
    <t>Riesgo creado recientemente.
A la espera de próximo seguimiento</t>
  </si>
  <si>
    <t>Se evidencia materialización del riesgo con el indicador ADO-01 “Oportunidad en la atención de solicitudes”  el cual tiene una meta establecida del 80%, pero en la medición realizada en el mes de marzo obtuvieron un resultado del 73% y en el mes de junio un resultado del 69%. De igual forma se evidencia en el informe de auditoría integral realizado al proceso de Archivo y Correspondencia de fecha 2020-06-08, en el punto 2.1.8. Seguimiento a indicadores de gestión e indicadores del Plan de Acción del Proceso</t>
  </si>
  <si>
    <t>No se materializa el riesgo, esto evidenciado en la matriz de indicadores de Gestión en la cual se denota el cumplimiento de la meta establecida. Siendo que la meta es del 80% y obtuvieron 88%.</t>
  </si>
  <si>
    <t>Con corte al 30 de junio 2023, se está gestionando el tratamiento (plan de mejoramiento 728) de la materialización del riesgo en cuanto a "vulnerabilidad de la información interna digital"</t>
  </si>
  <si>
    <t>No se evidencia materializacion del riesgo</t>
  </si>
  <si>
    <t>29/08/2025</t>
  </si>
  <si>
    <t>De acuerdo con el reporte del indicador de eficacia en atención a requerimientos de archivo, se evidencia materialización por el no cumplimiento de meta del 97%, arrojando resultados en el I Trimestre del 66% y trimestre II 91% ante lo cual el proceso lo sustenta por demora en la búsqueda de información manual, de igual forma en el trámite de firmas.</t>
  </si>
  <si>
    <t>D6. Vulnerabilidad de la información interna digital.</t>
  </si>
  <si>
    <t>La jefe de archivo y correspondencia asegura el seguimiento mediante informes sobre los documentos digitalizados</t>
  </si>
  <si>
    <t>MENSUAL</t>
  </si>
  <si>
    <t>Información documentada
Normatividad aplicable
Información documentada: Acorde con el procedimiento ADOP04 en la actividad N° 7.</t>
  </si>
  <si>
    <t>Informes presentados sobre documentación digitalizada</t>
  </si>
  <si>
    <t xml:space="preserve">Como parte del control aplicable, la Jefe de Archivo y Correspondencia asegura el seguimiento a la digitalización documental mediante informes que reflejan el estado y avance del proceso. A la fecha, se están llevando a cabo las visitas programadas para el Diagnóstico Integral en el manejo y administración de los archivos de gestión de la Universidad de Cundinamarca.
Durante las visitas realizadas en enero y febrero, la Jefe de Archivo y Correspondencia sostuvo reuniones directas con los jefes de oficina, directores de seccionales y extensiones para tratar este tema, con el fin de garantizar una pronta respuesta a las solicitudes documentales.
En el caso de la Extensión Facatativá, se ofreció como apoyo el préstamo de un escáner para facilitar la digitalización de documentos. En Girardot, se estableció el procedimiento para trasladar la información pendiente y responder a los requerimientos del sistema de correspondencia interna.
Este análisis, realizado en todas las sedes, seccionales y extensiones, ha permitido identificar las necesidades específicas y establecer estrategias para mejorar la digitalización documental. </t>
  </si>
  <si>
    <t>D21. Falta de apropiación en el manejo documental por parte de los funcionarios lo que genera reprocesos en las actividades articuladas con los procesos.</t>
  </si>
  <si>
    <t>La jefe de archivo y correspondencia establece un canal de comunicación directo con los directores de seccionales, extensiones o líderes de proceso a fin de obtener una pronta respuesta en lo competente a solicitudes documentales de las partes interesadas.</t>
  </si>
  <si>
    <t>Manual de gestión documental
Información documentada: Acorde con los requisitos y condiciones generales del procedimiento ADOP01 y ADOP04.</t>
  </si>
  <si>
    <t>Solicitud mediante correo electrónico</t>
  </si>
  <si>
    <t>A la fecha, aún no se cuenta con los informes sobre documentación digitalizada, ya que actualmente se están llevando a cabo las visitas programadas para la realización del Diagnóstico Integral en el manejo y administración de los archivos de gestión de la Universidad de Cundinamarca.
Una vez finalizado el diagnóstico, se procederá con la consolidación de los informes y/o actas correspondientes, los cuales servirán como evidencia del seguimiento a este control.</t>
  </si>
  <si>
    <t>MIU</t>
  </si>
  <si>
    <t>D17. Posible incumplimiento de compromisos con las partes interesadas.</t>
  </si>
  <si>
    <t>Posibilidad de afectación económica y reputacional por el no cumplimiento de las metas establecidas en el proceso</t>
  </si>
  <si>
    <t xml:space="preserve">Mal desarrollo misional en tareas o actividades a realizar por parte del área, falta de ingresos para el proceso o sanciones por incumplimiento de metas </t>
  </si>
  <si>
    <t>EJECUCIÓN Y ADMINISTRACIÓN DE PROCESOS: Pérdidas derivadas de errores en la ejecución y administración de procesos.</t>
  </si>
  <si>
    <t>Se toma como referencia las metas (tareas) establecidas en el Plan de Acción para la vigencia 2024</t>
  </si>
  <si>
    <t>El Director de Interacción Social Universitaria en conjunto con los Directores de Programa y Decanos realizan la planificación de las actividades que desarrolla su proceso, así como la implementación de estrategias que permitan desarrollar las mismas.</t>
  </si>
  <si>
    <t>ANUAL</t>
  </si>
  <si>
    <t xml:space="preserve">A través de proyectos, convenios, portafolio de educación continuada
Información documentada: 
(MIUP05, MIUP07, MIUP06, MIUP10)
</t>
  </si>
  <si>
    <t>Reporte de metas fiscales
Alerta a las facultades
Certificados de las metas fiscales
Reporte de ejecución del fondo académico
Informe anual de la proyección de recaudo del fondo académico</t>
  </si>
  <si>
    <t>No se evidencia la implementación del control, debido a que no presentan o allegan los soportes de la ejecución del mismo.</t>
  </si>
  <si>
    <t>Se evidencia posible materialización del riesgo dado que IPA 2019 no se presenta cumplimiento de las siguientes actividades según datos del plan de acción 2019:
1. Medición del seguimiento del impacto generado por los convenios académicos meta 1 resultado 0.
2. Medición del impacto del programa de prevención social y académico, programa de voluntariado y mesas de dialógicas desarrolladas con la comunidad.
3. Reporte de números de participantes de programas de educación continuada meta 3375 resultado 24.</t>
  </si>
  <si>
    <t>Se evidencia falta de planeación y concertación de las metas físicas acordes a la realidad de acuerdo a informe de seguimiento de Control Interno de fecha 16 de noviembre de 2019.</t>
  </si>
  <si>
    <t>No se materializa el riesgo, se trabaja en conjunto con los procesos que proveen la información para el cumplimiento de las metas.</t>
  </si>
  <si>
    <t>No se evidencia materialización de riesgo, se toma como insumo el porcentaje de cumplimiento del plan de acción, en donde se evidencia un porcentaje del 95,5% de cumplimiento durante la vigencia 2020.</t>
  </si>
  <si>
    <t>No se realiza seguimiento al riesgo toda vez que el nivel es moderado.</t>
  </si>
  <si>
    <t>No se realiza seguimiento al riesgo toda vez que el nivel es moderado, sin embargo, se relaciona el porcentaje de ejecución presupuestal enviado por la vicerrectoría administrativa y financiera (Interacción Social Universitaria 40.8% en CDP y  40.6% en RP).</t>
  </si>
  <si>
    <t xml:space="preserve">
2/02/2023
</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</si>
  <si>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t>
  </si>
  <si>
    <t>No aplica para revision.</t>
  </si>
  <si>
    <t xml:space="preserve">No se materializa el riesgo </t>
  </si>
  <si>
    <t>Se evidencia la materialización del riesgo toda vez que, existe posible  incumplimiento de compromisos con las partes interesadas, en este caso la generación de pasivos exigibles al convenio No 20220125-002 de 2022.</t>
  </si>
  <si>
    <t>Se evidencia materialización del riesgo teniendo en cuenta lo verificado en el reporte enviado por la Oficina de Tesorería sobre la ejecución presupuestal activa acumulada del Fondo de Convenios y/o Contratos Académicos 2024, constatándose un cumplimiento del 60% en comparación con el 100% de las metas presupuestales estimadas.</t>
  </si>
  <si>
    <t>De acuerdo al reporte establecido por la Dirección de Planeación Institucional y la aplicativo LIDERATI se logra evidenciar incumplimiento de las 10 tareas propuestas para el segundo trimestre de la vigencia 2025 incumpliendo así el plan de acción materializando el riesgo en el primer periodo.
Adicionalmente se verifica que acorte del 12 de septiembre se ha ejecutado un 21,46 % en RP y un 92,62% en CDP lo que indica que se encuentran debilidades en la ejecución presupuestal por parte de interacción social universitaria toda vez que la meta a dicho corte es del 100%. En Seguimiento.</t>
  </si>
  <si>
    <t>El Director de Interacción Social Universitaria realiza seguimiento a los programas, facultades y/o propios del proceso del cumplimiento de las metas (% de ejecución) de los convenios con base al reporte enviado por la Oficina de Tesorería sobre la ejecución presupuestal activa acumulada del Fondo de Convenios y/o Contratos Académicos, con el fin de establecer alertas de cumplimiento.</t>
  </si>
  <si>
    <t>A través de proyectos, convenios, portafolio de educación continuada
Información documentada: 
(MIUP05, MIUP07, MIUP06, MIUP10)</t>
  </si>
  <si>
    <t>Informe de gestión,
Correo electrónico institucional</t>
  </si>
  <si>
    <t>Teniendo en cuenta que es un control recien establecido, no se cuenta con evidencia y sobre todo, teniendo en cuenta que la frecuencia de ejecución es semestral.</t>
  </si>
  <si>
    <t>D3. Dificultad en la comunicación y visibilidad de Interacción Social Universitaria con seccionales y extensiones.</t>
  </si>
  <si>
    <t>El Director de Interacción Social Universitaria junto con su equipo de trabajo, Implementa las estrategias de comunicación asertiva y de difusión que permitan el acercamiento con las diferentes Unidades regionales.</t>
  </si>
  <si>
    <t>Cursos de Educación Continuada, Programas de Interacción social
Informes semestrales de Interacción Universitaria
Información documentada:
Política de Interacción Social Universitaria</t>
  </si>
  <si>
    <t>Informes de Gestión
Documentos del Sistema de Gestión de Calidad
Campañas de comunicación</t>
  </si>
  <si>
    <t>Se logra evidenciar las estrategias de divulgación desde el micrositio de ISU, por ejemplo, piezas gráficas con las ofertas de los cursos desde Educación Continuada.
Asimismo, se puede encontrar en la sección de Banco de Proyectos, la publicación de los Términos de Referencia sobre la convocatorio 2025-2.</t>
  </si>
  <si>
    <t>A5. Imposibilidad de suscribir Contratación Directa para las necesidades del proceso, con ocasión de la entrada en vigor de la Ley de Garantías Electorales</t>
  </si>
  <si>
    <t xml:space="preserve">El Director de Interacción Social Universitaria presenta ante el comité de extensión los proyectos formulados por los gestores del conocimiento y el aprendizaje de los programas académicos para su aprobación con fines de ejecución y asignación de recursos, los cuales están respaldados por el CDP respectivo y el fondo renovable que facilita el cumplimiento de las actividades. </t>
  </si>
  <si>
    <t>Proyectos de Inversión.
Información documentada: (MIUP05, MIUP06, MIUP07 MIUP10)
(EPIP05)</t>
  </si>
  <si>
    <t>Proyectos aprobados
Comunicado del comité de extensión</t>
  </si>
  <si>
    <t>A4. Posible incumplimiento en términos documentales por parte de terceros que puedan afectar el logro de los objetivos que realiza el proceso.</t>
  </si>
  <si>
    <t>Posibilidad de afectación económica por no ingreso de recursos debido a la poca demanda hacia los programas de educación continuada</t>
  </si>
  <si>
    <t>Disminución de ingresos incidiendo en las metas fiscales.</t>
  </si>
  <si>
    <t xml:space="preserve">USUARIOS, PRODUCTOS Y PRÁCTICAS: Fallas negligentes o involuntarias de las obligaciones frente a los usuarios y que impiden satisfacer una obligación gestor frente a éstos. </t>
  </si>
  <si>
    <t>Para la vigencia 2024 se ejecutaron 80 actividades de Educación Continuada</t>
  </si>
  <si>
    <t>El riesgo afecta la imagen de la entidad con efecto publicitario sostenido a nivel de sector administrativo, nivel departamental o municipal.</t>
  </si>
  <si>
    <t>La Dirección de Interacción Social Universitaria verifica el cumplimiento de la estructura de los documentos recepcionados y el aval por parte de las decanaturas, coordinadores de programas y/o directores administrativos (cuando aplique) por medio de la ficha técnica para la oferta de actividades de educación continuada.</t>
  </si>
  <si>
    <t>MIUr008
Información documentada: (MIUP05, actividad 1)</t>
  </si>
  <si>
    <t>MIUr008
MIUr014
MIUr015
MIUr021</t>
  </si>
  <si>
    <t>Se evidencia en la oferta de educación continuada "Curso de Excel Financiero Aplicado"  llevado a cabo en junio del presente año, el cumplimiento de todos los registros indicados en el control como entregable.</t>
  </si>
  <si>
    <t>Riesgo creado recientemente. 
A la espera de próximo seguimiento</t>
  </si>
  <si>
    <t>No se evidencia la materialización del riesgo.</t>
  </si>
  <si>
    <t>No se materializa el riesgo, el convenio de  asociación permite que la empresa filtre la información actualizada de las ofertas de educación continuada de la Universidad de Cundinamarca.</t>
  </si>
  <si>
    <t xml:space="preserve">No se evidencia materialización de riesgo, sin embargo, mediante informe de auditoría de calidad de la vigencia 2020 al proceso de interacción social universitaria, se estableció una oportunidad de mejora en relación “con el propósito de fortalecer las acciones para mitigar el riesgo de ofertar programas de educación continuada desactualizados, evaluar la posibilidad de fortalecer la orientación de los criterios establecidos para la aprobación de los contenidos (precisar criterios para la justificación de la ficha técnica) de los programas de educación continuada, incluyendo criterios relacionados con los resultados de mesas dialógicas, la resignificación curricular y las necesidades y expectativas de la comunidad identificadas en las actividades adelantadas para el acercamiento con la comunidad. lo anterior va en línea con el requisito 6.1.2 de la norma ISO 9001:2015”, lo anterior propende por el fortalecimiento de los controles en relación a la naturaleza de riesgo. </t>
  </si>
  <si>
    <t xml:space="preserve">[4:59 PM] Paola Andrea Martinez Borda
No se evidencia materialización del riesgo. Se debe generar un nuevo análisis de contexto que permita identificar otros posibles riesgos en la supervisión de los convenios de asociación.
</t>
  </si>
  <si>
    <t>No se evidencia materialización del riesgo. En informe de la Dirección Financiera del 2023-06-29 de detalla a continuación los avances:El balance por concepto de Convenios y Contratos se detalla de la siguiente manera: • Recaudo a la fecha: $65.469.759 correspondiente al 14% de la meta fiscal establecida para la vigencia 2023. • Facturas radicadas: Se radicaron facturas a la Corporación Autónoma Regional de Cundinamarca por valor de $97.739.133 derivadas del contrato 2591 y a la Alcaldía de Fusagasugá por valor de $50.000.000 correspondiente al convenio 0749 de 2022. Lo anterior equivale al 31% de la meta fiscal. • Contratos en ejecución pendientes de cobro: Actualmente se encuentra en ejecución del convenio específico de cooperación académica N. 20220725- 092 del cual se tiene pendiente un cobro por valor de $10.000.000 equivalente al 2% de la meta fiscal. • Contratos suscritos: a la fecha se cuenta suscrito el contrato 525 de 2023 por valor de $180.000.000, el contrato CO1.PCCNTR. 4977534 DE 2023, por valor de $23.000.000 el contrato SDS-C-147-2023 por valor de $60.000.000. Lo anterior equivale al 55% de la meta fiscal. Visto lo anterior se evidencia que se tiene un potencial de cumplimiento de la meta fiscal de 102% sin embargo se encuentran en proceso de formalización dos contratos adicionales con el Instituto Deportivo de Fusagasugá- IDERF y con el Colegio salesiano juan del Rizzo por valor de $15.000.000 y $20.000.000 respectivamente. Educación Continuada: Por su parte según el último reporte de ejecución activa con corte a 31 de mayo el cumplimiento de educación continuada es del 28%, toda vez que este indicador depende de las actividades gestionadas por cada facultad en aras del cumplimiento de la meta fiscal establecida para la vigencia.</t>
  </si>
  <si>
    <t>No se materializa el riesgo, sin embargo, falta definición de la meta de recaudo para poder hacer el comparativo adecuado.</t>
  </si>
  <si>
    <t>Se materializa el riesgo dado que se identifica incumplimiento de compromisos con las partes interesadas, en este caso, los estudiantes que cursaron el II congreso de ingles ya que no se generó el certificado en un tiempo prudente.</t>
  </si>
  <si>
    <t>No se evidencia materialización de riesgo, adicionalmente de acuerdo con lo verificado para la vigencia 2024 se lograron ofertar 102 cursos de educacion continuada y un total de 5373 estudiantes inscritos.</t>
  </si>
  <si>
    <t>De acuerdo con lo verificado para el primer semestre de la vigencia 2025 se han logrado ofertar 74 cursos de educación continuada y un total de 2087 participantes.
Sin embargo, no es posible garantizar el recaudo de los cursos ofertados, por lo cual se presenta debilidad. En Seguimiento.</t>
  </si>
  <si>
    <t>A6. Incumplimiento por parte de las partes interesadas en las obligaciones pactadas en el convenio.</t>
  </si>
  <si>
    <t>La Dirección de Interacción Social Universitaria verifica el cumplimiento de los requisitos solicitados al asociado conforme a lo solicitado en la carta de intención.</t>
  </si>
  <si>
    <t xml:space="preserve">MIUP06 Convenios
</t>
  </si>
  <si>
    <t>Convenio Suscrito
Carta intención y documentos del asociado</t>
  </si>
  <si>
    <t>Se evidencia para la renovación del convenio con K4U el Otrosí y Carta de Intención.</t>
  </si>
  <si>
    <t>La Dirección de Interacción Social Universitaria realiza seguimiento a las facultades reportando los certificados de los resultados de las metas fiscales de los planes de acción con el fin de visualizar el avance en los mismos.</t>
  </si>
  <si>
    <t>TRIMESTRAL</t>
  </si>
  <si>
    <t>Plan de Acción
EPIr049</t>
  </si>
  <si>
    <t>Correo electrónico institucional (con certificados)
Aplicativo de planes</t>
  </si>
  <si>
    <t>Se evidencia correo electrónico desde ISU remitiendo certificado de metas fiscales a la facultad de Ciencias de la Salud con corte al 30 de abril de 2023.
Desde ISU se realiza revisión de los reportes en el aplicativo de Planes aprobando la información que llega a la Vicerrectoría Académica.</t>
  </si>
  <si>
    <t>D18. Falta de planificación en la consolidación del portafolio de programas en Educación Continuada.</t>
  </si>
  <si>
    <t>La Dirección de Interacción Social Universitaria implementa mesas de trabajo de acercamiento con los programas académicos con el fin de identificar las necesidades y así promover y fortalecer las ofertas de los cursos.</t>
  </si>
  <si>
    <t>MIUP05</t>
  </si>
  <si>
    <t>Informe
Registros de asistencia</t>
  </si>
  <si>
    <t>ASI</t>
  </si>
  <si>
    <t>D9. Falta de documentación adecuada y actualizada en procesos críticos gestionados por personal de Contrato a término Fijo.</t>
  </si>
  <si>
    <t xml:space="preserve">Posibilidad de pérdida de la disponibilidad e integridad de los sistemas de información y servicios tecnológicos ofertados a la Comunidad Universitaria por fallas en la operación.   </t>
  </si>
  <si>
    <t>Retrasos en las actividades propias  de los procesos que conllevan la insatisfacción del usuario final del servicio.</t>
  </si>
  <si>
    <t>FALLAS TECNOLÓGICAS: Errores en hardware, software, telecomunicaciones, interrupción de servicios básicos.</t>
  </si>
  <si>
    <t>Se tiene como base el "catalogo de servicios de TI" (Politica de Gobierno Digital)</t>
  </si>
  <si>
    <t>El funcionario de la Dirección de Sistemas y Tecnología realizará la actualización Documental de procedimientos y demás registros del proceso, así como la creación de guías e instructivos de las actividades asociadas a procesos críticos gestionados en la dependencia.</t>
  </si>
  <si>
    <t xml:space="preserve">Información Documentada(ASIP16, ASIP18, ASIP19, ASIP20, ASIP21, ASIP25, ASIP32) y creación de procedimientos y demás documentos de referencia. </t>
  </si>
  <si>
    <t xml:space="preserve">Registros del Proceso.
Evidencias de reuniones de levantamientos de requerimientos y entregas (Listas de Asistencia, Correo Electrónicos, hojas de trabajo, grabaciones de las reuniones) cargue y formalización de los documentos creados y versiones actualizadas. </t>
  </si>
  <si>
    <t xml:space="preserve">Se evidencian la actualización documental de todos los procedimientos del proceso, así como  los formatos guías, instructivos, manuales  y documentos nuevos,  asegurando la actualización documental, gestión del conocimiento y mantenimiento del sistema de gestión en el proceso. </t>
  </si>
  <si>
    <t>Se evidencia materialización del riesgo por medio del hallazgo n°1 del informe de auditoría de la extensión Facatativá relacionado con falta de conexiones a internet de la unidad agroambiental el Vergel.</t>
  </si>
  <si>
    <t>Una vez revisadas las fuentes de información con relación a resultados de auditoria interna como externa, resultado del primer informe trimestral de PQRS, no se evidencia materialización del riesgo dentro del proceso de Sistemas y Tecnología.</t>
  </si>
  <si>
    <t>No se evidencia materialización de riesgo</t>
  </si>
  <si>
    <t>No se realiza seguimiento al riesgo toda vez que tiene nivel moderado.</t>
  </si>
  <si>
    <t>No se evidencia Materialización del riesgo</t>
  </si>
  <si>
    <t>No se materializa el riesgo, se recomienda revisar el recurso tecnológicos, debido que por fallas en ocasiones se presenta rezagos de actividades por interrupción de servicios básicos (Internet, plataforma Institucional).</t>
  </si>
  <si>
    <t>26/03/2025</t>
  </si>
  <si>
    <t>Se evidencia materialización del riesgo derivado de solicitud de seguimiento rectoral "Catedra Siglo XXI". PM No 1050 en ejecución.</t>
  </si>
  <si>
    <t>Se evidencia materialización del riesgo derivado de la gestión realizada desde el informe de ley "Visita de Seguimiento preventivo" por el cual se establece el Plan de mejoramiento N°1058 en donde se detectó un equipo incluido en registro de la oficina de recursos físicos el cual no estaba en la ubicación indicada evidenciando así actualización en el formato de registro.</t>
  </si>
  <si>
    <t>La Dirección de Sistemas y Tecnología aplicará y divulgará los lineamientos establecidos en los procedimientos e instructivos, de tal manera que se asegure el conocimiento a sus partes interesadas, para su correcto uso y apropiación</t>
  </si>
  <si>
    <t> </t>
  </si>
  <si>
    <t>A2. Mal uso de los servicios o recursos tecnológicos por parte de los usuarios finales.</t>
  </si>
  <si>
    <t xml:space="preserve">
Actualiza los procedimientos del área, para asegurar la generación de conceptos técnicos en la contratación que involucran la adquisición de recursos tecnológicos. </t>
  </si>
  <si>
    <t>Información documentada:
(ASIP16, ASIM020)</t>
  </si>
  <si>
    <t xml:space="preserve">Se evidencian la actualización documental del procedimiento ASIP16 y ASIP20, Con fecha de actualización de febrero de 2025 cargados en el MOD. </t>
  </si>
  <si>
    <t>ESG</t>
  </si>
  <si>
    <t>D4. Contratos de trabajo interrumpido.</t>
  </si>
  <si>
    <t>Posibilidad de incumplimiento de las metas establecidas para el proceso por la no realización de las actividades planificadas</t>
  </si>
  <si>
    <t>Incumplimiento de las metas del plan de acción, que conllevan a llamados de atención internos y pérdida de la imagen del proceso</t>
  </si>
  <si>
    <t>De acuerdo al plan de trabajo anual se tienen contempladas 7 actividades por proceso, por ejemplo (Partes Interesadas, Gestión del Cambio, Contexto DOFA, Riesgos, Oportunidades, Caracterización, Indicadores); las cuales tienen seguimientos semestrales.</t>
  </si>
  <si>
    <t>El Director de Calidad establece y realiza seguimiento periódico a los cronogramas de trabajo de cada uno de los funcionarios del proceso, por medio de Mesas de Trabajo con el equipo para determinar actividades pendientes y el cumplimiento de las tareas asignadas</t>
  </si>
  <si>
    <t>Cronogramas de trabajo
Información documentada:
ESGP01 Requisitos y Condiciones</t>
  </si>
  <si>
    <t>Cronogramas de Trabajo
Reporte de avance a Comisión de Gestión</t>
  </si>
  <si>
    <t>Se evidencian los siguientes documentos: 
-  Cronogramas de trabajo del sistema de Gestión de la Calidad.
- Cronogramas de visitas a sedes seccionales y extenciones. (getores de la oficina de calidad)
- AFIR067 y AFIR068 personal ops</t>
  </si>
  <si>
    <t>De acuerdo al reporte a corte junio de 2019 del plan de acción, no se evidencia avance de cumplimiento de la implementación del Sistema Integrado de Gestión.  
Se evidencia bajo cumplimiento de las siguientes actividades del Sistema Integrado de Gestión:
1. Seguridad de la información 0% en la implementación de la política del gobierno digital.
2. Numero de documentos formalizados SGA con una meta de 7 documentos y que al mes de septiembre tienen 0.</t>
  </si>
  <si>
    <t xml:space="preserve">No evidencia materialización del riesgo. </t>
  </si>
  <si>
    <t>Teniendo en cuenta que, a fecha de último seguimiento de Control Interno, no se tenía información por parte de la Dirección de Planeación Institucional para corroborar el cumplimiento, se tiene en cuenta para fines del presente seguimiento, reporte del Plan de Acción vigencia 2019, entregado por dicha Dirección para la rendición a SIA Contraloría en el mes de febrero, donde se evidencia materialización del riesgo, por el incumplimiento de los indicadores asociados a las metas “Implementación del Sistema Integrado de Gestión”, “Implementación del Sistema de Gestión de Seguridad de la Información”, “Implementación del Sistema de Gestión de Ambiental” e “Implementación del Sistema de Gestión de Seguridad y salud en el Trabajo”. /DMSC.</t>
  </si>
  <si>
    <t>No se evidencia materialización del riesgo</t>
  </si>
  <si>
    <t>No se realiza seguimiento al riesgo toda vez que se encuentra en nivel bajo.</t>
  </si>
  <si>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
  </si>
  <si>
    <t>Teniendo en cuenta los resultados obtenidos en el seguimiento del primer trimestre del plan de acción vigencia 2023, no se evidencia materialización del riesgo, toda vez que no se encuentran incumplimientos a  las metas establecidas por parte del sistema de gestión de calidad.</t>
  </si>
  <si>
    <t xml:space="preserve">No se evidencia la materialización del riesgo en relación con la ejecución del presupuesto del POAI, ya que la ejecución pasiva consolidada estuvo por debajo del objetivo establecido del 100% según lo establecido por el (COUNFIS). </t>
  </si>
  <si>
    <t xml:space="preserve">No se evidencia materialización de riesgo. </t>
  </si>
  <si>
    <t>A6. Ley de Garantías Electorales</t>
  </si>
  <si>
    <t>El Director de Calidad gestiona en compañía de uno de sus colaboradores, la Elaboración de proyectos de inversión ante el banco de proyectos para la inclusión y asignación de recursos para la ejecución de actividades relevantes del proceso.</t>
  </si>
  <si>
    <t>Proyectos de Inversión.
Información documentada: (ESGP05. ESGP09)
(EPIP05)</t>
  </si>
  <si>
    <t>Proyectos aprobados en el aplicativo Banco de Proyectos
Contratos</t>
  </si>
  <si>
    <t>Se evidenció en la plataforma institucional el PV-POAI 409 dando cumplimiento al control implementado.</t>
  </si>
  <si>
    <t>D6. Afectación en las actividades de mantenimiento del Sistema y la Mejora Continua, por falta de disponibilidad de tiempo de los procesos para los temas de calidad.</t>
  </si>
  <si>
    <t>Las secretarías técnicas de la Comisión de Gestión y el Comité SAC realizan seguimiento a los avances en el mantenimiento del Sistema de Gestión por medio de sus sesiones ordinarias o extraordinarias y notifica a los procesos en los casos donde se identifiquen retrasos al desarrollo de las actividades planificadas</t>
  </si>
  <si>
    <t>Orden del día en la agenda de la respectiva Comisión de Gestión y Comité SAC
Información documentada: Resolución No. 088 de 2023
Resolución No. 027 de 2020</t>
  </si>
  <si>
    <t xml:space="preserve">Acta de la Comisión o del Comité SAC (Si Aplica) - ADOr010
Correos electrónicos
Informe de seguimiento </t>
  </si>
  <si>
    <t>Se evidencia Acta de la Comisión de Gestión del mes de marzo 2025</t>
  </si>
  <si>
    <t>ABS</t>
  </si>
  <si>
    <t>A5. Carencia de una cultura de Planeación en las actividades.</t>
  </si>
  <si>
    <t>Posibilidad de Incumplimiento en los tiempos de respuesta para los procesos de contratación debido al no acatamiento de la circular No. 006 del 3 de junio de 2022 "Directrices para los procesos y tiempos de contratación"</t>
  </si>
  <si>
    <t>Afecta la planeación de las actividades de la Institución y la oportunidad en la prestación de bienes y servicios
No cumplimiento del indicador de "Oportunidad de la Compra en Contratación Directa"</t>
  </si>
  <si>
    <t>Hace referencia a los procesos de contratación directa que se han realizado en la vigencia 2024</t>
  </si>
  <si>
    <t>El funcionario designado de la Oficina de Compras inicia el proceso de Contratación Directa a través del aplicativo INTEGRADOC del modulo Contratación Directa, herramienta que permite visualizar el estado en tiempo real de las actividades relacionadas con la etapa precontractual.</t>
  </si>
  <si>
    <t>DIARIA</t>
  </si>
  <si>
    <t>Información documentada: ABSP01 ,Circular 006 del 3-06-2022</t>
  </si>
  <si>
    <t>Correos de solicitud ajustes y mejoras a la Contratación Directa a través de INTEGRADOC</t>
  </si>
  <si>
    <t>AUTOMÁTICO</t>
  </si>
  <si>
    <t>Se verifica el correo electrónico de solicitud de ajustes en Integradoc, específicamente en los módulos CONDIPR, CONPPU y PRUSUP, correspondientes al modelamiento en la herramienta Integradoc, de acuerdo con el Procedimiento ABSP01 - Adquisición de Bienes, Servicios u Obras - Contratación Directa, los ajustes se realizan según los modelos de notificación y los campos de formulario, conforme a las cartas suministradas por el proceso; igualmente se verifica correo de informe de la actualización de los módulos de CONDIPR y CONPPU respecto a los modelos de notificación para "Solicitud de Concepto técnico" y "Solicitud de Evaluación de Requisitos habilitantes" campo de formulario.
Las directrices para los procesos y tiempos de contratación continúan según lo establecido en la Circular vigente No. 006 del 3 de junio de 2022. Además, se anexa el informe de las tareas gestionadas en Integradoc en tiempo real, consulta que permite realizar dicha herramienta.</t>
  </si>
  <si>
    <t>No se evidencia materialización del riesgo para el segundo trimestre del 2019 se propone hacer una nuevas mediciones a final de año con el fin de verificar la implementación de las actualizaciones al ABSP01</t>
  </si>
  <si>
    <t xml:space="preserve">Se hace necesario incluir la contratación público privada en este riesgo.
 De acuerdo al reporte de indicadores de la Oficina de Calidad con corte a septiembre de 2019 denominado "Oportunidad de compra" se evidencia un 43% de cumplimiento con respecto a una meta establecida del 80%. 
Adicionalmente se evidencia en el Informe de seguimiento de fecha 19 de septiembre 2019 cuyo fin fue verificar los procesos de contratación de una serie de contratos.
</t>
  </si>
  <si>
    <t xml:space="preserve">Se materializa el riesgo con los informes de auditoría, en el cumplimiento a la circular 001 de 2020, y en los indicadores de gestión. el cual del 80% refleja el 27%. </t>
  </si>
  <si>
    <t>Se evidencia materialización del riesgo mediante indicador de gestión "Oportunidad de la Compra", el cual
establece una meta del 80% teniendo como resultado para diciembre del 2020 59%</t>
  </si>
  <si>
    <t>No se realiza seguimiento toda vez que el nivel del riesgo es bajo.</t>
  </si>
  <si>
    <t>No se puede medir dado que hubo ley de garantías.</t>
  </si>
  <si>
    <t>no se evidencia materializacion del riesgo</t>
  </si>
  <si>
    <t xml:space="preserve">No se evidencia materialización del riesgo. </t>
  </si>
  <si>
    <t>Para el primer semestre 2024, No se materializa el riesgo de falta de cumplimiento en de la Circular N° 06 de 2024.</t>
  </si>
  <si>
    <t>Se evidencia la materialización del riesgo, identificada en la auditoría realizada por la Dirección de Control Interno al proceso de Bienes y Servicios en el IPA2025. Como resultado de esta actuación, se formuló el Plan de Mejoramiento N.° 1097, dirigido a la seccional Ubaté, en el cual se establece la falta de planeación, gestión y aplicación de la normatividad legal vigente.</t>
  </si>
  <si>
    <t>El funcionario designado de la Oficina de Compras realiza el proceso operativo de acuerdo al procedimiento ABSP15 Invitación Publico Privada a través del aplicativo INTEGRADOC del modulo Invitaciones publico/privada, herramienta que permite visualizar el estado en tiempo real de las actividades relacionadas con la etapa precontractual.</t>
  </si>
  <si>
    <t>Información documentada: ABSP15, Circular 006 del 3-06-2022</t>
  </si>
  <si>
    <t>Correos de solicitud ajustes y mejoras al modulo Invitaciones publico/privada a través de INTEGRADOC</t>
  </si>
  <si>
    <t>13/08/2025</t>
  </si>
  <si>
    <t xml:space="preserve">Actividad nueva, no requiere seguimiento a la fecha </t>
  </si>
  <si>
    <t>D1. Falta de actualización permanente en temas relacionados a la naturaleza del proceso de contratación.</t>
  </si>
  <si>
    <t>El funcionario designado de la Oficina de Compras realiza reingenieria a los procesos relacionados con la caracterizacion del proceso (Gestion Documental) y gestion de los tramites con el apoyo de la digitalización de tramites.</t>
  </si>
  <si>
    <t xml:space="preserve">ABSP01
ABSP15
ABSP18
</t>
  </si>
  <si>
    <t>Correo de socializacion a los procesos de la actualización documental de la Oficina de Compras.
Comunicación de informacion  via teams a los Funcionarios de las Oficinas de compras de la sede, seccionales y extensiones sobre la actualizacion documental del proceso.</t>
  </si>
  <si>
    <t xml:space="preserve">D8. La información remitida por los procesos en ocasiones no cumple de manera completa, causando reprocesos en las  actividades. </t>
  </si>
  <si>
    <t>El aplicativo Integradoc - Modulos de Contratación (CONDIPR - CONPPU - PRUSUP) genera alertas por demoras en los tiempos de respuesta a través de correos electrónicos y notificaciones al superior jerárquico durante las etapas precontractual, contractual y postcontractual.</t>
  </si>
  <si>
    <t>Información documentada: ABSP01, ABSP15 Y ABSP18, Circular 006 del 03-06-2022</t>
  </si>
  <si>
    <t xml:space="preserve">Alertas generadas por INTEGRADOC e informes generados por el sistema.
El control de tiempos por Gestor Responsable desde Integradoc (Métricas en tiempo real). </t>
  </si>
  <si>
    <t>Las directrices para los procesos y tiempos de contratación continúan según lo establecido en la Circular vigente No. 006 del 3 de junio de 2022, anexa informe de las tareas gestionadas en Integradoc en tiempo real, consulta que permite realizar la herramienta Integradoc.</t>
  </si>
  <si>
    <t>A6. Falta fortalecer los canales de comunicación que permitan una articulación entre los procesos.</t>
  </si>
  <si>
    <t>El equipo de trabajo de la Oficina de Compras realiza el Análisis de causas a los tiempos de respuesta en la Contratación Directa, con el fin de formular las acciones de mejora que contribuyan a fortalecer la oportunidad en la compra en la Institución</t>
  </si>
  <si>
    <t>Información documentada: ABSP01, Circular 006 del 03-06-2022</t>
  </si>
  <si>
    <t>Correos electrónicos
Oficios internos</t>
  </si>
  <si>
    <t>Se verifica el indicador de oportunidad en la compra, el cual tiene una meta del 80%, de acuerdo con la ficha técnica de indicadores suministrada por el proceso, evidenciando su comportamiento durante la vigencia 2024.
Como parte de las acciones de mejora para fortalecer la oportunidad en la compra dentro de la Institución, la Oficina de Compras implementa el Plan Mensual de Contratación, cuyo objetivo es recordar y garantizar que los procesos proyectados cuenten con el CDP correspondiente dentro de la fecha establecida, permitiendo su trámite, publicación y el inicio oportuno del proceso contractual.
En seguimiento a lo anterior, se evidencia el oficio de la sesión ordinaria del Comité de Contratación del 6 de marzo de 2025, según el Acta de Comité N° 008, en el cual se incluyó dentro del orden del día el seguimiento al Plan Anual de Adquisiciones y al Plan Mensual de Contratación de la vigencia 2025.
Las directrices para los procesos y tiempos de contratación continúan según lo establecido en la Circular vigente No. 006 del 3 de junio de 2022. Se anexa el informe de las tareas gestionadas en Integradoc en tiempo real, consulta disponible a través de la herramienta Integradoc.</t>
  </si>
  <si>
    <t>D18. Falta de competencia e idoneidad por parte de algunos supervisores</t>
  </si>
  <si>
    <t>Posibilidad de incumplimiento de las obligaciones por parte de los supervisores y/o interventores</t>
  </si>
  <si>
    <t xml:space="preserve">Procesos contractuales fallidos, que generan desde desgaste administrativo hasta un posible detrimento patrimonial por informes y/o reportes que no correspondan a las necesidades técnicas que debe validar un supervisor, generando demandas, afectación a terceros, adquisición de bienes y/o servicios inoperables, entre otros  </t>
  </si>
  <si>
    <t>Cantidad de procesos de supervisión que se han iniciado en la Plataforma Integradoc durante el año 2024</t>
  </si>
  <si>
    <t>La Oficina de Compras realiza capacitaciones (1  por semestre) con el fin de fortalecer conocimientos a los supervisores e interventores ligadas al procedimiento ABSP18.
La Oficina de compras hace seguimiento al cumplimiento del curso virtual denominado Supervisores e Interventores, en donde, los Supervisores previamente al inicio de la etapa post-contractual deberán realizarlo y aprobarlo.</t>
  </si>
  <si>
    <t>Información documentada:
ABSP18
Documentos Institucionales que apliquen (Resoluciones, Circulares, Comunicados, etc.)</t>
  </si>
  <si>
    <t>Registro de Asistencia a capacitaciones.
Pantallazos de seguimiento de cursos realizados y aprobados (Aplica a supervisores nuevos).</t>
  </si>
  <si>
    <t>CORRECTIVO</t>
  </si>
  <si>
    <t xml:space="preserve">se evidencia en el informe de valoración que muestra los promedios generales de supervisores e interventores.  El informe incluye una tabla con los nombres de los supervisores e interventores, sus correos electrónicos y sus promedios en diferentes evaluaciones. Algunos supervisores tienen sus promedios registrados, mientras que otros no tienen datos disponibles.  </t>
  </si>
  <si>
    <t>No se realiza seguimiento por tener un nivel Moderado</t>
  </si>
  <si>
    <t>No se realiza seguimiento toda vez que el nivel del riesgo es moderado.</t>
  </si>
  <si>
    <t>Se realizan seguimientos a las tareas de los supervisores en integradoc y se  evidencia que a corte de 03-08-2022 de acuerdo con los seguimientos realizados por control interno se encuentran 217 actividades rezgadas. Se materializa riesgo. Se recomienda continuar con los seguimientos desde segunda y tercera línea de defensa.</t>
  </si>
  <si>
    <t>La funcion de los supervisores en informe de auditoria de bienes y servicios IIPA2022 en el cual se emanaron funciones preventivas a los supervisores de los contratos 001-113 Girardot-115-227 Soacha entre otros.</t>
  </si>
  <si>
    <t>Se evidencia materialización en la función de los supervisores en informe de auditoría de bienes y servicios IIPA2022 en el cual se emanaron funciones preventivas a los supervisores de los contratos 001-113 Girardot-115-227 Soacha entre otros.</t>
  </si>
  <si>
    <t xml:space="preserve">no se evidencia materializacion  del riesgo, sin embargo es necesario que los procesos de manera coordinada interactuen actualizando y verificando en el Integradoc e informando de manera simultanea (en tiempo real), por parte del supervisor alimentandio el Integradoc e informando a la parte fiananciera contable, para que la informacion coincida. </t>
  </si>
  <si>
    <t xml:space="preserve">Se evidencia materialización del riesgo, teniendo en cuenta que en el plan de mejoramiento 2022 se incumple debido al no tener controles para la adquisición de textos académicos digitales o de acceso a plataformas de datos científicos que ofertan textos académicos su uso universitario, esto por tener 0% de avance en el contrato, quedando como el 9 hallazgo del plan de mejoramiento para las oficinas de apoyo académico, compras, autoevaluación y acreditación y posgrados  </t>
  </si>
  <si>
    <t>Se materializa el riesgo, toda vez que persiste debilidad en la función de los supervisores e interventores en cuanto a su cumplimiento a las obligaciones. Hallazgo 16 contraloría informe 2024 vigencia 2023 contrato 219 de 2020.</t>
  </si>
  <si>
    <t>Se evidencia la materialización del riesgo, identificada a partir de la auditoría realizada por la Dirección de Control Interno al proceso de Bienes y Servicios. De esta actuación se derivaron los Planes de Mejoramiento N°1098, 1114, 1097, 1099 y 1100 dirigido a la Dirección de Bienes y Servicios, relacionado con la posibilidad de incumplimiento de las obligaciones por parte de los supervisores y/o interventores, en razón a que no se encontraron cargados en Integradoc los informes periódicos de supervisión.</t>
  </si>
  <si>
    <t>D14. Fallas del contratista y/o supervisor durante la ejecución de la orden contractual o contrato.</t>
  </si>
  <si>
    <t xml:space="preserve">Los Gestores Responsables de la Oficina de Compras realizan seguimiento a los procesos de contratación en la etapa poscontractual, en cuanto a la presentación de la documentación que se requiera para dar cierre al proceso, a través de Integradoc y herramientas institucionales. </t>
  </si>
  <si>
    <t>Información documentada:
ABSP18
Herramienta Integradoc
Contratos u ordenes contractuales</t>
  </si>
  <si>
    <t>Informes de Supervisión
Herramienta Integradoc (Procesos Finalizados)</t>
  </si>
  <si>
    <t>La Jefatura de la Oficina de Compras presenta evidencia del seguimiento a los procesos de contratación en su etapa poscontractual, específicamente en lo relacionado con la presentación de la documentación requerida para el cierre de cada proceso o instancia a través de la plataforma Integradoc.
Se registra la evidencia correspondiente a cada una de las instancias o trámites gestionados en este seguimiento:
Evidencia 1: PRUSUP – Proyectos finalizados y procesos en trámite de completar los documentos de supervisión.
Evidencia 2: Requerimientos dirigidos a los supervisores para el cierre del proceso, especificando los documentos o trámites pendientes que deben completarse para finalizar el proceso.
Evidencia 3: Verificación del proceso de supervisión realizado, incluyendo los requerimientos a los supervisores para el cierre del proceso y la documentación pendiente por completar.
Este seguimiento garantiza la correcta gestión y cierre de los procesos de contratación, asegurando la trazabilidad y cumplimiento de los requisitos establecidos.</t>
  </si>
  <si>
    <t>La Oficina de Compras en la etapa Contractual y postcontractual, establecen de acuerdo al procedimiento ABSP18, la revisión del cumplimiento de todas las actividades que deben desarrollar los supervisores e interventores, a través de la plataforma de Integradoc (Observaciones), en caso de retrasos se solicita por correo la ejecución de la tarea.</t>
  </si>
  <si>
    <t>Información documentada:
Circular 006 de 3 de junio de 2022
ABSP18
Manual de Contratación</t>
  </si>
  <si>
    <t>Reporte trazabilidad del modulo de Supervisión 
Procesos de Supervisión finalizados</t>
  </si>
  <si>
    <t>Según lo establece el procedimiento ABSP18, la revisión del cumplimiento de todas las actividades que deben desarrollar los supervisores e interventores, a través de la plataforma de Integradoc (Observaciones), La Oficina de Compras en la etapa postcontractual en caso de retrasos solicita la ejecución de la tarea. Algunos de los campos que contiene el archivo Excel suministrado corresponde al Identificador, Objeto del contrato, numero del contrato y en la Columna I se detalla el Proyecto finalizado</t>
  </si>
  <si>
    <t xml:space="preserve">D9. Falta de seguimiento a la ejecución contractual por parte del supervisor. </t>
  </si>
  <si>
    <t>MAR</t>
  </si>
  <si>
    <t>D1. Dependencia de otras áreas para la ejecución de las actividades del proceso y  actualización de desarrollos propios</t>
  </si>
  <si>
    <t>Posibilidad de incurrir en errores HUMANOS por falta de actualización o sistematización de controles o actividades, que apalancan la operatividad del proceso.</t>
  </si>
  <si>
    <t xml:space="preserve">Pérdidas derivadas de errores HUMANOS en la ejecución de actividades que se llevan a cabo de forma manual.
Reprocesos en la realización de actividades del proceso con falta de digitalización 
</t>
  </si>
  <si>
    <t xml:space="preserve">Se tiene como base el numero de veces que el funcionario de la Oficina de Admisiones y Registro realiza actividades manuales pendientes por digitalización y validaciones de digitalización en academusoft,  como aplicación de novedades académicas, perdida de condición de estudiante y repositorio de actas y vistos buenos </t>
  </si>
  <si>
    <t>El profesional de Admisiones y Registro verifica según  los tiempos establecidos  en el calendario académico los reportes de actas de sustentación, vistos buenos y novedades académicas por parte de los Consejos de facultad y Direcciones de Programa, a través de correo electronico.</t>
  </si>
  <si>
    <t>SEMANAL</t>
  </si>
  <si>
    <t xml:space="preserve">
Calendario académico.
Academisoft.
MARP06 Títulos y grados académicos</t>
  </si>
  <si>
    <t xml:space="preserve">Cumplimiento de las responsabilidades  propias de cada docente al finalizar periodo (novedades académicas - Academisoft).
Grados: Carpetas hojas de vida académica.
</t>
  </si>
  <si>
    <t xml:space="preserve">Se evidencia el envío de actas por parte de las facultades con las aprobaciones correspondientes de novedades en desarrollo académico y grados y titulos académicos. De igual manera el proceso a construido un drive con las actas y vistos buenos para contar con el acerbo y evidencia en la revisión de documentos para grado y  las decisiones aplicadas y cargadas como novedades académicas en el aplicativo  Academusoft, a traves de documento de trabajo (hoja de excel) </t>
  </si>
  <si>
    <t>Se hace necesario revisar la pertinencia de unificar los riegos R2 y R3, toda vez que los dos se encuentran enmarcados en el cumplimiento de las actividades del proceso.</t>
  </si>
  <si>
    <t xml:space="preserve">Con base en el plan de mejoramiento N°460, hallazgo 1, el cual fue asignado a petición del comité SAC en la sesión ordinaria del 25-07-2018. En el cual se establece que no se atiende de manera oportuna y eficaz las líneas telefónicas de Admisiones y Registro. 
De acuerdo a los seguimientos realizados en 2019 se evidencia que a pesar de que el proceso de Admisiones y Registro cumplió con cada una de las actividades propuestas en el plan de mejoramiento, estas no son eficaces esto se evidencia mediante la corroboración de la oportuna respuesta de las líneas telefónicas lo cual dio como resultado el bajo nivel de repuesta por parte del proceso motivo por el cual fue elevado al Comité SAC con el fin de dar solución al mismo. </t>
  </si>
  <si>
    <t>De acuerdo a informe de Gestión del IV trimestre del 2020 emanado por la Gestora de Servicio de Atención al Ciudadano, Sonia Arévalo Valdez, se evidencia  materialización del riesgo de acuerdo a lo referenciado a continuación "Para este trimestre el número de reclamos que se presentó fue de un total de 28 petición, correspondiente al 9%; donde el mayor número de reclamos para el período en consideración, se concentran en el factor principal de los proceso de selección debido a que los aspirantes presentaban inconvenientes al momento de realizar las entrevistas y diferentes pruebas por medio de la plataforma Microsoft TEAMS por donde fueron citados, o porque no presentaron las pruebas en las fechas establecidas por la institución"</t>
  </si>
  <si>
    <t>No se realiza seguimiento a el riesgo toda vez que el nivel es moderado.</t>
  </si>
  <si>
    <t>Se evidencia materialización del riesgo, mediante el reporte de los 2 trimestres de la vigencia 2022 "informe de gestión de peticiones, quejas y reclamos" fue posible evidenciar: I Trimestre Quejas y reclamos: Inconformidad ceremonia de grado (7 registros), procesos de grado (1 registro), tramite de certificados de notas (1 registro), información tramites de certificados de notas (1 registro). Derechos de petición: inconformidad ceremonia de grado (3 registros). certificados de notas (1 registro), constancia de estudios (1 registro), solicitud de grado (1 registro). II Trimestre quejas y reclamos, certificado de notas (4 registros), derechos de petición: solicitud constancia de estudio (1 registro).
Lo anterior, no materializa el riesgo, teniendo en cuenta la cantidad reportada, en la misma medida, se recomienda al proceso de servicio de atención al ciudadano, segregar por procesos el informe de PQR a fin de fortalecer el entendimiento. //YHC</t>
  </si>
  <si>
    <t>No se evidencia materializacion del riesgo, sin embargo en el informe de auditoria financiera del primer semestre vigencia 2023 en el hallazgo 7 - oportunidad de mejora se describe en el informe "El día 24 de marzo de 2023 se efectuó entrevista virtual con el área de Tesorería en la que se evidenció que el control, cruce y depuración de los estudiantes reportados por la Universidad con los relacionados en la plataforma SNIES, con el fin de validar los estudiantes beneficiados con Gratuidad MEN es manual, mediante una base en Excel, lo que puede generar desviaciones, errores, tergiversación y pérdida de la información".</t>
  </si>
  <si>
    <t>19/04/2024</t>
  </si>
  <si>
    <t xml:space="preserve">No se evidencia materialización del riesgo.  Recomendando dar cierre a los planes de mejoramiento interno N ° 610-782-661-652, que se base en los repositorios de actas de grado y la sistematización del proceso </t>
  </si>
  <si>
    <t>No se evidencia materialización del riesgo, sin embargo se mantiene en Ejecución el Plan de Mejoramiento 652, con un 33% de avance, tipificado como No Conformidad: SE EVIDENCIAN INCONSISTENCIAS EN LAS LIQUIDACIONES DE MATRICULA DEL IPA2021, INCUMPLIENDO EL NUMERAL 8.5 DE LA NORMA ISO 9001:2015.</t>
  </si>
  <si>
    <t>27/08/2025</t>
  </si>
  <si>
    <t xml:space="preserve">El profesional de Admisiones y Registro verifica la normativa y realiza la validación de reglas digitalizadas en academusoft  de la parametrización en la aplicación de la perdida de condición de estudiante y realiza la notificación a cada estudiante por medio de correo institucional.  </t>
  </si>
  <si>
    <t xml:space="preserve">
Calendario académico.
Academisoft.
Acuerdo 003 /004 de 2019</t>
  </si>
  <si>
    <t xml:space="preserve">Aplicación en plataforma academusoft y correos electronicos con la notificación enviada. </t>
  </si>
  <si>
    <t xml:space="preserve">El líder de proceso, en conjunto con el equipo de trabajo y durante toda la vigencia 2024, realizaron  el trabajo proyectado como acciones correctivas o de mejora propia para el indicador MAR-9 Percepción de satisfacción de los estudiantes, donde se fortalece la atención al usuario en la ventanilla de atención del proceso y se realiza estrategia de divulgación y jornadas de capacitación a estudiantes nuevos con relación al diligenciamiento de la caracterización institucional y acompañamiento en este proceso por parte de los funcionarios asignados. 
Esta estrategia, junto con la asignación de dos funcionarios en ventanilla, ha aumentado la percepción de la satisfacción de atención a los estudiantes. Este aumento en la satisfacción del usuario (estudiante) se puede evidenciar en la disminución de PQRS del proceso y el aumento en las calificaciones superiores a 4 en la encuesta institucional. </t>
  </si>
  <si>
    <t>D8. Falta realizar seguimiento al incumplimiento de metas frente a los indicadores del proceso</t>
  </si>
  <si>
    <t xml:space="preserve">Posibilidad de incumplimiento en el seguimiento frente a las metas del proceso. </t>
  </si>
  <si>
    <t xml:space="preserve">Incumplimiento a las metas establecidas en los indicadores de gestión del proceso </t>
  </si>
  <si>
    <t xml:space="preserve">Se tiene como base el numero de veces que realiza seguimiento al cumpliento de las metas establecidas en los indicadores de gestión del proceso. </t>
  </si>
  <si>
    <t xml:space="preserve">El profesional de Admisiones y Registro realiza el seguimiento de manera oportuna al nivel del porcentaje en el  cumplimiento de las metas establecidas en los indicadores de gestión del proceso y establece acciones de mejora en los casos aplicables. </t>
  </si>
  <si>
    <t>Acuerdo 010 de 2006 y Acuerdo 027 de 2021
Correo institucional.
MARP02
MARP03</t>
  </si>
  <si>
    <t xml:space="preserve">informes y matriz de indicadores con Seguimiento a las accciones de mejora establecidas como accion for mulada dentro de los indicadores de gestión </t>
  </si>
  <si>
    <t>Se evidencia materialización del riesgo a través de las PQRS presentadas por los estudiantes, los cuales manifiestan incumplimiento de la liquidación de recibos de pago en términos conforme al calendario académico.</t>
  </si>
  <si>
    <t>No se realiza seguimiento a el riesgo toda vez que el nivel es moderado</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</si>
  <si>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</si>
  <si>
    <t>ATH</t>
  </si>
  <si>
    <t>D8. Incumplimiento de los parámetros indicados para la evaluación docente.</t>
  </si>
  <si>
    <t>Posibilidad de incumplimiento en la realización de las actividades de evaluación por parte de evaluados y evaluadores debido al incumplimiento de los plazos establecidos según cronograma.</t>
  </si>
  <si>
    <t xml:space="preserve">Pérdida de la calidad del servicio prestado por los docentes por incumplimiento de los parámetros de evaluación docente por parte de evaluados y evaluadores en los plazos establecidos según cronograma. </t>
  </si>
  <si>
    <t>Se realiza 1  evaluación anual (consolidadas de 2 evaluaciones semestrales), en las que participan personal docente de planta, Tiempo Completo Ocasional y hora cátedra, es decir alrededor de 1100 docentes por Periodo Académico</t>
  </si>
  <si>
    <t>El riesgo afecta la imagen de la entidad internamente, deconocimiento general nivel interno, de junta directiva y accionistas y/o de proveedores.</t>
  </si>
  <si>
    <t>El profesional encargado reportará al comité del profesor o a la Vicerrectoría Académica la ejecución de las actividades de la evaluación docente.</t>
  </si>
  <si>
    <t xml:space="preserve">Histórico envíos de correos electrónicos
Información documentada: ATHP08 </t>
  </si>
  <si>
    <t>Acta sesión de comité de profesores
Reporte</t>
  </si>
  <si>
    <t>Se evidencia "Acta No. 002 21/03/2025 del comité del profesor"; dentro de la misma se evidencia en el numeral 4.  el reporte de evaluación docente de la vigencia 2024. 
Asimismo, se evidencia el Acta No. 005 del 17/06/2025 en la cual se encuentra dentro del numeral 3 el estado de evaluación docente para el IPA2025.</t>
  </si>
  <si>
    <t>No se evidencia materialización del riesgo. 
Nota: incluir las evaluaciones de los acuerdos de gestión, se hace necesario incluir en el riesgo de la entrega de las evaluaciones y acuerdos de gestión fuera de términos.</t>
  </si>
  <si>
    <t>18-08-2020</t>
  </si>
  <si>
    <t>No se evidencia materialización del riesgo, conforme lo establece el resultado de la evaluación del docente.</t>
  </si>
  <si>
    <t xml:space="preserve">No se realiza seguimiento debido a que su nivel es moderado </t>
  </si>
  <si>
    <t>No se realiza seguimiento toda vez que el riesgo tiene nivel bajo.</t>
  </si>
  <si>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t>
  </si>
  <si>
    <t xml:space="preserve">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 </t>
  </si>
  <si>
    <t>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t>
  </si>
  <si>
    <t>25/08/2025</t>
  </si>
  <si>
    <t>D26. Falta de espacios para socialización respecto a la Evaluación Docente para los docentes TCO con Funciones Administrativas y/o Directores de Programa de nuevo ingreso (responsabilidad compartida con la Oficina de Desarrollo Académico).</t>
  </si>
  <si>
    <t>El profesional encargado verifica que el Docente TCO con funciones administrativas y/o Director de Programa de nuevo ingreso, cuente en la inducción sobre el procedimiento de Evaluación Docente.</t>
  </si>
  <si>
    <t>Inducción General e inclusión del tema sobre Evaluación Docente 
Acuerdo 001 de 2009
ATHP03
ATHP08</t>
  </si>
  <si>
    <t>Evaluación de la Inducción</t>
  </si>
  <si>
    <t xml:space="preserve">Durante el IPA2025 se presentó como docente TCO con funciones administrativas nuevo como Coordinador de ingeniería de Software (Girardot), el docente Diego Maurcio Parra Laguna; se evidencia dentro de la plataforma el CIFUC en la evaluación de la inducción sobre el procedimiento de evaluación docente, el cual fue aprobada.
De igual forma, se toma de muestra al docente TCO con funciones administrativas nuevo como Coordinador de Ingeniería Agronómica (Fusagasugá), el docente Jonathan Córdoba Fontecha; asimismo, se evidencia dentro de la plataforma el CIFUC la evaluación de la inducción sobre el procedimiento de evaluación docente. </t>
  </si>
  <si>
    <t>El profesional encargado revisa y verifica durante el proceso de contratación que el Docente TCO con funciones administrativas y/o Director de Programa de nuevo ingreso, haya aprobado el curso de inducción a través del campo multidimensional de aprendizaje (CMA).</t>
  </si>
  <si>
    <t>Calificación de la Evaluación de la Inducción</t>
  </si>
  <si>
    <t>Dentro de las muestras del control anterior, se pudo evidenciar la aprobación de las evaluaciones de la inducción con referencia a evaluación del profesor; la calificación obtenida fue de 5 y 4,29 respectivamente.
Se toma como muestra adicional, el docente TCO con funciones administrativas nuevo, Elvis Yonjan Cortés García,  Coordinador de Licenciatura en Educación Física, Recreación y Deportes, el cual aprobó la evaluación de profesor en la inducción con una calificación de 4,29 de 5.</t>
  </si>
  <si>
    <t>D7. Falta compromiso del personal en la asistencia de los diferentes eventos programados por el proceso de Talento Humano.</t>
  </si>
  <si>
    <t xml:space="preserve">Posibilidad de baja participación en las actividades de los programas de bienestar social laboral </t>
  </si>
  <si>
    <t>Disminución de los niveles de satisfacción del personal administrativo con respecto a su ambiente laboral, al no participar en las actividades de bienestar social laboral</t>
  </si>
  <si>
    <t>Personal programado para la participación de las actividades de bienestar social laboral durante la vigencia.</t>
  </si>
  <si>
    <t>El profesional encargado remite a través de medios internos o correo electrónico, piezas gráficas o campañas publicitarias invitando a la comunidad Universitaria a participar de las actividades programadas.</t>
  </si>
  <si>
    <t>ATHP04
ECOP01
ECOP04</t>
  </si>
  <si>
    <t>Piezas gráficas
Correos electrónicos</t>
  </si>
  <si>
    <t>PROBABILIDAD</t>
  </si>
  <si>
    <t>26/09/2025</t>
  </si>
  <si>
    <t>Se realizó envío en el mes de marzo de la pieza gráfica por medios internos invitando a participar en el "Taller de comunicación asertiva y Resolución de conflictos" que se desarrollaría en abril.</t>
  </si>
  <si>
    <t>De acuerdo al reporte a corte junio de 2019 del plan de acción, no se evidencia avance de cumplimiento de la actividad “porcentaje de cumplimiento al plan de incentivos y bienestar laboral</t>
  </si>
  <si>
    <t>29/01/2020</t>
  </si>
  <si>
    <t>Se evidencia en el plan de acción con corte a septiembre de 2019 cumplimiento del 0% en el plan de incentivos y bienestar laboral, está a la espera por parte del proceso de Planeación Institucional del informe de plan de acción el último trimestre.</t>
  </si>
  <si>
    <t>Se evidencia materialización del riesgo teniendo como fundamento la baja participación y bajo porcentaje en la ejecución presupuestal reflejado en desarrollo y ejecución de las actividades programadas por parte de  Bienestar social, SGSST, dotación de personal, actividades culturales y capacitación de docentes, porcentaje de ejecución en o% y bajos, reflejado en la información de la Ejecución Presupuestal Pasiva Junio 30 - 2020 - Respuesta Oficio Radicado 8576 a control interno por Talento Humano</t>
  </si>
  <si>
    <t>No se realiza seguimiento toda vez que el riesgo tiene nivel moderado</t>
  </si>
  <si>
    <t>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t>
  </si>
  <si>
    <t>El profesional encargado comprueba que se realice la Inscripción y se confirma la asistencia a las actividades de bienestar social laboral a través de formulario Forms y/o registro de asistencia digital o física.</t>
  </si>
  <si>
    <t>Reporte de pre inscripción
documentada:ATHP04.</t>
  </si>
  <si>
    <t>Formulario Forms diligenciado
Registro de asistencia y/o inscripción</t>
  </si>
  <si>
    <t>Dentro de las actividades de Bienestar Laboral llevadas a cabo durante el primer semestre de 2025, se evidencia la referente a capacitaciones. Se toma como muestra la capacitación "Taller de comunicación asertiva y Resolución de conflictos", con una participación de 220 colaboradores, realizada el 09/04/2025.
De igual forma, se evidencia la gestión y aprobación para que el personal de planta participara en el Módulo de Actualización en «HERRAMIENTAS DE LIDERAZGO PARA SECRETARIAS Y ASISTENTES ADMINISTRATIVOS», el cual fue realizado el 29 de abril con el proveedor F&amp;C CONSULTORES.
Asimismo, se vienen adelantando las actividades correspondientes a los procesos de licitación pública para dar cumplimiento a las demás actividades de Bienestar Social Laboral programadas.</t>
  </si>
  <si>
    <t>MDM</t>
  </si>
  <si>
    <t>A2. Los fenómenos naturales, las enfermedades que afectan la salud pública que intervienen en los procesos de Movilidad.</t>
  </si>
  <si>
    <t>Posibilidad de pérdida de Interrelacionamiento institucional por no realizar el ejercicio de movilidad académica debido a variables tanto internas como externas.</t>
  </si>
  <si>
    <t xml:space="preserve">Incumplimiento de metas institucionales. 
Menor visibilidad internacional como destino académico. 
Incumplimiento en las condiciones de alta calidad de los programas que se encuentran en este ejercicio académico administrativo  </t>
  </si>
  <si>
    <t>El número de Estudiantes beneficiados durante el 2024, de acuerdo a las convocatorias realizadas por periodo académico, en  los programas: Estudiante Embajador, Casa Cundinamarca y Voluntariado Internacional.</t>
  </si>
  <si>
    <t>El profesional encargado verifica la gestión que el proceso realiza en cuanto a la dinamización de la estrategia internacionalización en casa: Pluriverso transmoderno a través de la matriz de consolidación de aulas espejo.</t>
  </si>
  <si>
    <t>Informes presentados por los programas académicos después de realizadas las experiencias académicas.</t>
  </si>
  <si>
    <t>Certificados de experiencias académicas internacionales</t>
  </si>
  <si>
    <t>El proceso le debe solicitar tanto al docente como al estudiante (según aplique) el informe de la actividad de aula espejo realizada, ya que este informe es un insumo para verificar la dinamización de la estrategia Internacionalización en Casa.</t>
  </si>
  <si>
    <t xml:space="preserve">Se hace necesario revisar la redacción del riesgo toda vez que se presenta como una materialización del riesgo y no como un posible evento. </t>
  </si>
  <si>
    <t>Se evidencia materialización del riesgo. toda vez que verificando la información de ejecución presupuestal pasiva acumulada con corte 30 de noviembre de 2021 la cuenta denominada: “servicios prestados por organizaciones y organismos extraterritoriales - POAI fortalecimiento de las estrategias de dialogo transfronterizo” presenta una ejecución en RPS 58.93% de y CDPS 99.59% lo que indica que ese valor no se ejecutó en la vigencia 2021 .</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</si>
  <si>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t>
  </si>
  <si>
    <t xml:space="preserve">Teniendo en cuenta los resultados de las fuentes de información mencionadas y la matriz de valoración de los riesgos reesiduales del proceso, la tercera linea de defensa realiza seguiomiento a los riesgos con nivel alto, ni extremo, por lo tanto, no se requiere evaluación de controles de parte de Control Interno, tal como lo indica el procedimiento ESGP-05
</t>
  </si>
  <si>
    <t>D1. No contar con suficiente talento humano para desarrollar las actividades del proceso Dialogando con el Mundo.</t>
  </si>
  <si>
    <t>El funcionario encargado solicita ante la Vicerrectoría Académica las necesidades de recurso humano.</t>
  </si>
  <si>
    <t>Solicitud enviada por correo electrónico Institucional.</t>
  </si>
  <si>
    <t>Estudio de necesidad y conveniencia para personal académico ATHF205.</t>
  </si>
  <si>
    <t>La líder del proceso informó que con el personal disponible asignado para Dialogando con el Mundo se ha dado respuesta oportuna a los requerimientos del proceso de movilidad.</t>
  </si>
  <si>
    <t>D10. Falta de talento humano que represente el proceso Dialogando con el Mundo en las seccionales y extensiones de la Universidad de Cundinamarca.</t>
  </si>
  <si>
    <t xml:space="preserve">El líder del proceso Dialogando con el Mundo verifica las actividades ejecutadas por el personal a cargo a través de un informe de gestión o protocolo de investigación de análisis de impacto a la internacionalización en donde se evidencia el cumplimiento de los planes de trabajo del personal. </t>
  </si>
  <si>
    <t xml:space="preserve">ADOF006
</t>
  </si>
  <si>
    <t>Informe de gestión o protocolo de investigación de análisis de impacto a la internacionalización</t>
  </si>
  <si>
    <t>La directora de Dialogando con el Mundo señaló que todavía no se cuenta con profesionales  en seccionales y extensiones, porque la oficina de Dialogando con el Mundo sigue en proceso de formalización .</t>
  </si>
  <si>
    <t xml:space="preserve">A1. Los cambios de políticas gubernamentales Nacionales e Internacionales podrían afectar los procesos de Movilidad. </t>
  </si>
  <si>
    <t>El lider del proceso de Dialogando con el Mundo evaluará la posibilidad de realizar movilidades virtuales, cuando se presenten cambios de políticas gubernamentales Nacionales e Internacionales que puedan afectar los procesos de movilidad.</t>
  </si>
  <si>
    <t>Acuerdo de internacionalización en casa en "Construcción".</t>
  </si>
  <si>
    <t>Acuerdo de internacionalización debidamente formalizado</t>
  </si>
  <si>
    <t>Al cierre de la vigencia 2024 no se presentaron inconvenientes para la movilidad entrante y saliente tanto de gestores del conocimiento como de estudiantes.</t>
  </si>
  <si>
    <t>MGD</t>
  </si>
  <si>
    <t>D15. Afectación en la ejecuición y desarrollo de los proyectos de inversión por la no asignación del presupuesto total requerido al inicio de la vigencia.</t>
  </si>
  <si>
    <t>Posibilidad de incumplimiento de las metas establecidas en el plan de acción, por el impedimento legal para la suscripción de contratos, debido a la vigencia de la ley de garantías.</t>
  </si>
  <si>
    <t>Pérdida de imagen institucional ante la comunidad de graduados, por la afectación que puede generar la insuficiencia de recursos en la realización de eventos y/o actividades planeadas.</t>
  </si>
  <si>
    <t>El proceso cuenta con 16 categorías de experiencias de las cuales se realizan alrededor de 29 actividades durante la vigencia 2024.</t>
  </si>
  <si>
    <t>El profesional encargado priorizará el presupuesto asignado en las actividades que brinden un mayor beneficio a los graduados y a la Universidad, teniendo en cuenta el nivel de participación de los graduados, los resultados de las actividades y su alineación con las metas del plan de acción.</t>
  </si>
  <si>
    <t>Estimación De Ingresos, Gastos Y Definición De Disposiciones Generales - EPIP02</t>
  </si>
  <si>
    <t xml:space="preserve">Rubro asignado al proceso de graduados. </t>
  </si>
  <si>
    <t>Se evidencia el proyecto de inversión 145 para la vigencia 2025.</t>
  </si>
  <si>
    <t>Se considera importante evaluar el nivel del riesgo.</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</si>
  <si>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Se considera relevante que el proceso</t>
  </si>
  <si>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t>
  </si>
  <si>
    <t xml:space="preserve">No se evidencia materialización, pero se recomienda revisar las acciones no cumplidos en los procesos de planes de mejoramiento de gestión académica de graduados con un 70% con corte a junio 2023 en relación con la identificación de riesgos </t>
  </si>
  <si>
    <t>A2. Ley de Garantías.</t>
  </si>
  <si>
    <t>El funcionario encargado realizará una planificación detallada de las actividades a desarrollar en cada uno de las experiencias, cuando se presente algún cambio de actividades o reprogramación de las experiencias, deberá informar oportunamente a través de los canales establecidos para tal fin.</t>
  </si>
  <si>
    <t>Selección del Personal - ATHP01
Banco Universitario De Proyectos - EPIP05</t>
  </si>
  <si>
    <t>Reporte de ejecución pasiva aportado mensualmente por vicerrectoria Administrativa y Financiera.</t>
  </si>
  <si>
    <t>A la fecha del seguimiento no se encuentra la Ley de Garantías no se encuentra vigente.</t>
  </si>
  <si>
    <t>AFI</t>
  </si>
  <si>
    <t xml:space="preserve">D13. Dificultad en la recuperación de la cartera de estudiantes a los cuales  se les aplicó el beneficio de gratuidad de matricula y que NO fueron beneficiados por el Ministerio de Educación nacional a partir del IIPA 2021 en adelante. </t>
  </si>
  <si>
    <t>Posibilidad de perdida parcial o total de la  recuperación de la cartera por no pago de las obligaciones económicas adquiridas  por los estudiantes y posible falta de revelación de la información de carteras en los EEFF.</t>
  </si>
  <si>
    <t xml:space="preserve">Aumento en la tasa de deserción de estudiantes así como  egresados sin graduación efectiva,  en caso de no pagar y detrimento patrimonial a nivel institucional.
Revelación erronea de la información contable de la organización así como manualidad en los procesos de causación,  consolidación de cuentas y revelación de EEFF. </t>
  </si>
  <si>
    <t>Se tiene como base el numero de estudiantes que a la fecha se ecnuentran con procesos activos de cobro (recuperación) de cartera:
72 Estudiantes con cartera activa a la fecha por gratuidad, 2 por generación E para la vigencia 2025.</t>
  </si>
  <si>
    <r>
      <t xml:space="preserve">
Desde la Oficina de Apoyo Financiero se realiza la gestión de cobro persuasivo con cada uno de los estudiantes para lograr un acuerdo de pago. </t>
    </r>
    <r>
      <rPr>
        <sz val="11"/>
        <color rgb="FFFF0000"/>
        <rFont val="Arial"/>
        <family val="2"/>
      </rPr>
      <t xml:space="preserve"> </t>
    </r>
  </si>
  <si>
    <t>AFIP40 / AFIP31  Resolución 132 Del 04 de Diciembre de 2024</t>
  </si>
  <si>
    <t>Trazabilidad correos electronicos con la gestión realizada.</t>
  </si>
  <si>
    <t xml:space="preserve">A la fecha, se ha venido trabajando en la actualización documental de los formatos y procedimientos existentes, así como la creación del procedimiento descuento de nomina. 
La Oficina de Apoyo Financiero a estudiantes trabaja en la consolidación de la información por gestasoft, de los estudiantes con deuda activa por concepto de gratuidad en la matricula que no fue otorgada, fraccionamiento de matricula y otros. 
De igual manera se evidencia que el proceso ha vendió trabajando en la construcción del acuerdo de carteras, aprobado en diciembre de 2025, junto con la actualización en marcha, del manual de políticas contables, para documentar así, los criterios para el manejo de las carteras a nivel institucional. </t>
  </si>
  <si>
    <t xml:space="preserve">Si bien, dentro de la matriz se encuentra el riesgo en nivel moderado. En la auditoría Financiera del I Semestre de 2023, se materializó el riesgo "Un total de 213 estudiantes a quienes se les aplicó el beneficio de gratuidad en la liquidación de trabajo de grado, lo cual corresponde a NOVENTA Y SIETE MILLONES OCHOCIENTOS NOVENTA MIL PESOS MCTE ($97.890.000,00). Incumpliendo la Política de Estado de la Gratuidad en la Matrícula, puesto que ésta contempla el beneficio de gratuidad exclusivamente por lo indicado en el Decreto 1667 del 07 de diciembre de 2021, Sección 5 Política de Estado de Gratuidad en la matrícula, Artículo 2.5.3.3.5.9. Beneficios. “...cubrimiento del 100% del valor de la matrícula ordinaria neta de pregrado, liquidado por las Instituciones de Educación Superior públicas, sin incluir otros derechos académicos y cobros complementarios...”.  En consecuencia, se observa la materialización del riesgo por error manual e inexistencia de controles y un sistema de información robusto que respondan de manera eficaz a la operatividad correspondiente.  </t>
  </si>
  <si>
    <t>19/03/2024</t>
  </si>
  <si>
    <t>Si bien, dentro de la matriz se encuentra el riesgo en moderado. En la auditoria financiera del I semestre de 2023, se materializo el riesgo "un total de 213 estudiantes a quienes se les aplico el beneficio de gratuidad en la liquidación de trabajo de grado, lo cual corresponde a NOVENTA Y SIETE MILLONES OCHOCIENTOS NOVENTA MIL PESOS MCTE ($97.890.000,00). Incumpliendo la política de Estado de la Gratuidad en la Matricula, puesto que esta contempla el beneficio de gratuidad exclusivamente por lo indicado en el Decreto 1667 del 07 de diciembre de 2021, sección 5</t>
  </si>
  <si>
    <t>25/09/2024</t>
  </si>
  <si>
    <t>Si bien, dentro de la matriz de riesgo y oportunidades se encuentra clasificado el riesgo como moderado, se materializa en la auditoria del IPA 2024, toda vez que el Manual de principios, reglas y procedimientos contables AFIM001, versión 3, no se encuentra la clasificación por edades las cuentas por cobrar y cuentas por pagar, lo que podría repercutir, en un riesgo financiero, en cuanto al indicador de liquidez y al indicador de endeudamiento.
De la misma manera, se presentan debilidades en la uniformidad en los reportes de información contable, planes de mejoramiento 905 y 955.</t>
  </si>
  <si>
    <t>26-03-2025</t>
  </si>
  <si>
    <t>Se identifica la materialización  del riesgo en la auditoria financiera correspondiente al I PA2024, producto de ella surge el plan de mejoramiento 955 el cual se encuentra en un 60% de ejecución.</t>
  </si>
  <si>
    <t>17/09/2025</t>
  </si>
  <si>
    <t xml:space="preserve">Desde dirección financiera se realiza la solicitud a la Dirección de Sistemas y Tecnología para generar Factura electrónica en la liquidación de matrícula como titulo valor para el proceso de recuperación de saldos en las carteras académicas por concepto de gratuidad en la matricula. </t>
  </si>
  <si>
    <t>Trazabilidad correos electrónicos con la gestión realizada.</t>
  </si>
  <si>
    <t xml:space="preserve">Desde dirección financiera se realiza la solicitud a la Dirección de Sistemas y Tecnología para parametrizar la Revelación de información contable aplicando deudas de forma automatica con la factura electrónica a los potenciales beneficiaros que en el ejercicio final de validación no se les asigne beneficio de gratuidad en la matrícula por parte del MEN. </t>
  </si>
  <si>
    <t>Trazabilidad de requerimientos a pamplona</t>
  </si>
  <si>
    <t>SCI</t>
  </si>
  <si>
    <t xml:space="preserve">D13. Afectación en la entrega de resultados por no lograr cerrar los planes de mejoramiento externos e internos por baja ejecución de las actividades que son responsabilidad de los líderes de procesos y sus equipos de trabajo. </t>
  </si>
  <si>
    <t>Posibilidad de incumplir los compromisos y plazos definidos retrasando los cierres de los planes de mejoramiento</t>
  </si>
  <si>
    <t>Incurrir en procesos disciplinarios, multas, sanciones o no certificaciones en el cierre oportuno de los planes de mejoramiento</t>
  </si>
  <si>
    <t>A corte de 2024 se tienen 162 planes de mejoramiento arrastrando vigencias anteriores; 97 en ejecución y 65 en estado agregado.</t>
  </si>
  <si>
    <t>Entre 100 y 500 SMLMV</t>
  </si>
  <si>
    <t xml:space="preserve">El profesional encargado aplicará los mecanismos de seguimiento a los procesos que presenten demora en la ejecución de los planes de mejora, mediante presentación de informes a los cuerpos colegiados. </t>
  </si>
  <si>
    <t>Cada vez que se presente la necesidad</t>
  </si>
  <si>
    <t>ELABORACIÓN Y SEGUIMIENTO A PLANES DE MEJORAMIENTO CON ENTES DE CONTROL EXTERNO - SCIP16
ELABORACIÓN Y SEGUIMIENTO A PLANES DE MEJORAMIENTO DE CONTROL INTERNO - SCIP02</t>
  </si>
  <si>
    <t>ADOr006
Correo Electrónico Institucional o
Registro en el aplicativo de Planes de mejoramiento</t>
  </si>
  <si>
    <t xml:space="preserve">En el Acta No. 003 del 10/04/2025 de la Comisión a Control Interno "Ordinaria", se evidencia que se presentó el avance del seguimiento de los planes de mejoramiento de forma trimestral. </t>
  </si>
  <si>
    <t>Teniendo en cuenta que los responsables de los planes de mejoramiento tanto internos como de Contraloria recaen en multiples procesos, por lo tanto, se identifica dentro del tercer seguimiento realizado al plan de mejoramiento contraloria vigencia 2021 retraso en las fechas de cumplimiento de algunas actividades,  puesto que no allegan la información solicitada algunos proceso  y tampoco  se esta dando cumplimiento al 100% materializando el riesgo.</t>
  </si>
  <si>
    <t>18/04/2024</t>
  </si>
  <si>
    <t xml:space="preserve">Se evidencia materialización del riesgo por no cumplir meta del 70% de cierre de planes de mejoramiento, quedando así por debajo por no cierre de 3 planes. </t>
  </si>
  <si>
    <t>18/09/2024</t>
  </si>
  <si>
    <t>Los planes de mejoramiento se manejan de manera trimestral, para el total acumulado de los dos primeros trimestres ósea IPA 2024 la meta esperada era de un 38% cumpliendo con solo el 28%, lo cual se tenían que cerrar 36 planes de mejoramiento, logrando cerrar solo 27 para el primer semestre, materializando el riesgo del no cumplimiento de la meta propuesta. Al igual que los planes de mejoramiento en estado Agregado que superaron el tiempo para establecer plan de actividades afectando el indicaron, para este semestre fueron 22.</t>
  </si>
  <si>
    <t>Se evidencia materialización de riesgos toda vez que el indicador de nivel de mejoramiento para el II PA 2024 dio un resultado de 61% con una meta del 75%.</t>
  </si>
  <si>
    <t>En revisión de los indicadores al proceso de Control Interno se puede evidenciar que para este primer periodo académico del 2025 se ha superado la meta establecida en los planes de mejoramiento cerrados al primer trimestre 42% siendo la meta 38% y al segundo trimestre 42% siendo 38 %, y así mismo el indicador de planes de mejoramiento en esta “AGREGADO” a “EN EJECUCIÓN” superó la meta en los 2 trimestres por encima del 25% y 50%, con el 85% superando el ponderado y haciendo que no se materialice el riesgo para este periodo en seguimiento.</t>
  </si>
  <si>
    <t>La Dirección de Control Interno (con segregación de funciones) aplicará los mecanismos de seguimiento a los profesionales encargados que tengan planes de mejora priorizados, mediante reuniones de seguimiento trimestral.</t>
  </si>
  <si>
    <t>Trimestral</t>
  </si>
  <si>
    <t>ACTAS</t>
  </si>
  <si>
    <t>Se evidencia en el Acta No. 06 del 25/03/2025 referente a al seguimiento de actividades y planes de mejoramiento asignados a la gestora Imayinne, en la cual se visualizan los numerales que dan respuesta al avance de cumplimiento de los planes de mejoramiento por la Contraloría.</t>
  </si>
  <si>
    <t xml:space="preserve">La Comisión de Control Interno realizará mecanismos de seguimiento a Control Interno mediante reuniones trimestrales. </t>
  </si>
  <si>
    <t>MCT</t>
  </si>
  <si>
    <t>D7. Demora en los procesos administrativos y financieros para el desembolso de los recursos.</t>
  </si>
  <si>
    <t>Posibilidad de no cumplir con la meta en la ejecución planeada para los proyectos de investigación.</t>
  </si>
  <si>
    <t>Pérdida en la calidad de los productos generados a través de los proyectos de investigación.</t>
  </si>
  <si>
    <t>Número de proyectos de investigación aprobados en vigencia 2024 y en desarrollo en la vigencia 2025</t>
  </si>
  <si>
    <t>El profesional encargado aplicará los métodos de asignación de recursos y/o métodos vigentes establecidos por la ley.</t>
  </si>
  <si>
    <t>MCTP13 - Fondo Ciencia, Tecnología e Innovación</t>
  </si>
  <si>
    <t>Registros presupuestales y Certificados de Disponibilidad Presupuestal (RP)(CDP)</t>
  </si>
  <si>
    <t>27/02/2025</t>
  </si>
  <si>
    <t>Se optimizó el orden de las actividades dentro del procedimiento MCTP13, conforme con la nueva normativa y reglamentación vigente, buscando una mayor eficiencia en su ejecución y se modifico la redacción de las actividades con el fin de simplificar su comprensión y proporcionar mayor claridad, facilitando así su implementación y cumplimiento. Con respecto al diligenciamiento correcto y el tiempo de entrega de los planes de gasto (MCTF038) se logro con el equipo de trabajo brindar asesoría de turniting a los investigadores. Soporte socialización séptima convocatoria de fecha 01 octubre de 2024.</t>
  </si>
  <si>
    <t>No se evidencia materializacion del riesgo, sin embargo al ser un riesgo nuevo es preciso resaltar que durante la vigencia 2022 se realizo auditoria al proceso de Investigaciones y se materializo el riesgo hallazgo 4 "El equipo de auditoría determina baja ejecución presupuestal activa y pasiva durante el año 2021 y 2022, se evidencia debilidades en la identificación de necesidades de adquisición y inconsistencias en la planeación".Se realizara verificacion en el proximo seguimiento para validar la materializacion o no del riesgo.</t>
  </si>
  <si>
    <t>Se materializa el riesgo evidenciando hallazgo N° 5 en el plan de mejoramiento 954 derivado de la auditoría realizada en la vigencia 2024, en donde se encontró que los proyectos 040, 025, 073, 044, 093, 080, 087, 100 y 146 quedaron en un porcentaje inferior 81% de su ejecución y con productos pendiente de entrega, lo anterior por dificultades en el desembolso de los recursos para su culminación, teniendo en cuenta que la ejecución financiera de estos proyectos se encontraba planificada para cerrar en la vigencia 2023.</t>
  </si>
  <si>
    <t>Se evidencia materialización del riesgo toda vez que se encuentra porcentaje de ejecución presupuestal del POAI con corte a 31 de diciembre en un 52.55% y funcionamiento 34.36%. no cumpliendo con las metas establecidas.</t>
  </si>
  <si>
    <t>Se evidencia baja ejecución presupuestal en el primer semestre de la vigencia 2025, siendo para funcionamiento el 23.82% de ejecución y para inversión tan solo el 14.85% de ejecución, lo que podría impedir el cumplimiento de la meta planteada para los proyectos de investigación. Se evidencia debilidad de ejecución. En Seguimiento.</t>
  </si>
  <si>
    <t>Los profesionales de la Dirección de investigación realizan capacitaciones y/o asesorias a investigadores en los procedimientos financieros y requisitos para evitar devoluciones.</t>
  </si>
  <si>
    <t xml:space="preserve">MCTP03 –
Proyectos de Investigación
MCTP18 –
Proyectos de Investigación Externos </t>
  </si>
  <si>
    <t>Registro de asistencia y/o correo electronico</t>
  </si>
  <si>
    <t>14/07/2025</t>
  </si>
  <si>
    <t xml:space="preserve">Actividad Nueva </t>
  </si>
  <si>
    <t>Los profesionales de la Dirección de investigación realizan la revisión previa de la documentación antes de la radicación para la legalización de recursos.</t>
  </si>
  <si>
    <t>MCTP13 - Fondo Ciencia, Tecnología e Innovación
AFIP41 - Pagos por Resolución</t>
  </si>
  <si>
    <t xml:space="preserve">Relación de las instancias tramitadas para pago por Integradoc </t>
  </si>
  <si>
    <t xml:space="preserve">D15. No alcanzar a cumplir con alguna  de las metas establecidas en los objetivos del proceso. </t>
  </si>
  <si>
    <t>Publicacion del Cronograma de las convocatorias a realizar para el cumplimiento de los tiempos establecidos</t>
  </si>
  <si>
    <t>Publicacion del cronograma de las convocatorias para el periodo academico</t>
  </si>
  <si>
    <t>Cronograma publicado en el portal de la Direccion de Investigacion</t>
  </si>
  <si>
    <t>Se valida que, en el Modelo de Operación Digital, durante la vigencia 2024, se realizó la actualización de 11 procedimientos y 43 formatos, de acuerdo con el Listado Maestro de Documentos del proceso.</t>
  </si>
  <si>
    <t>A11. Apoyo para la participación en eventos nacionales e internacionales de los semilleristas en calidad de creadores de oportunidades.</t>
  </si>
  <si>
    <t>Establecer tiempos para la radicacion de las solicitudes para el desplazamiento y participacion en los eventos nacionales e internacionales de los semilleristas en su calidad como creadores de oportunidades.</t>
  </si>
  <si>
    <t>MCTP04 - Transferencias de Resultados
MCTG02- Guia transferencias de Resultados de Investigacion</t>
  </si>
  <si>
    <t>Radicado de solicitudes del semillerista</t>
  </si>
  <si>
    <t>Se evidencia publicación del Cronograma en el siguiente link:
https://www.ucundinamarca.edu.co/investigacion/index.php/sedes/convocatorias-vigentes-2024/3-convocatoria-interna-de-proyectos-de-investigacion de la convocatoria aperturada en el segundo semestre de 2024 para la visualización de la comunidad académica, indicando los tiempos para su cumplimiento.</t>
  </si>
  <si>
    <t>El personal de la Direccion de Investigación valida que la documentación que soporta el desarrollo las transferencias del producto de investigación y/o la socialización a la comunidad académica o reporte del producto en el CvLAC y/o el GrupLAC de acuerdo a la participación.</t>
  </si>
  <si>
    <t>MCTG002  GUÍA TRANSFERENCIA DE RESULTADOS DE
INVESTIGACIÓN</t>
  </si>
  <si>
    <t>Validacion de propuestas MCTF011 y/o certificados de participación en caso de que aplique</t>
  </si>
  <si>
    <t>En junio, desde la Seccional Ubaté, el docente líder del semillero de Investigación CRENNG Rafael Ortega Ortega envió por correo electrónico la solicitud de Transferencia de Resultados de Investigación. En julio, tras la revisión por parte de la Dirección de Investigación, se informó que aquellas solicitudes que presentaran inconsistencias o estuvieran incompletas serían devueltas a sus remitentes con la respectiva justificación para su corrección. Asimismo, se realizaron observaciones y aclaraciones a las solicitudes de los estudiantes, con el fin de que fueran ajustadas y presentadas nuevamente para su trámite ante el Comité para el Desarrollo de la Investigación, conforme a las directrices establecidas.</t>
  </si>
  <si>
    <t xml:space="preserve">D8. Cambios inesperados en los procedimientos administrativos. </t>
  </si>
  <si>
    <t>El profesional encargado realizará actualización documental dependiendo de los cambios efectuados por las partes interesadas.</t>
  </si>
  <si>
    <t>ESGP01 – Administración de Información Documentada</t>
  </si>
  <si>
    <t>Documentación actualizada en el Modelo de operación digital</t>
  </si>
  <si>
    <t>MFA</t>
  </si>
  <si>
    <t xml:space="preserve">D2. Insuficiente seguimiento al proceso de evaluación de desempeño docente.
</t>
  </si>
  <si>
    <t xml:space="preserve">Posibilidad de perdida en los controles asociados a la evaluación de desempeño de profesores para el análisis en la proyección de contratación. </t>
  </si>
  <si>
    <t>Perdida de garantías en el cumplimiento del desempeño de profesores esperado, con relación a la percepción del estudiante que afectan los procesos de contratación .</t>
  </si>
  <si>
    <t xml:space="preserve">Se tiene como base el numero de evaluaciones de desempeño a profesores realizadas en la vigencia que quedan con calificación inferiori al 59% o menos dentro de la escala de valoración adaptada,  "no satisfactoria". </t>
  </si>
  <si>
    <t xml:space="preserve">
El Instituto de Posgrados realizará la aplicación de la evaluación docente de acuerdo con las fechas institucionales establecidas, garantizando la participación de todos los profesores de posgrado y dejando el registro de resultados como evidencia del proceso.</t>
  </si>
  <si>
    <t>Análisis de la Evaluación Docente
Actas del comité del profesor</t>
  </si>
  <si>
    <t>Seguimiento a través de la mesa de ayuda de la Dirección de Sistemas y Tecnología</t>
  </si>
  <si>
    <t>13/03/2025</t>
  </si>
  <si>
    <t xml:space="preserve">Se evidencia el trabajo en la construcción de la actualización a la normativa en la evaluación docente a nivel institucional, de igual manera se evidencia el registro y bases de datos enviados por la Dirección de Sistemas y Tecnología, insumo para el análisis de los resultados de las pruebas de evaluación docente, de igual manera se evidencian los planes de mejoramiento asignados por las direcciones de programa académico a cada uno de los profesores relacionados, que obtuvieron puntajes no satisfactorio. </t>
  </si>
  <si>
    <t xml:space="preserve">Se evidencia materialización del riesgo dado que en el indicador de formación y aprendizaje (tasa de graduación efectiva) tiene como meta de cumplimiento el 80%, el cual se cumple en un 82%, sin embargo, verificando el segregado del indicador se evidencia que 12 programas académicos obtuvieron una tasa de graduación por debajo del 80% incluyendo aquellos en los que se están llevando a cabo plane de mejoramiento estratégicos para la renovación de la acreditación.  </t>
  </si>
  <si>
    <t xml:space="preserve">
El Decano de cada facultad realizará el seguimiento a los planes de mejoramiento de los profesores que obtengan calificaciones en categoría ‘satisfactorio’ o ‘no satisfactorio’. Para fortalecer su rendimiento, estos profesores participarán en procesos de fortalecimiento y mejoramiento con un plan específico en la Escuela de Formación y Aprendizaje Docente (EFAD).</t>
  </si>
  <si>
    <t>Información documentada:
ATHP07</t>
  </si>
  <si>
    <t>Comunicación de la realimentación del seguimiento a los planes de mejoramiento desde los programas de facultad.</t>
  </si>
  <si>
    <t>Para el segundo semestre 2024, Se evidencia el seguimiento y socialización de los planes de mejoramiento producto de los resultados de las evaluaciones a los profesores, además de los seguimientos posteriores para culminar estos planes de mejoramiento.</t>
  </si>
  <si>
    <t xml:space="preserve">D3. Altos índices de repitencia que afectan la tasa de graduación efectiva.  </t>
  </si>
  <si>
    <t>Posible afectación en los índices del logro del aprendizaje, perdida de condición de estudiante y gestión de éxito académico,  de acuerdo a los tiempos establecidos en la normativa vigente, que generan impacto en el porcentaje de tasa de graduación oportuna.</t>
  </si>
  <si>
    <t>Perdida de calidad de estudiante y aumento en el índice de deserción</t>
  </si>
  <si>
    <t>Se tiene como base el número de estudiantes que presentan  perdida de condición de estudiante, de acuerdo a las causales descritas en el Acuerdo 010 de 2006 y 027 de 2021.</t>
  </si>
  <si>
    <t>El riesgo afecta la imagen de la entidad a nivel nacional, con efecto publicitario sostenido a nivel país</t>
  </si>
  <si>
    <t xml:space="preserve">
El Campo Multidimensional de Aprendizaje (CMA) generará reportes de alertas tempranas en las semanas 4, 8, 12 y 16 del semestre académico, los cuales serán remitidos a las facultades y coordinaciones de programa para la implementación de planes de acción  oportuna  y de acompañamiento.</t>
  </si>
  <si>
    <t>Información documentada: De conformidad con lo establecido en el procedimiento MFAP03</t>
  </si>
  <si>
    <t>Reporte de alertas tempranas.
Reportes de las asesorías realizadas por parte del profesor asesor.
Reporte de éxito académico.
Reporte Monitorias</t>
  </si>
  <si>
    <t>Desde la oficina de Admisiones y Registro y para el segundo semestre de 2024, se evidencia el reporte de alertas tempranas por parte de la Oficina de Desarrollo Académico, donde se realiza en envío de la información relacionada por correo electrónico.</t>
  </si>
  <si>
    <t>De acuerdo a los indiricadores de tasa de graduacion, existieron varios programas que no cumplieron con el porcentaje esperado el cual era del 80% para lo cual quedaron los Planes de Mejoramiento N°1044 para el programa de ingenria electronica, el N°1045 para el programa de licenciatura en educacion basica con enfasis en educacion fisica recreacion y deporte, el N° 1046 para el programa acdemico musica, el N° 1047 para el programa academico psicologia, y el N°1048 para el programa de Zootecnia Ubaté</t>
  </si>
  <si>
    <t>A4. No se garantizan las competencias alcanzadas en la educación media como línea base para el ingreso de los estudiantes a la educación superior.</t>
  </si>
  <si>
    <t xml:space="preserve">
Se emiten alertas de segunda perdida y promedio inferior a 3.5 las cuales deben ser atendidas desde los programas académicos. (Esto no tiene relación con la amenaza)
Los programas académicos aplican exámenes de ingreso y seguimiento mediante diagnosticos y nivelatorios a los estudiantes con el fin de asegurar las competencias para ingresar a la educación superior.</t>
  </si>
  <si>
    <t>Información documentada:
MBUP01</t>
  </si>
  <si>
    <t>Actas de comités curriculares y consejos de facultad y reporte de resultados de Diagnósticos y ni velatorios.</t>
  </si>
  <si>
    <t xml:space="preserve">Para el segundo semestre 2024 y en conjunto con la Oficina de Admisiones y Registro, se evidencia el envío de las actas de consejos de facultad y seguimiento al  reporte de de los resultados de diagnósticos y ni velatorios. </t>
  </si>
  <si>
    <t>D43. No contar con contenido en el CMA digital para el despliegue de un campo de aprendizaje durante el periodo académico.</t>
  </si>
  <si>
    <t xml:space="preserve">La Oficina de Desarrollo Académico realiza seguimiento aleatorio para la verificación de los campos de aprendizaje digitales (CAI - CADI) en el marco de la RIAA (Ruta de Inicio de Actividades Académicas, para cada periodo. </t>
  </si>
  <si>
    <t>MFAP03 - RIAA</t>
  </si>
  <si>
    <t>Correo electrónico con resultados de la revisión aleatoria</t>
  </si>
  <si>
    <t xml:space="preserve">Al verificar el envío de correo electrónico para realizar  seguimiento aleatorio para la verificación de los campos de aprendizaje digitales (CAI - CADI) en el marco de la RIAA (Ruta de Inicio de Actividades Académicas, para cada periodo, se evidencia la ejecución de la actividad. </t>
  </si>
  <si>
    <t>A2. Disminución de la transferencia económica del departamento y de la Nación</t>
  </si>
  <si>
    <t>Posibilidad de no contar con el talento humano para la atención de los procesos académicos y de Formación y Aprendizaje</t>
  </si>
  <si>
    <t>Perdida de cobertura en la prestación del servicio, disminución de ingresos por concepto de matriculas, afectación de la imagen institucional, quejas y sobrecostos en la operación.</t>
  </si>
  <si>
    <t>Se  tiene como base el numero de fuentes de financiación o lineas presupuestales</t>
  </si>
  <si>
    <t xml:space="preserve">
Los decanos de cada facultad remiten informes trimestrales y aseguran la ejecución presupuestal para cada vigencia para la evaluación de designación de recursos. </t>
  </si>
  <si>
    <t>Información documentada: De conformidad con lo establecido en el procedimiento  EPIP02.</t>
  </si>
  <si>
    <t>Informe de la ejecución presupuestal reportada en la ejecución pasiva.</t>
  </si>
  <si>
    <t xml:space="preserve">En el segundo semestre 2024, Se evidencia el reporte de informes de seguimiento a la ejecución presupuestal, reportados de forma trimestral en el plan de acción institucional por cada una de las Oficinas adscritas al proceso de Formación y Aprendizaje. </t>
  </si>
  <si>
    <t>Se evidencia la materialización del riesgo, ya que en las salidas no conformes del tercer y cuarto trimestre se observa que el 78% por ciento, las observaciones se deben a docentes que no asisten por citas médicas, hospitalizaciones y/o permisos, con no salvedad de recuperación. Además, se identificó un aumento del 31% en la contratación de docentes. Por último, se tienen dos planes de mejoramiento: el 877, que trata sobre las no asistencias de docentes y que se está parametrizando, y el 931, que aborda el tema de docentes dictando clases sin contrato.</t>
  </si>
  <si>
    <t>A5. Situaciones de orden público y catástrofes naturales que afectan el desarrollo académico o la prestación de escenarios deportivos y servicios.</t>
  </si>
  <si>
    <t xml:space="preserve">
Los decanos y coordinadores/directores de programas académicos establecen estrategias para garantizar la continuidad del proceso de formación y aprendizaje, incluyendo la reprogramación de actividades académicas y el uso alterno de escenarios deportivos y de servicios cuando se presenten situaciones de orden público o catástrofes naturales.</t>
  </si>
  <si>
    <t>Información documentada: De conformidad con lo establecido en el procedimiento MFAP11</t>
  </si>
  <si>
    <t xml:space="preserve">
Reporte en el aplicativo institucional de Salidas no conformes.</t>
  </si>
  <si>
    <t xml:space="preserve">Durante la vigencia 2024, se evidencia la base de datos de informes consolidados por la Oficina de Desarrollo académico, de las salidas académicas por trimestre, además de informe del reporte de salidas no conformes emitido por la oficina de Calidad, también se encuentra el acervo documental de formatos de recuperación de clase, por programa académico. 
A la espera de validación de la digitalización en el seguimiento al tratamiento de salidas no conformes, por medio de la Herramienta Integradoc. </t>
  </si>
  <si>
    <t>AJU</t>
  </si>
  <si>
    <t>D16. Interrupción en el trámite judicial por el incorrecto diligenciamiento de la documentación que hace parte íntegra del expediente remitida por los procesos/áreas responsables.</t>
  </si>
  <si>
    <t>Posibilidad de no poder realizar los cobros jurídicos de la cartera resultante del fraccionamiento de matrícula y sanciones por fallos disciplinarios.</t>
  </si>
  <si>
    <t>Disminución de recursos para ejecución de actividades
Detrimento Patrimonial para la Universidad
Hallazgos por entes de control</t>
  </si>
  <si>
    <t>En promedio se puede adelantar  24 cobros jurídicos</t>
  </si>
  <si>
    <t>Entre 10 y 50 SMLV</t>
  </si>
  <si>
    <t>El profesional de jurídica realiza verificación del debido diligenciamiento del acervo documental entregado por el proceso o área responsable.</t>
  </si>
  <si>
    <t>Procedimiento AFIP31
Resolución No. 132 del 04 de diciembre de 2024.</t>
  </si>
  <si>
    <t>Correo electrónico institucional
ADOr001</t>
  </si>
  <si>
    <t>Ya se cuenta con procedimiento dentro del proceso para atender los cobros coactivos. Durante el primer semestre se presentó un caso para iniciar el proceso coactivo, el cual fue verificado el expediente o documentación y ya se está iniciando con todo el trámite que esto implica.
Se sugiere al proceso, llevar control de los casos, así fuese en una herramienta propia del proceso para contar con accesibilidad al estado en que se encuentran cada uno.</t>
  </si>
  <si>
    <t>No se ha materializado el riesgo.</t>
  </si>
  <si>
    <t xml:space="preserve">Se materializa el riesgo por no diligenciamiento de título de valores, los cuales no tenían soporte de requisitos el cual lo emite Admisiones y Registro. Al cual se le hará seguimiento desde la Comisión de Control Interno. </t>
  </si>
  <si>
    <t>Se materializa el riesgo en el primer periodo del 2024, tal como se refleja en el informe de auditoría de la Contraloría, el riesgo nace de lo financiero, jurídica realiza proceso al alcance procesal sin poder actuar por falta de lleno de requisitos para la recuperación. Plan mejoramiento 905 - 2023. Tesorería, 50% avance, en ejecución. PM 652 - 2023 Admisiones, porcentaje 50% en ejecución.</t>
  </si>
  <si>
    <t>El profesional de Jurídica realiza seguimiento a los procesos  de recuperación de cartera que se encuentran en los despachos judiciales.</t>
  </si>
  <si>
    <t>AJUr008
Resolución No. 132 del 04 de diciembre de 2024.</t>
  </si>
  <si>
    <t>Registro de seguimiento de proceso judicial AJUr008</t>
  </si>
  <si>
    <t>Debido al seguimiento por parte de los profesionales de la Dirección Jurídica, se obtuvo durante el primer semestre de 2025 dos casos favorables de recuperación de cartera, siendo eficaz el control.</t>
  </si>
  <si>
    <t xml:space="preserve">A1. Amenazas a la seguridad informática de la institución, sus recursos y servicios informáticos. </t>
  </si>
  <si>
    <t xml:space="preserve">Posibilidad de afectación en la ejecución de las actividades de los procesos y fuga o perdida a nivel institucional a causa de riesgos de virus, malware, robo de información y demás que generen incumplimiento de las actividades. </t>
  </si>
  <si>
    <t xml:space="preserve">Perdida, fuga o robo de la información documentada de los procesos que conllevan dificultad en la ejecución de las actividades. </t>
  </si>
  <si>
    <t>FRAUDE EXTERNO: Pérdida derivada de actos de fraude por personas ajenas a la organización (no participa personal de la entidad).</t>
  </si>
  <si>
    <t xml:space="preserve">Se tiene como base el número de estudiantes, administrativos y docentes que cuentan con acceso a las herramientas digitales de la organiación </t>
  </si>
  <si>
    <t>El Director de Sistemas y Tecnología en compañía de su equipo de trabajo, realiza la adquisición de antivirus e instalación en los equipos de los usuarios finales, además de los monitoreos y topología de seguridad a nivel institucional.</t>
  </si>
  <si>
    <t>Informacion documentada ASIP18, EPIF001, ASIG005,ASII014</t>
  </si>
  <si>
    <t xml:space="preserve">Información documentada en el cronograma de actualización y mantenimiento de equipos en la sede, seccionales y etensiones, ASIP18, Contrato F-CPS 133 DE 2023. </t>
  </si>
  <si>
    <t>Durante la vigencia 2024, Se evidencian la actualización documental del procedimiento ASIP18, ASIP16, se inactiva el INSTRUCTIVO ASII014, donde se incluye el manual de servicios tecnológicos ASIM017 cargados en el MOD.
Así mismo se evidencia la ejecución del contrato F-CPS-133 DE 2023, con renovación para cada vigencia, donde se ejecuta el mantenimiento de equipos en el licenciamiento de antivirus, en la sede, seccionales y extensiones.
Se evidencia el cronograma de mantenimientos a equipos cargados en la intranet de la Universidad de Cundinamarca.</t>
  </si>
  <si>
    <t>Riesgos No. 03 Sistemas y Tecnología.
Se evidencia materialización del riesgo, teniendo en cuenta los resultados de auditoria interna realizada al proceso de financiera, donde se establece el siguiente hallazgo contenido en el plan de mejoramiento No. 905 hallazgo 02: “Un total de 213 estudiantes a quienes se les aplicó el beneficio de gratuidad en la liquidación de trabajo de grado, lo cual corresponde a NOVENTA Y SIETE MILLONES OCHOCIENTOS NOVENTA MIL PESOS MCTE ($97.890.000,00). Incumpliendo la Política de Estado de la Gratuidad en la Matrícula, puesto que ésta contempla el beneficio de gratuidad exclusivamente por lo indicado en el Decreto 1667 del 07 de diciembre de 2021, Sección 5 Política de Estado de Gratuidad en la matrícula, Artículo 2.5.3.3.5.9. Beneficios. “...cubrimiento del 100% del valor de la matrícula ordinaria neta de pregrado, liquidado por las Instituciones de Educación Superior públicas, sin incluir otros derechos académicos y cobros complementarios...””, teniendo en cuenta que la información contenida en los sistemas de información de la entidad, cuenta con debilidades en controles de verificación de requisitos normativos para el proceso de liquidación de matrícula."</t>
  </si>
  <si>
    <t xml:space="preserve">
Se evidencia la materialización del riesgo debido al informe de la ley de software legal, donde se encontró que el soporte de instalación de software no está en los computadores de la Universidad de Cundinamarca, sino en los computadores personales. Dejando así un plan de mejoramiento N°940</t>
  </si>
  <si>
    <t>No se materializa el riesgo.</t>
  </si>
  <si>
    <t>D3. Equipo de trabajo insuficiente para el volumen de trabajo.</t>
  </si>
  <si>
    <t>Posibilidad de incumplir con las actividades establecidas en la Política de Talento Humano derivadas de MIPG-FURAG por entregas extemporáneas que impiden el logro de los objetivos.</t>
  </si>
  <si>
    <t>Incurrir en procesos disciplinarios o legales derivados por el incumplimiento en los plazos para la entrega de las obligaciones administrativas.</t>
  </si>
  <si>
    <t>El total de actividades establecidas en la Política de Talento Humano derivadas de MIPG-FURAG</t>
  </si>
  <si>
    <t>El profesional encargado presenta ante la Alta Dirección los proyectos o propuestas a que haya lugar a fin de ser revisados y aprobados, esto con el fin de dar cumplimiento a los objetivos establecidos a través de la herramienta MIPG-FURAG.</t>
  </si>
  <si>
    <t>EPIP19</t>
  </si>
  <si>
    <t>Correo electrónico.</t>
  </si>
  <si>
    <t>Teniendo en cuenta que el riesgo 14 fue identificado y aprobado por la Dirección de Talento Humano en el mes de junio, la implementación de los controles asociados no han iniciado su ejecución.</t>
  </si>
  <si>
    <t>Una vez analizado y consultado el puntaje obtenido a través del formulario de la evaluación del FURAG en las políticas del MIPG la dimensión del Talento Humano obtiene una calificación del 89.3 agilizando y evidenciando avance y cierre de brechas en cuanta la medición realizada por la función pública.</t>
  </si>
  <si>
    <t>D28. Retraso en la ejecución de acciones planificadas por demoras en la aprobación por parte de la Alta Dirección.</t>
  </si>
  <si>
    <t>El profesional encargado realiza mesas de trabajo con el gestor encargado de la Dirección de Planeación, en la cual se establecen los lineamientos o actividades por realizar para el cumplimiento de las metas MIPG-FURAG.</t>
  </si>
  <si>
    <t>Registro de asistencia</t>
  </si>
  <si>
    <t>D30. Alta rotación de personal en los diferentes procesos que incrementa considerablemente la fuga de conocimiento, afectando la ejecución de las acciones planificadas en la Dirección de Talento Humano.</t>
  </si>
  <si>
    <t>Posibilidad de afectación en el cumplimiento de las actividades propias del proceso, debido a la pérdida y/o fuga de conocimiento de los colaboradores.</t>
  </si>
  <si>
    <t>Corresponde al número aproximado de colaboradores adscritos a la Dirección de Talento Humano (Incluidos gestores de SST y colaboradores de las distintas seccionales y extensiones de la institución).</t>
  </si>
  <si>
    <t>Los profesionales de la Dirección de Talento Humano, relacionan el estado de avance de las actividades del proceso a cargo, mediante informe de gestión al finalizar su contrato.</t>
  </si>
  <si>
    <t>ATHP17
ATHI014
ESG-SSI-P19</t>
  </si>
  <si>
    <t>ADOr006 - Informe
ADOr010 - Acta
ATHr270 - Informe de entrega de cargo
ATHr272 - Acta de entrega del cargo</t>
  </si>
  <si>
    <t>Se evidencia informe de actividades de la funcionaria Andrea Tangarife del 20 de junio de 2025 entregado a la Doctora Luz Etelvina Lozano Soto, Directora de Talento Humano, en el cual hace relación del avance de las actividades realizadas durante el IPA2025.</t>
  </si>
  <si>
    <t>El encargado del proceso planifica las actividades necesarias para implementar la metodología de pares, a fin de gestionar el conocimiento del proceso, mediante acta, cronograma y ejecución de actividades.</t>
  </si>
  <si>
    <t>ATHP05</t>
  </si>
  <si>
    <t>ADOr010 - Acta
EPIr001
Registro de Asistencia</t>
  </si>
  <si>
    <t>Siendo un riesgo nuevo identificado por el proceso, sí presentan evidencias de ejecución del control; sin embargo, se verificaría durante el seguimiento para el IIPA2025.</t>
  </si>
  <si>
    <t>D19. No se cuenta con política o mecanismo para gestionar y conservar el conocimiento de los funcionarios que se retiran de la UCundinamarca.</t>
  </si>
  <si>
    <t>D8. Falta de articulación en las fuentes de información para la medición de los procesos que permita el análisis de datos y la generación de informes a nivel Estratégico y Operativo.”</t>
  </si>
  <si>
    <t>Posibilidad de afectación económica por multa y/o sanción de entes de control por la no disponibilidad de la información</t>
  </si>
  <si>
    <t>Hallazgos y/o sanciones por parte de los Entes de Control que conllevan a acciones Administrativas, Disciplinarias o Pecuniarias</t>
  </si>
  <si>
    <t>Incumplimiento de requisitos normativos y legales</t>
  </si>
  <si>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</si>
  <si>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Corresponde al numero de informes anuales que pide la Secretaria General, la Vicerrectoría Administrativa y Financiera, Control Interno y Planeación Institucional.</t>
  </si>
  <si>
    <t>Teniendo como base el plan de trabajo, los gestores de la Oficina de Calidad solicitan con antelación la información requerida mediante correo electrónico institucional, con el fin de actualizar las diferentes actividades relacionadas con el mantenimiento del Sistema de Gestión de Calidad.</t>
  </si>
  <si>
    <t>Plan de trabajo
ESGP05
Cronograma de trabajo del proceso</t>
  </si>
  <si>
    <t>Correos Electrónicos
Power BI
Modelo de Operación Digital</t>
  </si>
  <si>
    <t>Se evidencian correos electronicos de solicitud de medición de indicadores del cierre a IV trimestre 2024 y documento f99 reportado a contraloria.</t>
  </si>
  <si>
    <t xml:space="preserve">No se evidencia materialización. </t>
  </si>
  <si>
    <t>No evidencia materialización del riesgo. /DMSC</t>
  </si>
  <si>
    <t>No se realiza seguimiento al riesgo toda vez que se encuentra en nivel moderado.</t>
  </si>
  <si>
    <t>A1. Cambios recurrentes en la legislación y normatividad que implica nuevos criterios exigibles por entes de control</t>
  </si>
  <si>
    <t>El Director de Calidad hace entrega de la documentación por medio de correo electrónico a la Dirección de Control Interno antes de la presentación a entes de Control para su revisión, a fin de detectar previamente posibles inconsistencias en la información presentada.</t>
  </si>
  <si>
    <t>Correo electrónico
Información documentada:
SCIP16 - Elaboración y seguimiento a planes de mejoramiento con entes de control externo
SCIP18 - Rendición cuentas SIA Observa y SIA Contralorías.</t>
  </si>
  <si>
    <t>Correos electrónicos
Información requerida</t>
  </si>
  <si>
    <t>Se evidencia correo electronico donde se remite el documento f99 y consolidado de riesgos institucionales reportados a contraloria.</t>
  </si>
  <si>
    <t>Los funcionarios de la Oficina de Calidad realizan actualización de la información documentada en el drive del área de Calidad, con el objetivo de mantener la memoria histórica de la información, asegurar la gestión del conocimiento.</t>
  </si>
  <si>
    <t>Documentación propia del proceso
Archivos de Gestión (Si aplica)
ADOr021
Información documentada: (ESGP01, Requisitos y Condiciones generales)</t>
  </si>
  <si>
    <t>ADOr021 radicado en Gestión Documental</t>
  </si>
  <si>
    <t>Se realizo muestreo al Drive del proceso el cual cuenta con la información documentada actual</t>
  </si>
  <si>
    <t>SCD</t>
  </si>
  <si>
    <t xml:space="preserve">D10. Falta de colaboración institucional por la demora en la entrega de información solicitada a las diferentes dependencias. </t>
  </si>
  <si>
    <t>Posibilidad de retraso o paralización de procesos críticos y proyectos teniendo en cuenta cada una de las causas o factores DOFA asociadas al riesgo.</t>
  </si>
  <si>
    <t>Incumplimiento de plazos,  errores en la toma de decisiones por falta de datos completos, sobrecarga de trabajo al final del ciclo para compensar el tiempo perdido.</t>
  </si>
  <si>
    <t xml:space="preserve">El valor de la probabilidad resulta de sumar las quejas e informes reportados por el proceso en el primer semestre de 2025, los cuales son el insumo para la medición del indicador de gestión. </t>
  </si>
  <si>
    <t>El líder del proceso y la auxiliar de oficina I llevarán una hoja de cálculo, en la cual se registrará la información de las siguientes columnas: Información Solicitada, Dependencia a la que se solicitó, Fecha de Solicitud y Fecha de Vencimiento. Esto genera un registro transparente y claro para hacer seguimiento a las direcciones a las que se les ha solicitado informacion.</t>
  </si>
  <si>
    <t>Correos iniciales y de reiteración de solicitudes o citaciones a diligencias dentro de los expedientes.</t>
  </si>
  <si>
    <t>Archivo documental, donde se evidencie la informacion solicitada y  el registro que se lleva.</t>
  </si>
  <si>
    <t>Los asesores jurídicos deben hacer un seguimiento periódico para asegurarse de recibir oportunamente la información solicitada a las diferentes áreas, en caso de no recibir dicha información deben informar tanto a la auxiliar de la oficina como al líder del proceso.</t>
  </si>
  <si>
    <t>Se evidencia materialización del riesgo por medio de los indicadores de calidad para el primer trimestre de la vigencia 2020, toda vez que el indicador denominado “Término para evaluar quejas e informes” muestra que, del total de 10 quejas e informes, 2 fueron atendidos en el tiempo meta; de igual manera, dentro del análisis de datos se indica que el valor reportado en la medición obedece a contingencias internas dentro del proceso.</t>
  </si>
  <si>
    <t>No se evidencia materialización del riesgo toda vez que revisando informe de auditoria interna de control Interno disciplinario se  demuestra  que  su  equipo  de  trabajo tiene conocimiento  frente  a  su  proceso  y  procedimientos  como  aplicación  de  los formatos ajustados a la normatividad vigente.</t>
  </si>
  <si>
    <t>No se evidencia la materialización del riesgo</t>
  </si>
  <si>
    <t>No se evidencia materialización del riesgo, por vencimiento de términos.</t>
  </si>
  <si>
    <t>No se evidencia materialización del riesgo, dado que no se ha realizado auditoría.</t>
  </si>
  <si>
    <t>D1. Alta rotación de personal, lo que genera poco conocimiento de la entidad e imapacta en el tramite procesal que se debe adelantar.</t>
  </si>
  <si>
    <t xml:space="preserve">El líder del proceso o la secretaria de la oficina solictarán mediante correo electrónico a los abogados responsables de los expedientes base de datos en Excel, donde se evidencie el estado actual y los trámites realizados en el expediente.
</t>
  </si>
  <si>
    <t>Correo electrónico
Base de datos en Excel</t>
  </si>
  <si>
    <t>Archivo documental, donde se evidencie el estado actual del proceso.</t>
  </si>
  <si>
    <t xml:space="preserve">Es un control nuevo que se documentó en la fecha con la líder del proceso, por lo tanto, es necesario esperar a la siguiente vigencia para medir su efectividad. </t>
  </si>
  <si>
    <t>D11, Interrupcion de terminos internos que genera acomulacion de actuacion en cumplimiento normativo,</t>
  </si>
  <si>
    <t>El líder del proceso programa Mesas de trabajos para el control de expedientes, si en ella se evidencia un riesgo por términos, se remite por correo la solicitud al abogado para coordinar detalles de fondo del expediente.</t>
  </si>
  <si>
    <t>Expedientes asignados a los abogados</t>
  </si>
  <si>
    <t xml:space="preserve">Registro de la reunión y asistencia
</t>
  </si>
  <si>
    <t>D9. No llevar a cabo las diligencias programadas en los términos establecidos dentro de los procesos disciplinarios, por la inasistencia del personal interno o externo citado.</t>
  </si>
  <si>
    <t>El líder del proceso hará segumiento en un archivo Excel donde se relacionan las diligencias que se encuentran pendientes en el expediente, con el fin de conocer el estado actual de las pruebas decretadas.</t>
  </si>
  <si>
    <t>Acta de diligencia</t>
  </si>
  <si>
    <t>D4. Falta de compromiso y apoyo en la labor preventiva que realiza la oficina, lo que se traduce en inasistencia a los eventos de capacitación.</t>
  </si>
  <si>
    <t>Posibilidad de desconocimiento del personal sobre los  procesos y normativas provoca que los miembros de la comunidad universitaria , escalen sus solicitudes a instancias superiores (ej. una procuraduría) y omitan instancias anteriores necesarias en situaciones que no alteran el orden interno de la Universidad.</t>
  </si>
  <si>
    <t>Procesos disciplinarios ineficaces.
Exceso de carga innecesaria
Posibles demandas contra la institución.
Sanciones o decisiones erróneas que afecten a un tercero.
Deterioro de la imagen institucional.</t>
  </si>
  <si>
    <t xml:space="preserve">El lider del proceso generará invitaciones mediante la página web  y el correo electrónico para la divulgación de las capacitaciones desarrolladas por la oficina de Control Interno Disciplinario con el apoyo de la Oficina de Comunicaciones.  </t>
  </si>
  <si>
    <t xml:space="preserve">Capacitación sobre las generalidades y funciones de la oficina de Control Disciplinario. </t>
  </si>
  <si>
    <t>Registro de asistencia a la capacitación.</t>
  </si>
  <si>
    <t>18/03/2025</t>
  </si>
  <si>
    <t>Se recomienda revisar la redacción del riesgo, debido a que la redacción actual es semejante a la naturaleza del riesgo No. 1.</t>
  </si>
  <si>
    <t>No se evidencia materialización del riesgo. Se sugiere establecer un indicador que mida la gestión de las diligencias con el fin de revisar la materialización del riesgo.</t>
  </si>
  <si>
    <t>No se evidencia materialización del riesgo sin embargo se sugiere que revisen la aplicación del sistema de información que tienen a cargo que reduce notablemente este riesgo.</t>
  </si>
  <si>
    <t xml:space="preserve">No se evidencia la materialización del riesgo.
</t>
  </si>
  <si>
    <t>30/06/2023</t>
  </si>
  <si>
    <t>16/09/2024</t>
  </si>
  <si>
    <t>No se evidencia materialización del riesgo, ya que se cumplen las actuaciones propias del proceso dentro de términos.</t>
  </si>
  <si>
    <t>No se evidencia materialización del riesgo, dado que no se ha realizado auditoria.</t>
  </si>
  <si>
    <t xml:space="preserve">D5. Faltan convenios con diferentes entidades públicas que permitan la capacitación y actualización en la normatividad técnica aplicable y de interés para el proceso.
</t>
  </si>
  <si>
    <t>El equipo de la Dirección de Control Disciplinario buscará las herramientas que proporcionen actualizaciones normativas dentro del proceso disciplinario, inscripciones a cursos dictados de forma gratuita por otras entidades o participacion en conversatorios externos.</t>
  </si>
  <si>
    <t xml:space="preserve">Invitacion del curso o capacitacion </t>
  </si>
  <si>
    <t xml:space="preserve">Pantallazo  registro de asistencia </t>
  </si>
  <si>
    <t>D6. No se han aplicado procesos de capacitación o inducción para el fortalecimiento de competencias laborales de los funcionarios.</t>
  </si>
  <si>
    <t>El líder del proceso tendrá contacto permanente con Talento Humano, con el fin de saber que cursos tiene programados durante la vigencia en curso y evaluar cuáles pueden ser útiles para la Dirección de Control Disciplinario.</t>
  </si>
  <si>
    <t>Correo electrónicos con la Dirección de Talento Humano</t>
  </si>
  <si>
    <t xml:space="preserve">Registro de asistencia </t>
  </si>
  <si>
    <t xml:space="preserve"> (Causas asociadas en identificación de indole contable)Desconocimiento y/o indebida aplicación del Marco Normativo Contable de la Contaduria General de la Nación, aplicable a la Universidad de Cunidnamarca.</t>
  </si>
  <si>
    <t xml:space="preserve">Posibilidad de incumplimiento del Marco Normativo Contable de la Contaduria General de la Nación, aplicable a la Universidad de Cunidnamarca </t>
  </si>
  <si>
    <t>Posible afectación reputacional porque los estados financieros de la Universidad no reflejan razonablemente su situación financiera, económica y social, posibilidad de incurrir en sanciones disciplinarias por el no fenecimiento de la cuenta ante la Contraloría Departamental.</t>
  </si>
  <si>
    <t>El número relacionado a la ejecución de revisión de normativa y Solamente una vez al año con corte 31 de diciembre se presentan los estados financieros de propósito general regulados por la contabilidad general de la Nación</t>
  </si>
  <si>
    <t>Capacitar a los funcionarios responsables de la actividad contable.</t>
  </si>
  <si>
    <t>Formato de asistencia a las capacitacion es sobre los cambios normativos en politicas contables,  dadas por parte de la Contaduria General de la Nacion y/o asesorias externas  sobre aspectos contables a los funcionarios que hacen parte de la oficina de contabilidad.
xx. Nombre de la matriz documento adicional para el control de riesgos contable</t>
  </si>
  <si>
    <t>Formato de asistencia debidamente diligenciado, por parte de los funcionarios de la oficina de Contabilidad.</t>
  </si>
  <si>
    <t xml:space="preserve">Realizar informe de conciliaciones con las areas al finalizar el periodo(anual) </t>
  </si>
  <si>
    <t>Formato de conciliacion con las areas que producen o intervienen con el proceso contable</t>
  </si>
  <si>
    <t xml:space="preserve">Formato de conciliacion </t>
  </si>
  <si>
    <t xml:space="preserve">Corrección de errores de periodos anteriores </t>
  </si>
  <si>
    <t>Nota de contabilidad y/o documento por medio del cual  se realiza el ajuste.</t>
  </si>
  <si>
    <t>Nota de contabilidad y/o soporte de ajuste</t>
  </si>
  <si>
    <t xml:space="preserve">D12. Falta asegurar la gestión del conocimiento en el proceso. </t>
  </si>
  <si>
    <t>Posibilidad de incumplimiento de los requerimientos de los Despachos Judiciales por falta de capacitaciones y aseguramiento de la gestión del conocimiento en temas generales y específicos del cargo y el proceso.</t>
  </si>
  <si>
    <t>Sanciones por parte de los despacho judiciales
Fallos en contra de la Universidad</t>
  </si>
  <si>
    <t>Se toma como base los procesos que se encontraban vigentes en el 2024, puesto que se pueden derivar un indeterminado número de requerimientos judiciales porque depende el estado o avance del proceso.</t>
  </si>
  <si>
    <t>Entre 50 y 100 SMLMV</t>
  </si>
  <si>
    <t xml:space="preserve">El profesional de Jurídica realiza retroalimentación de la documentación existente de los  requerimientos en la dirección Jurídica a través de mesas de trabajo con el proceso. </t>
  </si>
  <si>
    <t>Documentación existente de los procesos jurídicos, precontractuales y contractuales
AJUF008 - Procedimiento AJUP05</t>
  </si>
  <si>
    <t xml:space="preserve">Registro de  asistencia (de cualquier herramienta),
Correos electrónicos o
Herramienta Teams </t>
  </si>
  <si>
    <t>En la herramienta teams, se evidencia agendamiento de sesiones entre la directora Jurídica y los abogados Wilson Gómez Higuera y Andrés Poveda los días 14/04/2025 y 02/04/2025 respectivamente. La finalidad de las sesiones es socializar y/o retroalimentar los casos que los abogados tienen a cargo. Si bien es opcional el registro de asistencia como evidencia, se sugiere gestionarlo como soporte de ejecución de la sesión.</t>
  </si>
  <si>
    <t xml:space="preserve">No  se realiza seguimiento toda vez que el riesgo se encuentra en nivel bajo </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</si>
  <si>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t>
  </si>
  <si>
    <t>Se materializa el riesgo en el informe de seguimiento primer periodo de fecha 2024 – 04– 24 AJUR, de Control Interno, donde refleja en el acápite procesos archivados reparaciones directas identificados con los números 16 ,17 y 46, secuencialmente Luis Eduardo  Rojas Bohórquez. $12.484.233, Pablo Emilio  Cubillos Mayorga. $7.419.857 e Iván Gerardo Núñez Viloria $3.543.916 en contra de la Universidad y en las acciones de repetición. “No refleja la actuación jurídico-administrativa para recuperación y retorno de las cuantías canceladas.</t>
  </si>
  <si>
    <t>Si bien el riesgo no se materializa, es necesario revisar la metodología de seguimiento a los procesos judiciales, debido a un posible riesgo asociado a su gestión, conforme a las observaciones presentadas por la Dirección de Control Interno en el informe del 16 de septiembre de 2025.</t>
  </si>
  <si>
    <t xml:space="preserve">La Dirección Jurídica realiza capacitaciones en temas asociados al proceso </t>
  </si>
  <si>
    <t>Acta y/o registro de  asistencia,
Correo electrónico,
Informes de actividades o
Herramienta Teams</t>
  </si>
  <si>
    <t>Para el 22/04/2025 desde la dirección jurídica se envía correo electrónico al equipo de la diredcción jurídica socializando el cronograma de jornadas de formación / comunidad jurídica del conocimiento, remitido por la Agencia Nacional de Defensa Jurídica del estado. En el cronograma se evidencian diferentes capacitaciones a realizar durante abril y mayo de 2025. Teniendo en cuenta que es por un ente externo, no se cuenta con registros de asitencia, solo se constata links para acceder a las sesiones.
No se presentaron capacitaciones propias o internas por parte de la Dirección Jurídica.</t>
  </si>
  <si>
    <t xml:space="preserve">El profesional de Jurídica realiza la reasignación de actividades conforme a las necesidades que allegan a la Dirección Jurídica. </t>
  </si>
  <si>
    <t>Planes de trabajo
Documentación existente de los procesos jurídicos, precontractuales y contractuales
Procedimiento AJUP05</t>
  </si>
  <si>
    <t>Planes de trabajo - Correos electrónicos o
Poder</t>
  </si>
  <si>
    <t>Durante el primer semestre de 2025 se presentaron situaciones de reasiganción de actividades o procesos jurídicos; uno de ellos fue el de la Abogada Narly Morales. Como evidencia se presenta correo electrónico del 03/04/2024 por parte de la Abogada en mención hacia el Abogado Carlos Lobo, relacionando actividades que estaba ejecutando para que él las apropie.</t>
  </si>
  <si>
    <t>El profesional de Jurídica realiza seguimiento y control de los procesos judiciales a su cargo.</t>
  </si>
  <si>
    <t>AJUF008
Procedimiento AJUP05
Documentación existente de los procesos jurídicos</t>
  </si>
  <si>
    <t>Correo electrónico institucional / AJUr008</t>
  </si>
  <si>
    <t>Se verifica el control y seguimiento de los procesos judiciales en el registro AJUr008. El proceso hace mención, que el formato se va a evaluar y si es el caso realizar ajustes de mejora en el diligenciamiento que facilite el uso y verificación de información.</t>
  </si>
  <si>
    <t>D6. Falta de restricción del personal ajeno a la Dirección de Talento Humano y Dependencia significativa de otros procesos, que tardan la continuidad de las actividades de los diferentes procedimientos.</t>
  </si>
  <si>
    <t>Posibilidad de incumplimiento en los plazos para reportar a los entes de control la información requerida debido a fallas presentadas al acceder a las plataformas y/o debido a retrasos en la consolidación de información.</t>
  </si>
  <si>
    <t>Incurrir en procesos sancionatorios derivados por el incumplimiento en los plazos para la entrega de las obligaciones administrativas.</t>
  </si>
  <si>
    <t>De acuerdo al personal contratado en cada vigencia, se realiza el cargue de información a los entes de control SECOP Y SIA OBSERVA.</t>
  </si>
  <si>
    <t>El profesional encargado consolida la información de los contratos que deben ser cargados por los gestores de Talento Humano de las diferentes unidades regionales en las plataformas de SIA OBSERVA Y SECOP II y notifica mediante correo electrónico a la Dirección de Control Interno, quien a su vez realiza el seguimiento al proceso de cargue de contratos e información a las plataformas anteriormente mencionadas, a fin de dar cumplimiento a los tiempos establecidos.</t>
  </si>
  <si>
    <t xml:space="preserve">Informe de cargue de cada plataforma:
documentada:ATHP08  </t>
  </si>
  <si>
    <t xml:space="preserve">Notificación a Control Interno del cargue de información en cada plataforma o captura de pantalla del cargue de la información. </t>
  </si>
  <si>
    <t>Se toma para la verificación de la implementación del control, la modalidad OPS del mes de marzo, modalidad término fijo de mayo y modalidad docente ocasional del mes de abril de 2025. De OPS se evidencia correo del 01/04/2025 enviado por el profesional asignado por la Dirección de Talento Humano a Control Interno, notificando la relación oficial de los contratos suscritos en el mes de marzo y cargados en SIA Observa.
Asimismo, se evidencia correo del 21/04/2025 notificando los contratos para docentes ocasionales, suscritos y cargados a SIA Observa durante el mes de abril.
Por último, se evidencia correo de 27/05/2025 por parte del profesional asignado por la Dirección deTalento Humano a Control Interno notificando la relación oficial de los contratos del mes de mayo cargados al aplicativo SIA Observa.</t>
  </si>
  <si>
    <t xml:space="preserve">Se evidencia materialización del riesgo frente a las solicitudes de prórroga para la habilitación del aplicativo SIA Observa, esto debido a contratos rendidos en la modalidad extemporánea. </t>
  </si>
  <si>
    <t>No se evidencia materialización del riesgo, conforme el plazo establecido ante los entes de control, en términos.</t>
  </si>
  <si>
    <t>Se reporta a 9 plataformas en diferentes periodos a fecha de corte, entre estos encontramos el  RUTEC, SIA OBSERVA, SECOP, SNIES, SIREP, etc. Una vez  validado en mesa de trabajo con la directora de la oficina de talento Humano el dia 25 de julio del 2023,  no se evidencia materialización del riesgo.</t>
  </si>
  <si>
    <t>Se identifican diferentes plataformas como lo son SECOP, SNIES, SIREP, RUTEC etc, Pero no se evidencia materialización del riesgo.</t>
  </si>
  <si>
    <t>No se evidencia materialización del riesgo por fallas en las plataformas de los entes de control, sin embargo si se evidencia rendición extemporánea en los reportes a los entes de control SIA OBSERVA y SECOP II evidenciando la materialización del riesgo en los reportes.</t>
  </si>
  <si>
    <t>Se evidencia materialización del riesgo. Rendición extemporánea SIA observa Soacha (jul) y Girardot (jul, ago, oct). Se recomienda mayores controles en la rendición de SIA observa de las seccionales y extensiones. La probabilidad del riesgo es sancionatoria de acuerdo con la normativa externa.</t>
  </si>
  <si>
    <t>Se materializa el riesgo de acuerdo con los reportes realizados de SIA Observa que se realiza se desde la Dirección de Control Interno, se evidencia una rendición extemporánea de la vigencia anterior de la Seccional Girardot con los siguientes: 
G-ANEXO-001-2024
G-ANEXO-002-2024
G-ANEXO-003-2024</t>
  </si>
  <si>
    <t>El profesional encargado realiza capacitación a los gestores de Talento Humano frente al proceso del cargue en la plataforma SIA OBSERVA y/o actualizaciones a que haya lugar.</t>
  </si>
  <si>
    <t xml:space="preserve">Cambios y/o actualizaciones en la página de SÍA OBSERVA.
Documentada: ATHP08  </t>
  </si>
  <si>
    <t>Teniendo en cuenta que el control se estableció durante junio de 2025, hasta ahora se está implementando; por tal razón, no hay evidencia para el primer semestre.</t>
  </si>
  <si>
    <t>D10. Incumplimiento de la normatividad legal vigente, relacionada con la afiliación del personal al sistema de seguridad social.</t>
  </si>
  <si>
    <t>Posibilidad de incumplimiento a la Normatividad legal vigente por la dinámica establecida en las instituciones.</t>
  </si>
  <si>
    <t>Incumplimiento a la normatividad legal vigente, debido a la dinámica establecida en las instituciones.
Incurrir en procesos sancionatorios.</t>
  </si>
  <si>
    <t>RELACIONES LABORALES: Pérdidas que surgen de acciones contrarias a las leyes o acuerdos de empleo, salud o seguridad, del pago de demandas por daños personales o de discriminación.</t>
  </si>
  <si>
    <t>Se realiza la afiliación de la totalidad del personal vinculado a la institución durante la vigencia para cada proceso de contratación.</t>
  </si>
  <si>
    <t>Mayor a 500 SMLMV</t>
  </si>
  <si>
    <t>El profesional encargado realiza el seguimiento al proceso de afiliación ARL en la tabla de afiliaciones en Seguridad Social realizando el cruce con las bases de datos que arroja la plataforma de la ARL.</t>
  </si>
  <si>
    <t xml:space="preserve">Informe de cargue de cada plataforma:
documentada:ATHP08 </t>
  </si>
  <si>
    <t>Tabla Afiliaciones a la Seguridad Social</t>
  </si>
  <si>
    <t>Se evidencia herramienta de trabajo interno (Base de datos Excel) por parte del profesional encargado de las afiliaciones de ARL en la cual lleva el control de la actividad.</t>
  </si>
  <si>
    <t xml:space="preserve">Se evidencia materialización del riesgo en informe producto de la auditoria especial realizada al proceso de talento humano, toda vez que para el periodo de mayo de 2018 no se reportó la novedad de retiro de la docente Ángela Patricia Amado de acuerdo al procedimiento de seguridad social ATHP11. 
OTROS RIESGOS QUE SE PUEDAN PRESENTAR. 
1. Constitución del COPASST.
2. Casos especiales. 
3. Oportunidad en la selección. 
4. Verificación de los soportes posterior al ingreso. 
5. Garantizar condiciones de elementos de trabajo para la prestación del servicio.
</t>
  </si>
  <si>
    <t>No se evidencia matarialización del riesgo.</t>
  </si>
  <si>
    <t>No se evidencia materialización del riesgo, no obstante en la última de auditoria se evidencia Plan de mejoramiento 911 producto del hallazgo 05 con 100% estando en proceso de calificación del proceso.</t>
  </si>
  <si>
    <t>D10. Falta de actualización de la información documentada del proceso y la continuidad en la aplicación de los nuevos controles y prácticas establecidas</t>
  </si>
  <si>
    <t>Posibilidad ejecutar actividades erroneas, que no esten de conformidad con la normatividad interna y externa vigente así como la posibilidad de utilizar registros no vigentes (obsoletos) por la falta de actualización documental del proceso.</t>
  </si>
  <si>
    <t xml:space="preserve">Presentación errada de la información al ente que corresponda por el uso de registros obsoletos que no tienen validez para el proceso y asignación de planes de mejoramiento </t>
  </si>
  <si>
    <t>Se realiza la implementación de  digitalización de los procedimientos del área financiera, de los 45 uno es transversal, por lo que se digitalizarán 44 propios del área</t>
  </si>
  <si>
    <t>El Director Financiero realiza la solicitud  de gestión (modificación, creación, inactivación) documental del proceso, de acuerdo a la necesidad del área mediante un requerimiento en el módulo de Administración Documental SAD (plataforma institucional).</t>
  </si>
  <si>
    <t>Todos los procedimientos del proceso, sin incluir el AFIP32</t>
  </si>
  <si>
    <t>Registro en el módulo de Administración Documental SAD, el cual arroja un número de ticket</t>
  </si>
  <si>
    <t xml:space="preserve">Se evidencian las solicitudes de actualización documental del proceso, realizadas por medio del SAD, Sistema de Actualización Documental, durante la vigencia 2024,  donde por medio de 11 solicitudes, se crearon , inactivaron y crearon 91 documentos. </t>
  </si>
  <si>
    <t>No se evidencia la materialización del riesgo, sin embargo se sugiere realizar revisión del R1 y del R5 dado a que tienden a ser iguales.</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</si>
  <si>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
Sin embargo, se recomienda: Reevaluar la identificación de riesgos teniendo en cuenta el número de PQRS (91) auditorias de control interno y auditorias de entes de
control de la vigencia 2021.</t>
  </si>
  <si>
    <t>Teniendo en cuenta los resultados de las fuentes de información mencionadas y la matriz de valoración de los riesgos residuales del proceso, la tercera línea de defensa realiza seguimiento a los riesgos con nivel Alto y Extremo, se evidencia materialización del riesgo en la fuente de información, informe de auditoria al proceso financiera, en el informe control interno contable,</t>
  </si>
  <si>
    <t>Materializacion de riesgo para el IIPA en la auditoria especial a cajas menores y fondos renovables en un hallazgo:
Es necesario que se ajuste los criterios entre lo descrito en los recibos de caja menor y el formato solicitud gastos caja menor Afir088 , teniendo en cuenta que  Una vez revisado el reembolso de caja No1 y 2, se evidencia que los recibos de caja menor (No.01 del 17/02/20022; 4 del 18/02/2022; 11 del 02/03/2022; 33 del 09/05/2022; 34 del 09/05/2022; 3.5 del 10/05/2022; 45 del 19/05/2022; 47 del 20/05/2022 y 58 del 02/06/2022 )lo diligencian y realizan a nombre de un órgano diferente de la universidad y el formato de caja menor “afir088” a nombre de la dependencia solicitante.</t>
  </si>
  <si>
    <r>
      <t xml:space="preserve">Una vez realizado el seguimiento y de acuerdo con el informe de la auditoria financiera del I semestre de 2023, se identifica que es </t>
    </r>
    <r>
      <rPr>
        <b/>
        <sz val="11"/>
        <color theme="1"/>
        <rFont val="Arial"/>
        <family val="2"/>
      </rPr>
      <t>reiterativa</t>
    </r>
    <r>
      <rPr>
        <sz val="11"/>
        <color theme="1"/>
        <rFont val="Arial"/>
        <family val="2"/>
      </rPr>
      <t xml:space="preserve"> la falta de actualización de la información documentada del proceso y la continuidad en la aplicación de los nuevos controles y prácticas establecidas, con respecto a las resoluciones No. 038 de 2015 y 033  del 15 de marzo del 2013,  no son coherentes con los procedimientos.</t>
    </r>
  </si>
  <si>
    <t>Una vez realizado el seguimiento y de acuerdo con el informe de auditoría financiera del I semestre 2023, se identifica que es REITERATIVA la falta de actualización de la información documentada del proceso y la continuidad en la aplicación de los nuevos controles y practicas establecidas, con respecto a las resoluciones N° 038 de 2015 y 033 del 15 de marzo del 2013, no son coherentes con los procedimientos.</t>
  </si>
  <si>
    <t>Si bien, dentro de la matriz de riesgo y oportunidades se encuentra clasificado el riesgo como moderado, se materializa en la auditoria del IPA 2024, toda vez que el Manual de principios, reglas y procedimientos contables AFIM001, versión 3, no se encuentra la clasificación por edades las cuentas por cobrar y cuentas por pagar, lo que podría repercutir, en un riesgo financiero, en cuanto al indicador de liquidez y al indicador de endeudamiento.
De la misma manera, se presentan debilidades en la uniformidad en los reportes de información contable, plan de mejoramiento 955.</t>
  </si>
  <si>
    <t>Se identifica la materialización del riesgo en la auditoria de la Contraloría 2023 Hallazgo 2 Gestión recaudo cuentas por cobrar, actividades 5, 6 se evidencia materializado el riesgo.</t>
  </si>
  <si>
    <t>No se evidencia materialización del riesgo, producto de la auditoria financiera no se consignó en informe.</t>
  </si>
  <si>
    <t>D2. No poder hacer contacto directo con los graduados por medio de correos electrónicos ni telefónico por políticas de privacidad.</t>
  </si>
  <si>
    <t>Posibilidad de afectación en el desarrollo de las actividades del proceso por el tratamiento inadecuado de los datos de los graduados, debido a las políticas de privacidad establecidas.</t>
  </si>
  <si>
    <t>Incurrir en demandas o procesos legales por la comunidad de graduados debido al mal uso de la información.</t>
  </si>
  <si>
    <t>Se tiene un estimado de 17759 graduados desde el año 2018 hasta junio de 2025.</t>
  </si>
  <si>
    <t>El funcionario encargado de acuerdo a las actividades realizadas por la oficina de graduados verifica si se cuenta con la autorización del tratamiento de datos personales en el ESG-SSI-F006 debidamente diligenciado por parte del graduando, en caso contrario se solicitara el debido diligenciamiento.</t>
  </si>
  <si>
    <t>ESG-SSI-r006 - Formato de protección de datos personales</t>
  </si>
  <si>
    <t>ESG-SSI-r006 - Formato de protección de datos personales debidamente diligenciado y firmado por el graduado. o
Autorización por medio del aplicativo del gestor digital de servicios a graduados.
Registro fotográfico.</t>
  </si>
  <si>
    <t xml:space="preserve">Se evidencian los formatos diligenciados (ESG-SSI-F006) en formato fisico, organizado por carpetas de las vigencias. </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</si>
  <si>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
Se considera relevante que el proceso evalúe la identificación de riesgos relacionada con la tasa de graduación.</t>
  </si>
  <si>
    <t>A6. Habeas Data.</t>
  </si>
  <si>
    <t>El profesional encargado verificará la autorización del manejo de base de datos personales de los graduados, con el fin de poder realizar el contacto directo y el seguimiento efectivo de las actividades realizadas por la Oficina de Graduados.</t>
  </si>
  <si>
    <t>ESG-SSI-r006 - Formato de protección de datos personales debidamente diligenciado y firmado por el graduado. O Autorización por medio del aplicativo del gestor digital de servicios a graduados.</t>
  </si>
  <si>
    <t>A5. Conflictos por interpretación y aplicación  de normas transitorias emitidas por contingencias  con efecto de aplicación inmediata.</t>
  </si>
  <si>
    <t>Posibilidad de pago desanciones economicas y  cláusula penal al respónsable inmediato por incumplimiento en relación a ordenes contractuales e información financiera derivadas de la no aplicación de la normatividad vigente por no identificación oportuna.</t>
  </si>
  <si>
    <t>Sanciones económicas por los entes de control (DIAN, Contraloría, Contaduría General) y MEN derivadas por incumplimiento de la aplicación de la normatividad legal vigente</t>
  </si>
  <si>
    <t xml:space="preserve">45 procedimientos conforman el proceso Financiera donde se deben implementar la aplicación de normativa vigente para la vigencia 2025. </t>
  </si>
  <si>
    <t>Los profesionales del proceso financiero realizan verificación de los cambios normativos que tiene relación con el proceso mediante la consulta de la información en páginas oficiales de las entidades que regulan el sector público (Contaduría General de la Nación, Ministerio de Educación, Procuraduría, DIAN, entre otros).</t>
  </si>
  <si>
    <t xml:space="preserve">Todos los procedimientos del proceso. </t>
  </si>
  <si>
    <t xml:space="preserve">Causación y Resolución de pago y comprobante de egreso que evidencia la aplicación de la normatividad legal vigente y aplicación de procedimeintos con la actualización normativa vigente pór medio de la herramienta integradoc.  </t>
  </si>
  <si>
    <t>Una vez validada la información se evidencia que el proceso realiza actualizaciones periódicas a los procedimientos con respecto de la normativa aplicable, así como la actualización del manual de políticas contables, no obstante se requiere que dentro de este ejercicio se validen aspectos que aun no se contemplan dentro de la gestión documental del proceso.
Así mismo se evidencia que los gestores responsables de cada área participan de capacitaciones con entes de control, vigilancia y otros, en cuanto a cambios normativos.</t>
  </si>
  <si>
    <t>Se evidencia materialización del riesgo en atención al plan de mejoramiento 947, siendo oportunidad de mejora, el cual fue creado con la finalidad de: “Evitar diferencias en el diligenciamiento de la certificación de la cuota de auditaje de acuerdo con lo estipulado y conforme al parágrafo del artí¬culo 9 de la Ley 617 de 2000, las entidades descentralizadas de orden departamental están obligadas a pagar una cuota de fiscalización equivalente al 0,2% calculado sobre el monto de los ingresos ejecutados por la entidad durante el periodo fiscal anterior. Este cálculo excluye los recursos obtenidos mediante créditos, los ingresos derivados de la venta de activos fijos, así¬ como los activos, inversiones y rentas titularizadas, además de los fondos provenientes de procesos de titularización.”</t>
  </si>
  <si>
    <t>Se evidencia materialización del riesgo, teniendo en cuenta lo presentado en la vigencia 2024 donde se generaron diferencias en el diligenciamiento de la certificación de la cuota de auditaje, lo anterior de acuerdo a lo estipulado y conforme al parágrafo del artículo 9 de la Ley 617 de 2000 donde se indica que las entidades de orden departamental están obligadas a pagar una cuota de fiscalización equivalente al 0,2% calculado sobre el monto de los ingresos ejecutados por la entidad durante el periodo fiscal anterior. Actualmente se ha generado la oportunidad de mejora 947, en la cual se genera un instructivo por parte de la oficina de tesorería para la realización de dicha certificación.</t>
  </si>
  <si>
    <t>D3. El proceso de la Oficina Asesora no cuenta con un servidor propio ni unidades de almacenamiento.</t>
  </si>
  <si>
    <t>Posibilidad de perder la información alojada en el servidor institucional a causa del volumen en la recepción de información.</t>
  </si>
  <si>
    <t>Sanciones, hallazgos por parte de entes de control, perdida de la memoria institucional y trazabilidad de los procesos.</t>
  </si>
  <si>
    <t>Perdida de información documental, física y electrónica</t>
  </si>
  <si>
    <t>La jefatura de Comunicaciones se apoya de la dirección de Sistemas y Tecnología la cual genera de manera diaria una copia de seguridad de la documentación alojada en el servidor institucional con el objetivo de no perder la trazabilidad en la información documentada.</t>
  </si>
  <si>
    <t>ASIP25 - COPIA DE SEGURIDAD DE LA INFORMACIÓN</t>
  </si>
  <si>
    <t>Backup de la información (Dirección de Sistemas y Tecnología)</t>
  </si>
  <si>
    <t>Se evidencia correo electronico con fecha del 06/06/2025 con asunto "Alcance al manejo del servicor de la Ucundinamarca" en el cual se evidencia periodicidad de realizaciónd e copias de seguridad. Repondido por la Dirección de Sistemas y Tecnologia.
Se evidencia acta 005 del 17/06/2025 "redes sociales no oficiales" en la cual la Community Manager informa que se encuentran redes sociales utilizando el nombre de la Universidad con el fon de tomar las acciones correspondientes.
Se evidencia acta 008 del 21/05/2025 "Mesa de trabajo sobre publicaciones en la pagina web"</t>
  </si>
  <si>
    <t xml:space="preserve">No se evidencia materialización del riesgo. Se realizo auditoria de accesibilidad web en el año IIPA 2021. Se recomienda revisar los controles basados en este informe. </t>
  </si>
  <si>
    <t xml:space="preserve">
02/02/2023
</t>
  </si>
  <si>
    <t xml:space="preserve">No se evidencia Materialización del riesgo.
</t>
  </si>
  <si>
    <t>No se cuenta con información del área de seguridad de la información que permita evidenciar la materialización del riesgo de pérdida de la información alojada en el servidor institucional a causa del volumen en la recepción de información. Información solicitada el 29 de febrero y reiterada el 4 de marzo, sin respuesta.</t>
  </si>
  <si>
    <t>Sujeto a resultados de materializacion de sgsi que a la fecha no de allega.</t>
  </si>
  <si>
    <t>A2. Creación de cuentas en redes sociales por parte de diferentes funcionarios, docentes, estudiantes y egresados de la Universidad, emitiendo información no validada institucionalmente y no oficial.</t>
  </si>
  <si>
    <t>El profesional encargado (Community Manager) verifica y reporta la existencia de cuentas no institucionales, con el fin de posicionar y establecer las redes sociales oficiales de la institución.</t>
  </si>
  <si>
    <t>ECOM009  - MANUAL DE USO Y MANEJO ADECUADO DE REDES SOCIALES INSTITUCIONALES
Circular 007 del 24-julio-2023 reconocimiento de las redes sociales institucionales de la Universidad de Cundinamarca</t>
  </si>
  <si>
    <t xml:space="preserve">Actas de reunión </t>
  </si>
  <si>
    <t>D3. No garantizar el cumplimiento a la resolución 161 de Agosto de 2016,  la cual da la directriz para la radicación de documentos.</t>
  </si>
  <si>
    <t>Posibilidad de perder la  información documental por malas prácticas archivísticas por parte de los responsables de los archivos de gestión.</t>
  </si>
  <si>
    <t>Sanciones, hallazgos por parte de entes de control y perdida de documentación digital y física considerada patrimonio institucional o requerida para dar respuesta a requerimientos legales.</t>
  </si>
  <si>
    <t>El # de metros líneales en la recepción del archivo de las diferentes áreas de la institución para la custodia y protección de los documentos .</t>
  </si>
  <si>
    <t>En la Resolución 017 de marzo 11 de 2021, por la cual se crea la Ventanilla Única Digital de la Universidad de Cundinamarca, con la cual se consolidará todas los trámites de correspondencia y manejo documental (archivo) en el Software SAIA, el Equipo de Archivo y Correspondencia brinda las socializaciones a todas las oficinas y dependencias de la Universidad de Cundinamarca sobre el aplicativo SAIA.</t>
  </si>
  <si>
    <t>Resolución rectoral N° 161
Información documentada: De conformidad con los requisitos y condiciones generales del procedimiento ADOP02.</t>
  </si>
  <si>
    <t>ESGr015 o registro virtual</t>
  </si>
  <si>
    <t>El proceso continua con la actualización de la Resolución 017 de marzo 11 de 2021 (Ventanilla Única Digital), lo anterior realizando mesas de trabajo con la Dirección de Sistemas y Tecnologia y el Sistema de Gestión de Seguridad de la Información.</t>
  </si>
  <si>
    <t xml:space="preserve">No se ha evidenciado materialización del riesgo, adicionalmente se realizará auditorías a las seccionales y extensiones a fin de verificar la correcta implementación de los lineamientos archivísticos. </t>
  </si>
  <si>
    <t xml:space="preserve">Mediante informe de fecha de 28 de noviembre 2019 de auditoria interna al sistema de gestión de seguridad y salud en el trabajo, se evidencia hallazgo relacionado con el tiempo de retención de las historias ocupacionales en las tablas de retención documental. _x000D_
Mediante informe de plan de acción con corte a  septiembre 30 de 2019 26% </t>
  </si>
  <si>
    <t>Se evidencia materialización del riesgo mediante el plan de mejoramiento No. 565 en el cual tiene el siguiente hallazgo  "el sistema de archivo y las disposiciones establecidas en las tablas de retención documental, no consideran los requisitos de tiempos de retención de la información relacionada con la salud de los trabajadores, debido a que se establece que el tiempo de retención de las historias ocupacionales es de 3 años y de 12 años en archivo central, cuando el requisito del decreto 1072/2015 art. 2.2.4.6.4 es de 20 años luego de finalizar la relación contractual con el trabajador; lo anterior incumple el requisito 2.5.1 de la resolución 0312 de 2019 y el art. 2.2.4.6.4 del decreto 1072/2015. De otra parte, no se asegura la disponibilidad de la totalidad de documentos en los centros de trabajo, debido a que no se encontró disponible el plan de respuesta ante emergencias en Girardot”</t>
  </si>
  <si>
    <t>Se evidencia avance de 50% en el Plan de Mejoramiento No. 565 el cual tiene el siguiente hallazgo "el sistema de archivo y las disposiciones establecidas en las tablas de retención documental, no consideran los requisitos de tiempos de retención de la información relacionada con la salud de los trabajadores, debido a que se establece que el tiempo de retención de las historias ocupacionales es de 3 años y de 12 años en archivo central, cuando el requisito del decreto 1072/2015 art. 2.2.4.6.4 es de 20 años luego de finalizar la relación contractual con el trabajador; lo anterior incumple el requisito 2.5.1 de la resolución 0312 de 2019 y el art. 2.2.4.6.4 del decreto 1072/2015. De otra parte, no se asegura la disponibilidad de la totalidad de documentos en los centros de trabajo, debido a que no se encontró disponible el plan de respuesta ante emergencias en Girardot”. (Si se materializo el riesgo).</t>
  </si>
  <si>
    <t>Se evidencia que el plan de mejoramiento No 565 tiene un porcentaje de avance del 75%. Se materializa el riesgo.</t>
  </si>
  <si>
    <t>A corte 05 de abril de 2022 se cierra el plan de mejoramiento No 565 puesto que se dio cumplimiento a cada una de las actividades establecidas para subsanar los hallazgos, de la misma forma no se evidencia en otras fuentes de entrada información que valide la materialización de este riesgo.</t>
  </si>
  <si>
    <r>
      <t xml:space="preserve">Con corte al 30 de junio 2023, se está dinamizando las actividades de los planes de mejoramiento número 447 (Sede Fusagasugá), 544 (Extensión Chía), toda vez que, se ha materializado el riesgo en cuanto a la </t>
    </r>
    <r>
      <rPr>
        <i/>
        <sz val="11"/>
        <color theme="1"/>
        <rFont val="Arial"/>
        <family val="2"/>
      </rPr>
      <t xml:space="preserve">"falta de apropiación en el manejo documental por parte de los funcionarios, lo que genera reprocesos en las actividades articuladas con los procesos”  </t>
    </r>
  </si>
  <si>
    <t>Se evidencia materialización de riesgo derivado, que en auditoría de Bienes y Servicios se visualizó en la Seccional de Ubaté deterioro documental de archivo por humedad, donde los documentos se están deteriorando, quedando así una función preventiva por falta de condición técnica y optima.</t>
  </si>
  <si>
    <t>Se materializa el riesgo de acuerdo con la auditoría interna de SGSI de fecha 2024-12-20 “No se asegura la legibilidad de algunos registros relacionados con la gestión de residuos peligros y especiales. Lo anterior genera el riesgo de incumplimiento del requisito ISO 14001 7.5.3 b) Control de la información documentada. Se evidencia: Centro Académico Deportivo Manifiesto 442508 con entrega de Luminarias y tóner del 18-05-2024. Se tenía la copia en papel químico que ya no permitía leer claramente la información. Adicional se materializa en la auditoria programada de control interno realizada al CAD el 13-08-2024 “H8 Debilidad en la conservación de documentos”</t>
  </si>
  <si>
    <t>D12. No garantizar la custodia del archivo acorde con los tiempos establecidos en las tablas de retención documental</t>
  </si>
  <si>
    <t xml:space="preserve">El profesional de archivo se encarga de validar los tiempos de retención establecidos para la custodia del archivo acorde con las tablas de retención documental a fin de poder realizar la transferencia al archivo mediante los inventarios documentales. </t>
  </si>
  <si>
    <t>Ley 594 de 2000
Información documentada: acorde con el procedimiento ADOP01 actividad N° 2; ADOP03 actividad N° 1 y 3 y ADOP04 actividad N° 6.</t>
  </si>
  <si>
    <t>Inventario Único Documental - ADOr021</t>
  </si>
  <si>
    <t xml:space="preserve">A corte de diciembre del año 2023 se evidencia que el proceso lleva 132 metros lineales de archivos de gestión transferidos por los procesos </t>
  </si>
  <si>
    <t>D13. Falta de control en los roles administrativos en la creación de nuevos usuarios en el aplicativo SAIA "Aplicativo de correspondencia".</t>
  </si>
  <si>
    <t>El Jefe de Archivo y correspondencia valida en conjunto con Sistemas y Tecnología los usuarios nuevos a crear en el software de gestión documental, de acuerdo con la entrega de la base de datos por parte de Talento Humano.</t>
  </si>
  <si>
    <t>Base de datos
Información documentada: De conformidad con los requisitos y condiciones generales del procedimiento ADOP02.</t>
  </si>
  <si>
    <t>Correo electrónico con base de datos
Base de datos por SAIA actualizada</t>
  </si>
  <si>
    <t>Desde Sistemas asignaron Rol de Consulta del Modulo de TALENTO HUMANO para validar el estado del contrato cargado de los funcionarios que son vinculados o cuentan con contrato de trabajo vigente, este rol se activa a la funcionaria encargada de gestión documental para que pueda cruzar con la base de base de datos de SAIIA y activar a cada funcionario el SAIA.</t>
  </si>
  <si>
    <t>D16. No garantizar el cumplimiento del acuerdo 038 de 2002 - articulo 2, 3, 5 y 6(adición) del archivo general de la nación.</t>
  </si>
  <si>
    <t xml:space="preserve">A través de la Circular 012 de 2021 se informa a la comunidad Universitaria la solicitud de entrega de los inventarios documentales a la terminación del contrato. </t>
  </si>
  <si>
    <t>Información documentada: De conformidad con los requisitos y condiciones generales del procedimiento ADOP03.</t>
  </si>
  <si>
    <t>El 29 de enero y el 26 de febrero de 2024 se enviaron reiteraciones a los procesos con el fin de obtener la información requerida, actualmente la base de datos se encuentra en construccion.</t>
  </si>
  <si>
    <t xml:space="preserve">
Correo electrónico solicitud.
</t>
  </si>
  <si>
    <t>Desde la vigencia 2023 se proyecto la adquisicion de los elementos de proteccion faltantes para compra por medio del fondo renovable, en la vigencia 2024  se contaba con reserva de otros elementos de proteccion, lo cual suple la necesidad de las areas que hasta el momento cuentan en sus oficinas con documentos en fisico y que se estan haciendo transferencias primarias.</t>
  </si>
  <si>
    <t>D11. Falta de capacitación al personal de archivo</t>
  </si>
  <si>
    <t>El jefe de la oficina de archivo y correspondencia debe garantizar la capacitación periodica al personal de archivo sobre gestión documental.</t>
  </si>
  <si>
    <t xml:space="preserve">Ley 594 de 2000
Acuerdo 001 de 2024
ADOM001 </t>
  </si>
  <si>
    <t>Certificados de capacitación</t>
  </si>
  <si>
    <t>D15. Eliminación de documentos físicos o digitales por parte de las diferentes áreas</t>
  </si>
  <si>
    <t>El Jefe de Archivo y Correspondencia debe implementar y socializar el sistema integrado de conservación documental.</t>
  </si>
  <si>
    <t>Ley 594 de 2000
Acuerdo 001 de 2024
ADOM001</t>
  </si>
  <si>
    <t>Sistema integrado de conservación documentado y socializado.</t>
  </si>
  <si>
    <t xml:space="preserve">A2. Hackers Informáticos externos. </t>
  </si>
  <si>
    <t>El Jefe de Archivo y Correspondencia junto con el Sistema de Gestión de Seguridad de la Información  debera crear y socializar el Plan de preservación digital a largo plazo.</t>
  </si>
  <si>
    <t xml:space="preserve">Ley 594 de 2000
Acuerdo 001 de 2024
ADOM001
</t>
  </si>
  <si>
    <t>Plan de preservación digital a largo plazo incluido dentro del Sistema integrado de conservación.</t>
  </si>
  <si>
    <t xml:space="preserve">
El profesional de archivo valida el cumplimiento del cronograma de la revisión del correcto manejo documental por parte de los procesos en sede, seccionales y extensiones.
</t>
  </si>
  <si>
    <t>Procedimiento ADOP02 y ADOP03
TRD - ADOF023
Normatividad que aplique</t>
  </si>
  <si>
    <t>Cronograma - Revisión de manejo archivístico de la Universidad de Cundinamarca.
Actas de visita</t>
  </si>
  <si>
    <t>A la fecha se han recibido por por correo electronico  la entrega del ADOF021 por terminacion de contrato desde Seccionales, Extensiones y Sede, cumpliendo con el acuerdo unico del archivo general de la nacio.</t>
  </si>
  <si>
    <t>D1. Funciones asignadas mas no documentadas.</t>
  </si>
  <si>
    <t>Posibilidad de reprocesos al interior de la Dirección de Interacción Social Universitaria por no asegurar la disponibilidad, integridad y completitud de los documentos</t>
  </si>
  <si>
    <t xml:space="preserve">Afectación en el seguimiento de las tareas o actividades a ejecutar generando reprocesos o simplemente causando demora en los mismos </t>
  </si>
  <si>
    <t>Se toma como referencia los días laborales de los profesionales de la Dirección de Interacción Social Universitaria.</t>
  </si>
  <si>
    <t>La Dirección de Interacción Social Universitaria gestiona el conocimiento adecuado de los procesos y procedimientos requeridos para la realización de las actividades del proceso a sus colaboradores.</t>
  </si>
  <si>
    <t>Documentos en el Sistema de Gestión de Calidad y acompañamiento de Calidad
Información documentada: 
MIUP01, MIUP02, MIUP03, MIUP04</t>
  </si>
  <si>
    <t xml:space="preserve">Listados de asistencia
Reuniones vía Teams o presenciales o
EPIr001 </t>
  </si>
  <si>
    <t>De acuerdo al seguimiento, se puede evidenciar que el control no se está llevando a cabo conforme lo descrito; se insta al proceso implementar lo establecido.</t>
  </si>
  <si>
    <t>No se evidencia materialización del riesgo, el proceso fortalece los controles, toda vez, que esta en desarrollo el aplicativo de proyección social.</t>
  </si>
  <si>
    <t>Se evidencia materialización del riesgo, mediante lo reportado en el análisis de datos en la medición de los indicadores de calidad del segundo semestre de la vigencia 2020, MIU-2 “Evaluación de la percepción de las empresas”, y MIU-3 “Evaluación de la institución o empresa hacia el pasante o practicante”, en donde se manifiesta que se presentan debilidades en relación a la entrega total de las evaluaciones de las prácticas y pasantías por parte de los programas académicos, manifestando que de un total de 232 prácticas y pasantías reportadas, únicamente se recibieron 93 evaluaciones para los dos indicadores respectivamente, en este orden de ideas, teniendo en cuenta la naturaleza del riesgo y que el insumo para la medición de los indicadores parte de la disponibilidad de los documentos, se evidencia materialización del riesgo en el proceso. 
En la materialización no se evaluó la naturaleza de los indicadores sino el insumo que permite su medición, en este caso, las evaluaciones de prácticas y pasantías.
De la misma manera, mediante informe de auditoría de control interno al proceso de interacción social universitaria de fecha 2020-09-18, se estableció una oportunidad de mejora en relación a  “Establecer controles que garanticen la completitud y correcto diligenciamiento de los documentos producto de la realización de las actividades académicas de Educación Continuada tales como cursos y diplomados”, lo anterior propende por el fortalecimiento de las actividades de recepción de información de manera correcta y cumpliendo los criterios de calidad.</t>
  </si>
  <si>
    <t>No se realiza seguimiento al riesgo toda vez que el nivel es moderado</t>
  </si>
  <si>
    <t>Se evidencia materialización del riesgo, debido a la falta de aseguramiento del análisis y evaluación de los resultados generados por el seguimiento y medición de indicadores de calidad establecidos para el proceso. De igual manera se evidencia materialización del riesgo en el plan de mejoramiento diagnóstico académico ISU actualmente 36% para seguimiento de la Comisión de Acreditación.</t>
  </si>
  <si>
    <t>D5. Falta de sistematización de los procedimientos y trámites de la Dirección de ISU</t>
  </si>
  <si>
    <t>Las direcciones de Interacción Social Universitaria, Sistemas y Tecnología y el equipo de Integradoc coordinan la sistematización y/o digitalización de la información referente al proceso, por medio de diferentes herramientas digitales.</t>
  </si>
  <si>
    <t>Información documentada: (MIUP05, MIUP07 y MIUP09)</t>
  </si>
  <si>
    <t>Actas de Reunión para solicitud de aplicativos
Aplicativo funcional en plataforma
Mesas de trabajo 
Correo electrónico</t>
  </si>
  <si>
    <t>Durante la sesión se hace mención de la Acta referente a una mesa de trabajo con Sistemas y Tecnología. Sin embargo, no fue compartida para verificar la implementación del control.</t>
  </si>
  <si>
    <t>A4. Posible incumplimiento en términos documentales por parte de terceros que puedan afectar el logro de los objetivos que realiza el proceso</t>
  </si>
  <si>
    <t>El equipo de la Dirección de Interacción Social Universitaria revisa las condiciones mínimas de la información presentada por los distintos actores que intervienen en las actividades del proceso.</t>
  </si>
  <si>
    <t>Información documentada:
(MIUP05, MIUP06, MIUP07, MIUP09 y MIUP10)</t>
  </si>
  <si>
    <t>Convenios suscritos (MIUr036)
Documentos de Trabajo
Correos electrónicos
Oficios</t>
  </si>
  <si>
    <t>MUY BAJA</t>
  </si>
  <si>
    <t>Para el desarrollo del procedimiento MIUP05,  se toma como muestra de verificación el Curso de "Análisis espacial con sistemas de información geográfica en problemáticas ambientales" el cual fue radicado a la Dirección el 13 de junio de 2025; se pudo evidenciar los Vo.Bo. de acuerdo a los requerimientos difinidos en el procedimiento.
En cuanto a la verificación referente al desarrollo del procedimiento de Convenios (MIUP06), no se logra llevar a cabo, toda vez que no evidenciaron ni allegaron la data para tomar muestras y poder realizar la corroboración de los registros resultantes.</t>
  </si>
  <si>
    <t>D2. Los consejos de Facultad y las direcciones de programa no envían oportunamente a la oficina de Admisiones y Registro, actas de sustentación y vistos buenos, para iniciar el proceso de Revisión de carpeta para grados.</t>
  </si>
  <si>
    <t>Posibilidad de incurrir en retrasos que afectan la entrega y disponibilidad de información en la operación del proceso.</t>
  </si>
  <si>
    <t xml:space="preserve">Incumplimiento  en las actividades de aplicaciòn de novedades, apertura y cierre de periodos acadèmicos y otras propias del proceso.
Hallazgos en auditorías por entes de control.
Incumplimiento a la aplicación de los requisitos establecidos en la normativa interna. 
</t>
  </si>
  <si>
    <t>se tiene como base los procedimientos MARP02 - MARP03 - MARP05 - MARP06, los cuales se ejecutan conforme a las actividades dispuestas en cada uno, tanto en IPA como en el IIPA de cada vigencia.</t>
  </si>
  <si>
    <t xml:space="preserve">El Líder de Admisiones y Registro genera alertas tempranadas con la socializaciòn de las fechas limite de envío de actas y vistos buenos, de acuerdo al calendario académico de cada vigencia. </t>
  </si>
  <si>
    <t>MARP06, Actas y Vistos Buenos de trabajo de grado, Calendario académico.</t>
  </si>
  <si>
    <t>Correo electrónico con la notificación de alerta temprana en la entrega de actas y vistos buenos de acuerdo a las fechas establecidas en el calendario académico.</t>
  </si>
  <si>
    <t xml:space="preserve">Se evidencia el envío de correos electrónicos en el mes de octubre de 2024 y enero de 2025, donde se solicita a las facultades el envío de actas y vistos buenos de trabajo de grado de los graduandos en proceso de revisión de documentos y requisitos y cargue de las mismas en el drive construido para la consolidación de esta información </t>
  </si>
  <si>
    <t>Revisar el riesgo incluyendo las siguientes características: Consistencia de la información de las bases de datos, derivando controles con mecanismos poka yoke. 
Se evidencia plan de mejoramiento derivado de la auditoria de calidad.
Nota: se evidencia no materialización del riesgo bajo la siguiente información.</t>
  </si>
  <si>
    <t xml:space="preserve">No se evidencia materialización, teniendo en cuenta que todas las quejas peticiones o reclamos, se manejan en los tiempos acorde, sin embargo, se recomienda al proceso que maneje su disponibilidad para que no se evidencia tanto porcentaje en PQR. </t>
  </si>
  <si>
    <t>D4. Cargue de notas fuera de los tiempos establecidos en el calendario académico, con visto bueno de la viceacademica.</t>
  </si>
  <si>
    <t xml:space="preserve">El líder y profesional de Admisiones y Registro genera alertas tempranadas con la socializaciòn de las fechas limite de cargue de notas, de acuerdo al calendario académico de cada vigencia. </t>
  </si>
  <si>
    <t>MARP05, Cargue de notas en el aplicativo MUDOL, Calendario académico.</t>
  </si>
  <si>
    <t>Correo electrónico con la notificación de alerta temprana en el cargue de notas de acuerdo a las fechas establecidas en el calendario académico.</t>
  </si>
  <si>
    <t xml:space="preserve">Se evidencia el envío de correos electrónicos notificando a las facultades, en la sede, seccionales y extensiones las fechas establecidas en calendario académico, apalancados por envío de solicitudes de cargue de la información relacionada por la Vicerrectoría académica.
También se evidencia que los roles para realizar el cargue de estas notas solamente están bajo custodia de la jefe de Admisiones y Registro. 
Esta actividad se encuentra estandarizada y controlada, tal como se evidenció en la vigencia 2025-1, de igual manera el proceso se encuentra actualizando el formato de reporte de notas extemporánea, a fin de incluir en el mismo documentos la recolección de notas para estudiantes de posgrado. </t>
  </si>
  <si>
    <t>A2. Actualizaciones o ventanas de mantenimiento de la plataforma del ICFES</t>
  </si>
  <si>
    <t>El Líder de Admisiones y Registro envía correo electrónico o realiza llamadas al ICFES, solicitando el cruce de las bases de datos para el proceso de selección y admisión</t>
  </si>
  <si>
    <t>MARP02, Calendario académico.</t>
  </si>
  <si>
    <t xml:space="preserve">Correo electrónico con la solicitud de cruce de bases de datos al ICFES. </t>
  </si>
  <si>
    <t>Se evidencia durante el segundo semestre de la vigencia 2024, cargue de archivos planos por medio de la plataforma ICFES para validación de información y recepción de reportes en el procedimiento de inscripción, selección y admisión de estudiantes.
Esta actividad se encuentra estandarizada y controlada, tal como se evidenció durante la vigencia 2024.</t>
  </si>
  <si>
    <t>D4. Ubicación retirada y baja seguridad del archivo de historias laborales y expedientes, del personal y contratistas, respectivamente.</t>
  </si>
  <si>
    <t>Posibilidad de destrucción, pérdida o robo parcial o total del archivo de historias laborales por no contar con un espacio seguro para el resguardo de la información.</t>
  </si>
  <si>
    <t>Destrucción, pérdida, robo, parcial o total del archivo de historias laborales, al no contar con un espacio seguro para el resguardo de la información.</t>
  </si>
  <si>
    <t>DAÑOS A ACTIVOS FIJOS/ EVENTOS EXTERNOS: Pérdida por daños o extravíos de los activos fijos por desastres naturales u otros riesgos/eventos externos como atentados, vandalismo, orden público.</t>
  </si>
  <si>
    <t xml:space="preserve">Almacenamiento y digitalización de las historias laborales del personal activo y retirado </t>
  </si>
  <si>
    <t>El profesional encargado realiza la validación de los documentos que serán objeto de archivo en las historias laborales.</t>
  </si>
  <si>
    <t>Inventario único documental de las historias laborales
Documentada:ATHP08 y ADOr021</t>
  </si>
  <si>
    <t>Inventario único documental de las historias laborales: ADOr021
Archivo digitalizado de las historias laborales.</t>
  </si>
  <si>
    <t>Para el mes de septiembre (15/09/2025) se publicó en el MOD el procedimiento ATHP20 - CREACION, ORGANIZACION Y CONSERVACION DE HISTORIAS LABORALES; si bien hasta esta fecha se formalizó los criterios para la validación de la documentación que debe estar en las historias laborales, ya se estaba llevando a cabo de esta forma. 
Se verifica la historia laboral de Manuel Alexander Cadena Centeno, con cargo de Docente. Se hace el comparativo con lo descrito en el procedimiento vs. la historia laboral escaneada y se evidencia que, en su gran mayoría, los documentos se encuentran en el orden conforme la tipología de contratación en los Requisitos y Condiciones. Es importante mencionar, que la implementación del procedimiento está en proceso de estabilización.</t>
  </si>
  <si>
    <t>No se evidencia materialización del riesgo, sin embargo se sugiere revisar con la Dirección de Planeación una asignación de espacio físico de mayor amplitud y con recursos físicos el mantenimiento del mismo</t>
  </si>
  <si>
    <t>Se sugiere revisar con la Dirección de Planeación una asignación de espacio físico de mayor amplitud y con recursos físicos el mantenimiento del mismo, con el fin de  minimizar riesgos de perdida de información. Se debe revisar el contexto con el fin de determinar riesgos posibles en relacion con las acciones tomadas para mantener la competencia del personal segun plan de mejoramiento 812 derivado de la auditoria interna de calidad.</t>
  </si>
  <si>
    <t>Se evidencia incidente de seguridad de la información frente al archivo, el cual fue reportado el dia 25-05-2023 mediante correo electrónico desde la oficina de seguridad de la información siendo pontencial la materialización del riesgo. Por otro lado, se  sugiere revisar una reasignación del espacio fisico de acuerdo al volumen de información que se esta manejando en el proceso.</t>
  </si>
  <si>
    <t xml:space="preserve">No se evidencia materialización de riesgo, esto debido al planteamiento de solución realizado por parte de la dirección de planeación Institucional de un nuevo espacio al cual se le hará seguimiento desde la Comisión de Control Interno. </t>
  </si>
  <si>
    <t>Se evidencia que el almacenamiento del archivo documental no cuenta con las condiciones técnicas y óptimas, para cuidado y conservación de los archivos, encontrando un espacio húmedo el cual posiblemente pueda conllevar al deterioro y perdida de la información documental tanto histórica como de consulta. Informe de Bienes y Servicios en la Seccional Ubaté.</t>
  </si>
  <si>
    <t>No se evidencia materialización de riesgo, teniendo en cuenta que en los procesos realizados no ocurrido caso alguno, de igual manera en seguimiento a la función preventiva realizada al archivo de la Seccional Ubaté, se evidencia que llevaron las acciones pertinentes para la custodia y el resguardo del mismo.</t>
  </si>
  <si>
    <t>D29. Manejo inadecuado de la información por personal ajeno a la Dirección de Talento Humano.</t>
  </si>
  <si>
    <t>La Directora de Talento Humano asigna al profesional encargado llave de acceso al archivo de historias laborales de la Dirección de Talento Humano, el cual realiza control de ingreso del personal  ajeno por medio del formato ADOr030 - Ingreso a los depósitos de archivo.</t>
  </si>
  <si>
    <t>TRD entregadas por la Oficina de Archivo Central
ADOPG02</t>
  </si>
  <si>
    <t>ADOr030
ADOr027</t>
  </si>
  <si>
    <t>Se evidencia Acta No. 09 del 10 de abril de 2025, en la cual se hace entrega de la llave de acceso al archivo de historias laborales, a la funcionaria encargada, por parte de la Dirección de Talento Humano.
Adicional, se evidencia el correcto diligenciamiento del registro ADOr030 para el control de ingreso al archivo de historias laborales. El último ingreso de personal ajeno fue el xx de xx de 2025.</t>
  </si>
  <si>
    <t>D6. Pérdida de información digital clave del proceso.</t>
  </si>
  <si>
    <t xml:space="preserve">Posibilidad de fallar en las características básicas de seguridad (integridad, confidencialidad de disponibilidad) de la Información digital de la Oficina </t>
  </si>
  <si>
    <t>Desgaste administrativo y asignación de recurso humano adicional / Multas o sanciones.
Reprocesos</t>
  </si>
  <si>
    <t>En promedio se realiza cargue y actualización de la información a la carpeta compartida ONEDRIVE</t>
  </si>
  <si>
    <t>El profesional responsable de control interno realizará la verificación del backup de la Información digital en OneDrive institucional</t>
  </si>
  <si>
    <t>OneDrive y Correos Institucionales.ASIM008 Manual para realizar proceso, seguimiento y recuperación de backup</t>
  </si>
  <si>
    <t xml:space="preserve">
OneDrive
Backup en memoria externa
</t>
  </si>
  <si>
    <t>Se toma como referencia para la verificación del control la auditoría desarrollada durante el mes de abril para la Dirección de Bienestar Universitario. De lo anterior, se verifica en el OneDrive de la Dirección de Control Interno si se realizó el Backup correspondiente, evidenciando que sí se está llevando a cabo el control como se describe.
En cuanto al backup dentro de la memoria externa, se prioriza la información a ser cargada, a diferencia del OneDrive. Sin embargo, por la contingencia que se tiene actualmente en la Universidad con referencia a la capacidad de almacenamiento en el OneDrive, se optó por cargar la información en la externa.</t>
  </si>
  <si>
    <t xml:space="preserve">No se evidencia materialización </t>
  </si>
  <si>
    <t>Es necesario establecer controles respecto a la información manejada por los pasantes de la Dirección de Control Interno, a fin de asegurar la trazabilidad y gestión del conocimiento. Lo anterior, teniendo en cuenta que a causa de los cambios derivados por la contingencia COVID-19, no hubo un adecuado manejo respecto a la información generada por el Pasante Miguel Ángel Gómez Moreno para el IPA de 2020, con relación al método de consolidación de información. /DMSC.</t>
  </si>
  <si>
    <t>No se realiza seguimiento toda vez que el riesgo se encuentra en nivel moderado.</t>
  </si>
  <si>
    <t>No se evidencia materialización del riesgo, sin embargo se recomienda dar gestión y avance a los hallazgos establecidos en los resultados de auditoría interna al Sistema de Gestión de Seguridad de la Información, de igual manera, robustecer los controles, a fin de evitar la posible materialización del riesgo</t>
  </si>
  <si>
    <t>se materializa riesgos de seguridad de la informacion en la perdida de la informacion de una funcionaria, el evento fue reportado a la oficina de Seguridad de la información.</t>
  </si>
  <si>
    <t xml:space="preserve">No se evidencia materializacion del riesgo </t>
  </si>
  <si>
    <t>No se evidencia materialización del riesgo para el IPA 2024.</t>
  </si>
  <si>
    <t>No se evidencia materialización de riesgo para IPA 2025.</t>
  </si>
  <si>
    <t>La Dirección de Control Interno realizará verificación de la documentación que sea pertinente en el OneDrive y de los permisos a los profesionales encargados.</t>
  </si>
  <si>
    <t>ASIM008 Manual para realizar proceso, seguimiento y recuperación de backup.
Plan de trabajo.</t>
  </si>
  <si>
    <t>Informe o correo electrónico de verificación de carpetas</t>
  </si>
  <si>
    <t>Se hace verificación en las carpetas del OneDrive en cuanto a los permisos de acceso, y teniendo en cuenta que durante el primer semestre de la presente vigencia se retiraron tres funcionarios, se verificó que ellos no contaban con dichos permisos, comprobando que se lleva a cabo el control.</t>
  </si>
  <si>
    <t>D15. Deficiente el proceso de capacitación, inducción y reinducción a los funcionarios para el desarrollo de sus competencias laborales.</t>
  </si>
  <si>
    <t>Posibilidad de presentar información incompleta, desactualizada e imprecisa a los entes de control, áreas sujetas de control y entes certificadores, por contar  con el OneDrive del proceso desactualizado.</t>
  </si>
  <si>
    <t>En promedio se realiza cargue y actualización de la información a la carpeta compartida ONEDRIVE en el año.</t>
  </si>
  <si>
    <t>La Dirección de Interacción Social Universitario realizará inducción a los funcionarios de nuevo ingreso en cuanto al manejo y la forma en que se debe ir actualizando las carpetas del OneDrive asignado a la Dirección, conforme a las responsabilidades asignadas por procedimiento.</t>
  </si>
  <si>
    <t>MIUP05
MIUP06
MIUP07
MIUP09
MIUP10
MIUP13
ADOM001</t>
  </si>
  <si>
    <t>D11. Alta rotación de personal (gestión del conocimiento).</t>
  </si>
  <si>
    <t>D14. Falta planificación para consolidar la información actualizada, veraz y oportuna, que generan retrasos en el reporte a entes de control y en la toma de decisiones.</t>
  </si>
  <si>
    <t>El profesional responsable de Interacción Social Universitario realizará la verificación del backup de la Información digital en OneDrive asignado al proceso.</t>
  </si>
  <si>
    <t>OneDrive y Correos Institucionales.</t>
  </si>
  <si>
    <t>OneDrive de la Dirección</t>
  </si>
  <si>
    <t>La Dirección de Interacción Social Universitario realizará verificación de la documentación que sea pertinente en el OneDrive y de los permisos a los profesionales encargados.</t>
  </si>
  <si>
    <t>EPI</t>
  </si>
  <si>
    <t xml:space="preserve">D9. Falta complementar la estructura y lineamientos de los Sistemas de Gestión para su integración. </t>
  </si>
  <si>
    <t xml:space="preserve">Posibilidad de incumplimiento en los objetivos / metas establecidos en los sistemas de gestión. </t>
  </si>
  <si>
    <t>Incumplimiento de los requisitos de los Sistemas de Gestión implementados por la Universidad de Cundinamarca.</t>
  </si>
  <si>
    <t>Pérdida de veracidad, calidad y oportunidad de la información</t>
  </si>
  <si>
    <t>Se tiene como base las actividades establecidas en plan de acción de los sistemas de gestión, de las cuales se realiza seguimiento trimestral.</t>
  </si>
  <si>
    <t xml:space="preserve">El gestor de Planeación Institucional realiza el seguimiento trimestral  al reporte de actividades establecidas por procesos en el plan de acción institucional y las evidencias suministradas . </t>
  </si>
  <si>
    <t>Información documentada: EPIP22 - Construcción y Seguimiento de Planes de Acción</t>
  </si>
  <si>
    <t xml:space="preserve">Informes de seguimiento trimestral a las actividades establecidas como tareas del plan de accion y cumplimiento de las mismas por procesos. </t>
  </si>
  <si>
    <t>14/03/2025</t>
  </si>
  <si>
    <t xml:space="preserve">
Durante la vigencia 2024 y de forma trimestral,  se evidencia el seguimiento a las tareas establecidas por cada proceso y sistema en el plan de acción , acompañados por el superior jerárquico quien valida y aprueba, vía Teams de forma trimestral, evaluando el cumplimiento y tiempos de respuesta.</t>
  </si>
  <si>
    <t>Debido a la madurez  del SG-SST se evidencia materialización del riesgo en 26 hallazgos bajo el criterio ISO 45001: 2018 distribuidos en los planes de mejoramiento internos del No. 636 al No. 640</t>
  </si>
  <si>
    <t>No se realiza seguimiento al riesgo toda vez que se identifica que el riesgo tiene nivel  bajo.</t>
  </si>
  <si>
    <t>Se debe considerar cambiar la zona residual del riesgo 8 relacionado con los sistemas de gestion dado que se materializa en el resultado de las no conformidades de la auditoria interrna de calidad y de certificación.</t>
  </si>
  <si>
    <t>No se evidencia materialización del riesgo, manejando niveles moderados de incidencia.</t>
  </si>
  <si>
    <t>15/03/2024</t>
  </si>
  <si>
    <t>A pesar de lograr en el plan de acción IV trimestre el 93.92% no se logra porcentaje de ejecución optima en el POAI, dado que se evidencia 68.12% con corte al 31 de diciembre de 2023. Se materializa el riesgo.</t>
  </si>
  <si>
    <t xml:space="preserve">A6. Incumplimiento en los tiempos acordados en las obligaciones contractuales por parte los proveedores, que afectan la ejecución de los proyectos tecnológicos. </t>
  </si>
  <si>
    <t xml:space="preserve">Posibilidad de pérdida de disponibilidad en la atención a los requerimientos y seguimiento a la ejecución de los proyectos solicitados a la Dirección de Sistemas y Tecnología. </t>
  </si>
  <si>
    <t xml:space="preserve">Perdida de disponiblidad en la atención oportuna académica y/o administrativa, en el seguimiento al funcionamiento y proyectos de inversión, a causa de insuficiencia de los recursos económicos. </t>
  </si>
  <si>
    <t xml:space="preserve">Se tiene como base el número contratos gestionados en funcionamiento y proyectos de inversión </t>
  </si>
  <si>
    <t>La Dirección de Sistemas y Tecnología planea la ejecución de gastos de funcionamiento y proyectos de inversión para la vigencia, donde se describen los recursos a apropiar y fechas para la ejecución.</t>
  </si>
  <si>
    <t>Solicitud de Proyectos de Inversión y  funcionamiento Diligenciamiento del formulario en INTEGRADOC (PVPOAI - EFTGAF)
Información documentada: Matrices cronograma de identificación de fechas (gastos de funcionamiento y proyectos de inversión) documentos de trabajo digital.</t>
  </si>
  <si>
    <t>Proyectos aprobados en el aplicativo INTEGRADOC
Matrices cronograma de identificación de fechas (gastos de funcionamiento y proyectos de inversión) documentos de trabajo digital.</t>
  </si>
  <si>
    <t xml:space="preserve">Se evidencia 2 de las 12 las instancias aprobadas de los proyectos de inversión que se aprobaron en 2023, mas 1 de funcionamiento aprobado, según seguimiento por medio de la herramienta Integradoc. también se evidencian los cronogramas internos de trabajo del seguimiento a vencimiento de contratos y ejecución presupuestal del proceso.  </t>
  </si>
  <si>
    <t xml:space="preserve">En el proyecto sistema estadístico universitario llevada a cabo por el proveedor grupo Kriterion, se evidencia materialización del riesgo en las reuniones de seguimiento al proyecto donde manifiesta el gerente del proyecto la falta de calidad de la Data de la información migrada para manejarse a través de la BigData y los otros módulos. De igual manera el proceso de autoevaluación y acreditación solicita el proceso de control interno auditoria a las bases de datos que maneja admisiones. 
Se evidencia que el proceso de comunicaciones depende de la base de datos actualizadas que provea sistemas y tecnología para el envió de la información institucional, para lo cual se requirió a través de correo electrónico fecha xxx solicitando la actualización respectiva. </t>
  </si>
  <si>
    <t>27/08/2020.</t>
  </si>
  <si>
    <t>Una vez revisadas las fuentes de información con relación a resultados de auditoria interna como externa, resultado del primer informe trimestral de PQRS, avance indicadores de gestión del proceso y plan de acción, no se evidencia materialización del riesgo.</t>
  </si>
  <si>
    <t>No se evidencia materialización del riesgo, se establecen acciones dentro del plan de mejoramiento política de control interno para la implementación de controles sobre la integridad confidencialidad y disponibilidad de los datos e información definidos como relevantes los cuales serán cumplidos en la vigencia 2021</t>
  </si>
  <si>
    <t>Se evidencia la materialización del riesgo en relación con la ejecución del presupuesto del POAI, ya que la ejecución pasiva consolidada estuvo por debajo del objetivo establecido del 90% según lo establecido(COUNFIS).</t>
  </si>
  <si>
    <t>No se presenta materialización del riesgo, sin embargo, se identifica que, en relación con la ejecución del presupuesto, derivado que desde el COUNFIS se manifiesta que los RPs y CDPs siguen por debajo de la meta establecida.</t>
  </si>
  <si>
    <t xml:space="preserve">La Dirección de Sistemas y Tecnología realiza la matriz cronograma de identificación de finalización de vigencia de contratos, para conocer las fechas que permitan gestionar estos procesos. </t>
  </si>
  <si>
    <t>Información documentada: Matrices de finalización de vigencia de contratos (gastos de funcionamiento y proyectos de inversión) documentos de trabajo digital.</t>
  </si>
  <si>
    <t>Documento interno de trabajo
Matrices de finalización de vigencia de contratos (gastos de funcionamiento y proyectos de inversión) documentos de trabajo digital.</t>
  </si>
  <si>
    <t>D16. Falta de articulación de los procesos con el área de Sistemas y Tecnología en la adquisición o implementación de recursos tecnológicos.</t>
  </si>
  <si>
    <t xml:space="preserve">La Dirección de Sistemas y Tecnología realiza la matriz cronograma de identificación de finalización de contratos de termino fijo y OPS, para solicitar la contratación en los tiempos oportunos. </t>
  </si>
  <si>
    <t>Matrices cronograma de identificación de fechas (gastos de funcionamiento y proyectos de inversión) documentos de trabajo digital.</t>
  </si>
  <si>
    <t>Documento interno de trabajo
Matrices cronograma de identificación de fechas (gastos de funcionamiento y proyectos de inversión) documentos de trabajo digital.</t>
  </si>
  <si>
    <t xml:space="preserve">
La Dirección de Sistemas y Tecnología entrega a la alta dirección el listado de solicitudes recepcionadas para la priorización, desacuerdo a la decisión adoptada por el comité de tecnologías en la vigencia 2022. </t>
  </si>
  <si>
    <t xml:space="preserve">ASIP16 - Listado de solicitudes recepcionadas para la priorización por parte de la alta Dirección. </t>
  </si>
  <si>
    <t>Correo electronico de envío y recepción de solicitudes priorizadas y aprobadas.</t>
  </si>
  <si>
    <t xml:space="preserve">Durante toda la vigencia 2024, se proyectaron y se evidencian los cronogramas internos de trabajo del seguimiento a vencimiento de contratos y ejecución presupuestal del proceso, donde se hace un registro de identificación de finalización de contratos de termino fijo y OPS, para solicitar la contratación en los tiempos oportunos. 
Para la vigencia 2025 ya se han proyectado los cronogramas para el seguimiento a los proyectos priorizados. </t>
  </si>
  <si>
    <t>D19. Carencia de una cultura de autocontrol en la custodia y manejo de la información.</t>
  </si>
  <si>
    <t>Posibilidad de perdida de la información física y digital del proceso por falta de controles internos</t>
  </si>
  <si>
    <t>Llamados de atención y posible apertura de procesos Disciplinarios por parte de Control Interno y/o entes externos.</t>
  </si>
  <si>
    <t>Hace referencia al manejo diario de los expedientes  (físicos y/o digitales) de las actividades propias de cada una de las oficinas que hacen parte del Proceso de Bienes y Servicios.</t>
  </si>
  <si>
    <t xml:space="preserve">El proceso de Bienes y Servicios incluyendo sus oficinas (Almacén, Compras, Recursos Físicos) realizan el envío de documentación vía correo electrónico, así como la Implementación de jornadas de archivo físico y cargue de documentos en la nube, con el fin de preservar la trazabilidad de la información, al igual se limita el ingreso a personal externo y funcionarios de otras dependencias a los puestos de trabajo de los colaboradores del área, con el fin de que no se presente pérdida o destrucción de la documentación. </t>
  </si>
  <si>
    <t>Información documentada del archivo físico (espacio físico) y en Digital (en OneDrive).</t>
  </si>
  <si>
    <t xml:space="preserve">Barreras físicas de control de acceso de personal No autorizado, en las oficinas de Compras, Almacén y Recursos Físicos y Servicios Generales. </t>
  </si>
  <si>
    <t>La Oficina de Compras con el objetivo de preservar la trazabilidad de la información, ha establecido la restricción de acceso al área de trabajo de los colaboradores del área, limitando el ingreso de personal externo y funcionarios de otras dependencias. Esta medida busca prevenir la pérdida o destrucción de documentación y garantizar la seguridad de los archivos.
Como parte de este control, el proceso ha enviado fotografías del cuarto de voz y datos acondicionado para el archivo de la Oficina de Compras, así como la ubicación del archivo en el quinto piso y evidencia de los archivadores debidamente cerrados y prestamo de documentos debidamente controlados mediante la Ficha de solicitud consulta y préstamo de documentos ADOr027.
Adicionalmente, se sugiere al proceso realizar la actualización de la marcación del cuarto de archivo para optimizar la identificación y organización del espacio.</t>
  </si>
  <si>
    <t>No se realiza seguimiento toda vez que el nivel del riesgo es moderado</t>
  </si>
  <si>
    <t>no se evidencia materializacion  delriesgo</t>
  </si>
  <si>
    <t>No se materializa el riesgo en el primer semestre 2024 de pérdida de información física documental.</t>
  </si>
  <si>
    <t>D5. Personal Insuficiente y no remunerado de acuerdo a su perfil para las actividades del Proceso.</t>
  </si>
  <si>
    <t>El jefe de cada oficina (Almacén, Compras, Recursos Físicos) en compañía de la oficina de archivo, realiza la capacitación al personal de su dependencia en el adecuado manejo de la información al interior de sus áreas de trabajo, teniendo en cuenta la clasificación documental y tablas de retención.</t>
  </si>
  <si>
    <t>Registro de asistencia o evidencia por cualquier otro medio de reunión
Procedimientos del Proceso ABS</t>
  </si>
  <si>
    <t>Registro de asistencia o evidencia de reunión (VIRTUAL O PRESENCIAL)</t>
  </si>
  <si>
    <t>Se evidencia la asistencia a la capacitación "Socialización de la Gestión Documental", brindada por la Oficina de Archivo y Correspondencia el 6 de marzo de 2024. La participación del personal de la Dirección de Bienes, Servicios y Compras se valida en las filas 38 y 66 del registro correspondiente.</t>
  </si>
  <si>
    <t>El funcionario responsable de la gestión documental de la oficina de Compras, procede al escaneo de la información para la entrega de la misma al solicitante. Además se diligencia el formato interno de trabajo para el préstamo de la documentación (ADOF027) de la oficina de compras y realiza seguimiento al préstamo de los mismos, hasta la devolución del mismo.</t>
  </si>
  <si>
    <t>Registro de préstamo
Procedimientos del Proceso ADOF027 Ficha solicitud Consulta</t>
  </si>
  <si>
    <t>Formato de préstamo diligenciado (Registro).
Respuesta de la solicitud por medio de correo electrónico (físicos y digitales).</t>
  </si>
  <si>
    <t>Se evidenció el formato interno de trabajo para el préstamo de documentación (ADOF027) de la Oficina de Compras, debidamente diligenciado y firmado. Este control permite llevar a cabo el seguimiento correspondiente al préstamo de los documentos hasta su respectiva devolución.</t>
  </si>
  <si>
    <t>SAC</t>
  </si>
  <si>
    <t>D2. Se presenta alta rotación de los funcionarios en el proceso.</t>
  </si>
  <si>
    <t xml:space="preserve">Posibilidad de no brindar información de manera clara, precisa y veraz a nivel institucional, por fallas en la red o demoras en los tiempos de respuesta de las dependencias de la institución. </t>
  </si>
  <si>
    <t>Aumento de  peticiones por las partes interesadas.
Insatisfacción de las partes interesadas 
Perdida de imagen institucional.</t>
  </si>
  <si>
    <t>Se conciben 749 PQRS teniendo en cuenta el promedio de las PQRS de las vigencias 2022 y 2023, en ese sentido, para el 2022 a 31 de diciembre se presentaron 862 y para el 2023 corte  31 de diciembre se presentaron 636</t>
  </si>
  <si>
    <t>La gestora  de Servicio de Atención al Ciudadano ofrece apoyo y brinda orientaciones a los funcionarios de la Universidad, por medio de capacitaciones personales o grupales (presencial o virtual) en sedes, seccionales y extensiones de la Institución.</t>
  </si>
  <si>
    <t>ATHP05-CAPACITACION
ATHF033 REGISTRO PARA DETERMINAR LAS NECESIDADES DE CAPACITACIÓN. ESGF015-REGISTRO DE ASISTENCIA, FORMS Y/O PLATAFORMA</t>
  </si>
  <si>
    <t>Listas de asistencia
Registro del ATHr033 enviado por correo electrónico</t>
  </si>
  <si>
    <t>A la fecha se han realizado 5 capacitaciones de las cuales se toma una muestra y se evidencian  listados de asistencia con fecha:
- 26-03-2025 capacitación realizada en Soacha
-  10-04-2025 "CAPACITACIÓN APLICATIVO SAC Y PROCESO SAC" realizada en Chía,
- 09-05-2025 "SOCIALIZACIÓN MANEJO APLICATIVO SAIC E IMPORTANCIA DEL PROCESO SAC" en Facatativá.</t>
  </si>
  <si>
    <t xml:space="preserve">No se evidencia la materialización del riesgo. </t>
  </si>
  <si>
    <t xml:space="preserve">No se realiza seguimiento debido a que es un nivel moderado para la Universidad </t>
  </si>
  <si>
    <t>No se realiza seguimiento debido a que es un nivel moderado para la Universidad</t>
  </si>
  <si>
    <t xml:space="preserve">No se realiza seguimiento debido a que es un nivel moderado para la Universidad. </t>
  </si>
  <si>
    <t xml:space="preserve">
No se realiza seguimiento debido a que es un nivel moderado para la Universidad </t>
  </si>
  <si>
    <t>No se presenta materilizacion del riesgo.</t>
  </si>
  <si>
    <t>A4. Afectación en la prestación del servicio vía digital por fallas o daños en la red y/o sistema a nivel, institucional, municipal o regional</t>
  </si>
  <si>
    <t>El equipo de Servicio de Atención al Ciudadano brinda respuesta a  través de los tickets generados por el chat virtual a la parte interesada cuando se presenta fallas en la conectividad o se comunican fuera de los horarios de oficina explicando y dando solución a la inquietud presentada.</t>
  </si>
  <si>
    <t>SACP01- CONDICIONES Y REQUISITOS GENERALES</t>
  </si>
  <si>
    <t>Tiquetes agente virtual</t>
  </si>
  <si>
    <t>A la fecha se atendieron 1774  solicitudes de información por medio del agente virtual.</t>
  </si>
  <si>
    <t>D4. Falta de claridad en las respuestas dadas por los procesos competentes</t>
  </si>
  <si>
    <t>La gestora de Servicio de Atención al Ciudadano capacita al nuevo personal de la Institución, por medio de programas de inducción, capacitación al cargo o campañas  de lenguaje claro dirigidas a las áreas administrativa y académica</t>
  </si>
  <si>
    <t>ATHP05-CAPACITACION
 ATHF033 REGISTRO PARA DETERMINAR LAS NECESIDADES DE CAPACITACIÓN. ESGF015-REGISTRO DE ASISTENCIA, FORMS Y PLATAFORMA</t>
  </si>
  <si>
    <t>Listas de asistencia
Respuestas ocasionales en Teams</t>
  </si>
  <si>
    <t>D13. Las líneas telefónicas no son eficientes toda vez que hay falencias en el servicio de las seccionales y extensiones</t>
  </si>
  <si>
    <t>Los gestores de Servicio de Atención al Ciudadano toman el mensaje y lo tramitan internamente por medio de Teams, correo electrónico personalmente, con el fin de dar respuesta al ciudadano</t>
  </si>
  <si>
    <t xml:space="preserve">Teams </t>
  </si>
  <si>
    <t xml:space="preserve">registro de Teams
correos electrónicos </t>
  </si>
  <si>
    <t>El 8 de abril se realiza intervención por parte de la oficina de atención al ciudadano en la comisión de desempeño institucional donde se manifiesta la necesidad de generar un llamado a los directores de seccionales y extensiones para la implementación de líneas telefónicas, teniendo en cuenta que es un canal importante para la Universidad. (desde la comisión quedo el compromiso de enviar oficios a los directores)</t>
  </si>
  <si>
    <t>D6. Se presentan reprocesos por el no acatamiento de los tiempos de operación, la carencia de información y claridad en los requerimientos por otras partes interesadas que solicitan apoyo a la dirección Jurídica.</t>
  </si>
  <si>
    <t xml:space="preserve">Posibilidad de respuesta inoportuna e/o inadecuada de las solicitudes de conceptos e información requerida por falta de un adecuado control y seguimiento de la información del proceso. </t>
  </si>
  <si>
    <t>Acciones de Tutela
Sanciones Disciplinarias en contra de los funcionarios</t>
  </si>
  <si>
    <t xml:space="preserve">A corte diciembre 31 de 2024 se han recibido 93 solicitudes (información para acciones de tutela) y conceptos </t>
  </si>
  <si>
    <t>El profesional de Jurídica realiza seguimiento a los requerimientos jurídicos (conceptos, solicitudes y tutelas) radicados mediante el formulario de Integradoc o correo electrónico para el caso de tutelas, delimitando los tiempos desde el área Jurídica y corroborando la completitud de la información a través de la solicitud conforme a la naturaleza de los procesos mediante los formatos establecidos por el proceso.</t>
  </si>
  <si>
    <t>Correos electrónicos
Procesos en Integradoc -
AJUP01
AJUP05
AJUr013 Tutelas
AJUr018 Conceptos</t>
  </si>
  <si>
    <t>Procesos en plataformas digitales, indicando los tiempos de respuesta por parte de la dirección de Jurídica.
AJUr013 Tutelas
AJUr018 Conceptos</t>
  </si>
  <si>
    <t>Se evidencia cumplimiento del control. Por una parte, en el registro AJUr013-Tutelas, se constata seguimiento y control sobre las tutelas allegadas al Dirección Jurídica. De igual forma, se evidencia el registro de seguimiento de los conceptos y/o consultas en el AJUr018 y el resto de solicitudes, se lleva control y seguimiento en la herramienta propia del proceso.</t>
  </si>
  <si>
    <t>No se evidencia materialización del riesgo.
Nota: 
Tener en cuenta controles para el riesgo tales como:  
1. fortalecer el control actualizando cada 15 días (control 1).
2. Incluir formato de planillas para el control de solicitudes verbales.</t>
  </si>
  <si>
    <t>"Se evidencia materialización del riesgo en la plataforma   "Integradoc", actas del Comité de contratación, Comité de Control Interno donde refleja demora  en los tiempos de respuesta a las solicitudes y consultas realizadas por los supervisores, por el Comité de Contratación y las  dependencias,  respuesta que es base fundamental para la continuación y ejecución en tiempos y términos de los contrato o de la actividad requerida."</t>
  </si>
  <si>
    <t>No se realiza seguimiento por tener un nivel moderado</t>
  </si>
  <si>
    <t>No  se realiza seguimiento toda vez que el riesgo se encuentra en nivel moderado.</t>
  </si>
  <si>
    <t>No se ha materializado el riesgo</t>
  </si>
  <si>
    <t xml:space="preserve">No se materializo el riesgo para la vigencia IPA 2024.
Teniendo en cuenta que las solicitudes y conceptos llevan un control de términos normativos, proyectándose la respuesta de manera oportuna. Como se refleja en el informe AJUR primer seguimiento.
</t>
  </si>
  <si>
    <t xml:space="preserve">No se evidencia materialización del riesgo para la II PA 2024. </t>
  </si>
  <si>
    <t>D11. Falta de compromiso del personal contratado con la actualización de su historia laboral y/o expediente según corresponda.</t>
  </si>
  <si>
    <t>Posibilidad de tener desactualizadas las  historias laborales, porque el personal vinculado no allega la información para la actualización oportuna.</t>
  </si>
  <si>
    <t>Desactualización de las historias laborales por falta de soportes que no se allegan a la Dirección de Talento Humano por parte del personal</t>
  </si>
  <si>
    <t xml:space="preserve">Personal vinculado al año, al cual se le realiza la solicitud para la actualización de hojas de vida a través de correo electrónico. </t>
  </si>
  <si>
    <t>El profesional encargado realiza jornadas de actualización de hojas de vida en el SIGEP II (de manera virtual y/o presencial).</t>
  </si>
  <si>
    <t>Hojas de vida actualizadas en el SIGEP II: ATHP08</t>
  </si>
  <si>
    <t>Para el primer semestre de 2025, se llevaron a cabo en diferentes fechas y horarios de manera presencial o por la herramienta teams, actividades de socialización-capacitación de SIGEP II y demás procesos contractuales, durante los días (19, 22, 26(2), 27, 28, 29 y 30 de mayo de 2025) soportado con los registros de asistencia; por lo cual, se contó con la participación de aproximadamente 600 colaboradores en las sesiones.</t>
  </si>
  <si>
    <t xml:space="preserve">Se evidencia materialización del riego, debido a que con base en la auditoria al proceso de Talento Humano se evidenció, desactualización de las hojas de vida de los conductores respecto al requisito del cargo como lo es la licencia de conducción, novedades de historia laboral.  </t>
  </si>
  <si>
    <t>Se evidencia en el plan de mejoramiento N° 499 en el hallazgo N°3, que las hojas de vida no presentan la documentación actualizada conforme requerimiento normativo.</t>
  </si>
  <si>
    <t xml:space="preserve">No se realiza seguimiento debido a que su nivel es bajo </t>
  </si>
  <si>
    <t>D5. Falta de verificación de la veracidad de los documentos soportes de contratación.</t>
  </si>
  <si>
    <t>El Profesional encargado verifica el personal pendiente por allegar los documentos correspondientes a la historia laboral (ejemplo declaración de Bienes y Rentas, declaración de rentas y complementarios e informe de entrega de cargo), y mediante correo electrónico les recuerda el compromiso de entregar la información de manera oportuna y requerida por la institución.</t>
  </si>
  <si>
    <t>ATHI014 Entrega de Cargo
ATHP08
Circular por parte de la Vicerrectoría Administrativa y Financiera</t>
  </si>
  <si>
    <t>Correo electrónico remitido al personal de planta 
Ticket de solicitud a la oficina de comunicaciones para la publicación del ATHr259 y declaración de renta y complementarios
ATHr270, ATHr272</t>
  </si>
  <si>
    <t>Para las declaraciones de conflicto de interés y declaración de rentas y complementarios para personal de nivel directivo se envió correo el 23 de enero de 2025 solicitando los soportes correspondientes y se reitera el 29 de enero.
Mediante medios internos el 23 de abril se socializó la Circular No. 008 del 21/04/2025, la cual trata sobre las directrices para la entrega de cargo según la Ley 951 de 2005.
En cuanto a la solicitud de la Declaración Juramentada de Bienes y Rentas vigencia 2024 para los funcionarios de planta, se llevó a cabo en el mes de julio mediante la Circular No. 014 del 09 de julio de 2025.</t>
  </si>
  <si>
    <t>D5. La asignación de recursos financieros para la contratación del personal especializado para el proceso de comunicaciones es limitado, lo que ocasiona la rotación del mismo.</t>
  </si>
  <si>
    <t>Posibilidad de publicar información en el modulo de contratación que pueda ocasionar incumplimientos o inconformidades de las partes interesadas por la imprecisión de las vigencias de los documentos.</t>
  </si>
  <si>
    <t>Perdida de la información de los procesos contractuales, hallazgos por parte de entes de control, quejas, reclamos o sanciones por incumplimientos legales.</t>
  </si>
  <si>
    <t>Numero de solicitudes allegadas en el SIS al servicio de webmaster por parte de la oficina de compras durante la vigencia 2024.</t>
  </si>
  <si>
    <t>La jefe de la oficina de comunicaciones gestiona la contratación de un webmaster adicional para poder atender las solicitudes allegadas a traves del SIS al servicio de webmaster.</t>
  </si>
  <si>
    <t>Contrato del webmaster suscrito</t>
  </si>
  <si>
    <t>Contrato suscrito</t>
  </si>
  <si>
    <t>18/07/2025</t>
  </si>
  <si>
    <t>Se incorporo como riesgo nuevo</t>
  </si>
  <si>
    <t>D15. Falta de organización y estructuración de los archivos y de la información a publicar por parte de los procesos</t>
  </si>
  <si>
    <t>El webmaster de la OCA envia correo electronico al solicitante indicando los errores en los documentos enviados a publicar.</t>
  </si>
  <si>
    <t>ECOP 01</t>
  </si>
  <si>
    <t xml:space="preserve">Correos electrónicos  </t>
  </si>
  <si>
    <t>D5. Falta de entrega oportuna de información por parte de los procesos para el desarrollo oportuno de las actividades propias del proceso.</t>
  </si>
  <si>
    <t xml:space="preserve">Posibilidad de entrega inoportuna (tiempos establecidos) de informes de auditorías, seguimientos y reportes a los entes de control  </t>
  </si>
  <si>
    <t xml:space="preserve">Incurrir en multas sanciones procesos disciplinarios o legales derivados por incumplimiento en los plazos para la entrega de la información </t>
  </si>
  <si>
    <t xml:space="preserve">Desde el proceso se generan en el año un aproximado de 100 informes </t>
  </si>
  <si>
    <t xml:space="preserve">El funcionario encargado realizará la solicitud a los líderes del proceso de la información requerida como insumo de los informes que se deben generar en el proceso. </t>
  </si>
  <si>
    <t>Información documentada: SCIP11 Acompañamiento asesoramiento y seguimiento por parte de control interno.SCIP02 Acciones correctivas y de mejora.</t>
  </si>
  <si>
    <t xml:space="preserve">Oficios y correos Institucionales </t>
  </si>
  <si>
    <t>El 14/02/2025 se solicita mediante correo electrónico documentación sobre Control Interno Contable a la Jefe de Contabilidad y el jefe de Almacén.</t>
  </si>
  <si>
    <t>Se evidencia materialización del riesgo, toda vez que, dentro del plan anual de auditorías vigencia 2022, con corte a 30 de junio del 2022, los siguientes seguimientos tuvieron un resultado por debajo del porcentaje esperado, de acuerdo a las fechas de corte estipuladas desde el inicio de la vigencia:  Seguimiento a la actividad litigiosa.
 Seguimiento al cumplimiento de metas plan de acción.
 Seguimiento a la ejecución presupuestal.
 Seguimiento a las acciones derivadas de la revisión por la dirección.
Se invita al proceso a fortalecer con controles que garanticen el cumplimiento del plan anual de auditorías vigencia 2022, dentro de los términos y tiempos establecidos.</t>
  </si>
  <si>
    <t>la materializacion de riesgo dado que el indicador de cumplimiento de entrega de preinformes no cumple la meta del 90%</t>
  </si>
  <si>
    <t>En seguimiento y verificación se observa indicador de cumplimiento denominado "Pre-informe de auditoria", cuyo resultado esta en un 100%, por lo tanto,  no se evidencia materialización del riesgo.</t>
  </si>
  <si>
    <t xml:space="preserve">No se evidencia materialización del riesgo </t>
  </si>
  <si>
    <t xml:space="preserve">El profesional encargado realizará el envío de oficios reiterativos a los responsables de proceso </t>
  </si>
  <si>
    <t>Se evidencia correo electrónico donde se realiza reiteración a los Directores de Seccionales y/o Extensiones para que allegaran la información con rerencia a informe de Obras inconclusas el día 19/03/2025, teniendo en cuenta que la solicitud inicial fue el 12/03/2025.</t>
  </si>
  <si>
    <t>D8. Entrega de Información sin los parámetros establecidos de Confiabilidad, Veracidad, Calidad. (Firmas, Fechas, versiones actualizadas o cantidad de documentos entregables) por parte de las áreas.</t>
  </si>
  <si>
    <t xml:space="preserve">El profesional encargado verificará el cumplimiento del mecanismo de controversias antes de la emisión del informe de auditoría. </t>
  </si>
  <si>
    <t xml:space="preserve">
Información documentada: SCIP04 Auditoría Interna</t>
  </si>
  <si>
    <t xml:space="preserve">Informe de auditoría </t>
  </si>
  <si>
    <t>De acuerdo a la verificación de controles del riesgo anterior, se evidencia el cumplimiento en la implementación del control.</t>
  </si>
  <si>
    <t>El profesional encargado realizará seguimiento al reporte de la información entregada en los seguimientos.</t>
  </si>
  <si>
    <t xml:space="preserve">Informes de seguimiento/ Reporte de planes en el aplicativo institucional  </t>
  </si>
  <si>
    <t>Se ingresa al aplicativo de Control Interno establecido para desarrollar y atender los planes de mejoramiento y se toma como muestra el PM 1004, evidenciando seguimiento el día 30/04/2025.</t>
  </si>
  <si>
    <t>D1. No hay suficiente capacidad instalada para atender las necesidades de la Universidad. (recurso humano)</t>
  </si>
  <si>
    <t>El profesional encargado solicitará acompañamiento de expertos técnicos para realizar o asesorar el establecimiento de los planes de mejora; en lo particular a las auditorías especiales que se requieran de terceros expertos (en caso que aplique).</t>
  </si>
  <si>
    <t>Perfil del auditor 
Especificaciones técnicas del contrato 
Información documentada: SCIM003</t>
  </si>
  <si>
    <t>No se presentó durante el IPA2025 el acompañamiento de expertos técnicos.</t>
  </si>
  <si>
    <t>El profesional encargado aplicará los mecanismos de seguimiento a los procesos que presenten demora en la ejecución de los planes de mejora, mediante la plataforma, actas de seguimiento, actas a comisión.</t>
  </si>
  <si>
    <t>ADOr001
Correo Electrónico Institucional
Registro en el aplicativo de Planes de mejoramiento
Actas</t>
  </si>
  <si>
    <t>En el Acta No. 003 del 10/04/2025 de la Comisión a Control Interno "Ordinaria", se evidencia que se presentó el avance del seguimiento de los planes de mejoramiento de forma trimestral. 
Se toma el Acta No. 006 del 25/03/2025 en la cual se evidencia que se llevó a cabo la revisión de actividades entre la funcionaria Magally y la Dra Carolina; se puede encontrar el avance de seguimiento de los planes de mejoramiento.</t>
  </si>
  <si>
    <t>D2. Fuga de capital por diferentes motivos (gestión del conocimiento)</t>
  </si>
  <si>
    <t>La Dirección de Control Interno rotará los gestores cada semestre o cuando sea requerido en las diferentes áreas de la universidad (administrativo, financiero y académico) para mantener el Conocimiento en el proceso de manera general.</t>
  </si>
  <si>
    <t>Plan de trabajo
Contrato</t>
  </si>
  <si>
    <t>ACTAS DE SEGUIMIENTO
Planner</t>
  </si>
  <si>
    <t>Durante el IPA2025 no se requirió reasignar funciones a los gestores de la oficina.</t>
  </si>
  <si>
    <t>D20. Falta de verificación por parte de almacén en el proceso de disposición final de los elementos institucionales</t>
  </si>
  <si>
    <t xml:space="preserve">Posibilidad de que los elementos no se de baja y/o  no se haya ejecutado (físicamente) la disposición final. </t>
  </si>
  <si>
    <t>Hallazgos reiterativos
Desgastes operativos en Almacén
Aumento del costo de la póliza de bienes patrimoniales.
Que no se haga efectiva la póliza del elemento que sufrió el siniestro</t>
  </si>
  <si>
    <t>Elementos dados de baja en la vigencia 2024</t>
  </si>
  <si>
    <t>Los funcionarios de Almacén realizan verificación a los elementos que han sido trasladados a las respectivas bodegas, identificando si los mismos han sido dados de baja, a través del Acta que se diligencia en la plataforma de Gestasoft.</t>
  </si>
  <si>
    <t>Acta que entrega el comité  técnico para el saneamiento de la contabilidad pública con la aprobación 
ABSP23–
Control de inventarios, traslados, devoluciones y bajas de bienes</t>
  </si>
  <si>
    <t>Acta   (Plataforma Gestasoft)</t>
  </si>
  <si>
    <t>Se encuentra en proceso de negociacion para la contratación del proceso de martillo, con el fin de gestionar la intermediación en la comercialización, destrucción, desintegración y desnaturalización de los bienes muebles y vehículos automotores dados de baja por inutilización, inservibilidad u obsolescencia, pertenecientes a la Universidad de Cundinamarca.</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</si>
  <si>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Sin embargo, se recomienda a la oficina de calidad, validar el impacto establecido en el presente riesgo, “Posibilidad de que los elementos no se de baja y/o no se haya ejecutado (físicamente) la disposición final” dado que a la fecha no se han llevado a cabo los procesos de Chatarrización y martillo lo que puede con llevar a un factor de riesgo y posible proceso sancionatorio fiscal y proceso disciplinario por ser reiterativo</t>
  </si>
  <si>
    <t>a la fecha se adelanta los contratos de chatarrizacion y martillo, previendo a futuro y evidenciando no materializacion del riesgo.</t>
  </si>
  <si>
    <t>No se materializa el riesgo en el primer semestre 2024, sin embargo, de vigencias anteriores viene arrastrado el riesgo y se evidencia desde las actividades descritas y verificadas tal como se plasma en el informe de Bienes y Servicios 2024.</t>
  </si>
  <si>
    <t xml:space="preserve">Se materializa riego a través de los planes de mejora 959 cuenta con 5 hallazgos para la extensión Facatativá; H4 “BODEGA DE ALMACÉN: SE EVIDENCIA ELEMENTOS PARA DAR DE BAJA DEL INVENTARIO: TELEVISOR SIN PLACA, 11 EXTINTORES 19082, 47042 19066, 12 U. TONERS (4 TK477 Y 8 REF. TK6117), IMPRESORA PLACA 42922, CABINA DE SONIDO PEAVEY PLACA 454969, CABINA DE SONIDO MARCA NEO PLACA 54961 Y BASCULA CON PLACA 464338, UBICADOSEN LA BODEGA DE ALMACÉN DE LA EXTENSIÓN FACATATIVÁ COMO SE EVIDENCIA EN VISITA Y EN LAS TOMAS FOTOGRÁFICAS. BODEGA DE MANTENIMIENTO: ELEMENTOS PARA DAR DE BAJA DEL INVENTARIO: PULIDORA CON PLACA 54409, EXTINTORES CON PLACAS 19075, 47964, 47953, LOS CUALES NO ESTÁN INSTALADOS NI PRESTANDO EL SERVICIO, INCUMPLIENDO LO RELATIVO A LA SEGURIDAD Y SALUD EN EL TRABAJO.” y 960 cuenta con 3 hallazgos para la Seccional Ubaté; H3 “SE EVIDENCIA ELEMENTOS PARA DAR DE BAJA DEL INVENTARIO: CARTUCHOS TONER SAMSUNG CON PLACAS ML21033 Y ML2010, ESCOPETA CON PLACA 166127, 1 TELÉFONO, 4 PROTECTORES DE PANTALLA, 4 CAJAS DE MINI DVDS CON 16 UNIDADES Y UN COMPUTADOR. INVENTARIO GRANJA: ÍTEMS 300971, 3000972 Y 3000973, HIDRO LAVADORA KACHER, TELEVISOR 3008121, SURTIDORES, TRACTOR CON NÚMERO DE MOTOR 037384, VENTILADOR, CAMIONETA FORD RANGER CON PLACA OJ516 (VER MATERIAL FOTOGRÁFICO)”. Los cuales se encuentran en proceso de ejecución </t>
  </si>
  <si>
    <t>Se evidencia la materialización del riesgo, identificada a partir de la auditoría realizada por la Dirección de Control Interno al proceso de Bienes y Servicios. De esta actuación se derivó el Plan de Mejoramiento N° 1101, relacionado con debilidades en la gestión y control de los elementos dados de baja y en los procedimientos para su disposición final, riesgo reiterativo.</t>
  </si>
  <si>
    <t>El funcionario de Almacen realiza la verificación de la documentación pertinente a la baja legalizada conforme al procedimiento ABSP23.</t>
  </si>
  <si>
    <t>ABSP23
ABSF037
Concepto Tecnico</t>
  </si>
  <si>
    <t>ABSr037
Concepto tecnico (Sistemas y Tecnologia o Recursos Fisicos o experto tecnico según requerimiento).</t>
  </si>
  <si>
    <t xml:space="preserve">Se incluye control </t>
  </si>
  <si>
    <t>El jefe de Almacen realiza la toma de inventarios según cronograma proyectado por vigencia</t>
  </si>
  <si>
    <t>ABSP23
ABSP05</t>
  </si>
  <si>
    <t xml:space="preserve">Cronograma Toma Inventarios </t>
  </si>
  <si>
    <t xml:space="preserve">D8. La información remitida por los procesos en ocasiones no cumple de manera completa, por falta de planificación causando reprocesos en las  actividades. </t>
  </si>
  <si>
    <t>El funcionario encargado de Almacén verifica que los inventarios a cargo de los Jefes y Directores de área contenga la información real a través de socializaciones dadas a los Jefes o Directores de área en la cual se confirman los documentos que deben diligenciar y las actividades que deben realizar para el respectivo control de sus inventarios.</t>
  </si>
  <si>
    <t xml:space="preserve">ABSP23
</t>
  </si>
  <si>
    <t xml:space="preserve">Listados de asistencia virtual
Informe anual de capacitacion </t>
  </si>
  <si>
    <t>La Oficina de Almacén realizó la socialización sobre el manejo de inventarios, según el Registro de Asistencia ESGr015 de fecha 12 de marzo de 2025, el cual ha sido verificado.</t>
  </si>
  <si>
    <t>D21. Fallas en la verificación de los elementos a entregar a cargo de un funcionario que quiera entregar los mismos</t>
  </si>
  <si>
    <t xml:space="preserve">Posibilidad que no se cumplan los tiempos de reporte de siniestro a la aseguradora o reporte, recuperación o pago del elemento que sufra siniestro. </t>
  </si>
  <si>
    <t>No pago de la indemnización por parte de la aseguradora
Detrimento patrimonial</t>
  </si>
  <si>
    <t>El número de reportes que se generaron a la aseguradora en la vigencia 2024</t>
  </si>
  <si>
    <t>Funcionario designado por la jefatura de almacén, valida los faltantes en los inventarios a través de: 
1. Toma física de inventarios.
2. Reporte de pérdidas o siniestros por parte de las diferentes dependencias de la universidad.</t>
  </si>
  <si>
    <t>Procedimiento  ABSP19 Siniestros.</t>
  </si>
  <si>
    <t>Correos enviados a la aseguradora con los soportes allegados por los funcionarios que reportaron el siniestro.</t>
  </si>
  <si>
    <t>MODERADO</t>
  </si>
  <si>
    <t>Desde el 24 de agosto de 2024 hasta la fecha, no se han reportado siniestros.</t>
  </si>
  <si>
    <t>No Se materializa el riesgo en el primer semestre 2024, realizan reportes y recuperación de elementos de siniestro ante las instancias pertinentes.</t>
  </si>
  <si>
    <t>El funcionario asignado de la Oficina de Almacén, valida el reporte por parte del proceso que requiere realizar la devolución de bienes a Almacén, bajas o traslado entre dependencias, a través del diligenciamiento del formato ABSF037, debidamente formalizado (firmado por los participantes de la actividad).</t>
  </si>
  <si>
    <t>ABSF037</t>
  </si>
  <si>
    <t>ABSr037</t>
  </si>
  <si>
    <t>se continua con la verificaciòn por parte de la oficina de Almacén del correcto diligenciamiento y formalización del formato ABSF037, sin esta condición no se realiza el traslado solicitado por el área o dependencia. Evidencia radicada a la oficina de almacen 12 de marzo de 2025</t>
  </si>
  <si>
    <t>EAA</t>
  </si>
  <si>
    <t>D2. Entrega inoportuna de la información requerida por parte de los gestores responsables</t>
  </si>
  <si>
    <t>Posibilidad de no obtener la acreditación en alta calidad de los programas académicos y/o sedes de la Universidad por el no cumplimiento de las condiciones de acreditación</t>
  </si>
  <si>
    <t>Afectación de la imagen institucional a nivel regional y nacional.</t>
  </si>
  <si>
    <t xml:space="preserve">Incumplimiento de los estándares de acreditación </t>
  </si>
  <si>
    <t>Se tiene como base los programas académicos de pregrado, adicionalmente, se cuenta sede, seccionales y extensiones.</t>
  </si>
  <si>
    <t>El director de autoevaluación y acreditación establece para los programas académicos las fechas límites para la radicación de documentos ante el CNA de conformidad con la normatividad vigente para el cronograma de condiciones iniciales o informes de autoevaluación con fines de acreditación.</t>
  </si>
  <si>
    <t>Información documentada: Acorde con el procedimiento EAAP03.
Acuerdo 002 del CESU de 2020.
Lineamientos para la acreditación en alta calidad
Cumplimiento de requisitos minimos exigidos para presentar solicitud de apreciacion de condiciones iniciales para acreditacion en alta calidad.</t>
  </si>
  <si>
    <t>Publicación del cronograma en la página web
Radicación en plataforma SACES - CNA.
EAAF013 - Presentación Condiciones Iniciales de Acreditación en Alta Calidad.
Informes de Autoevaluación con fines de Acreditacion.
EAAr007 
EAAr011</t>
  </si>
  <si>
    <t xml:space="preserve">Actualmente, el cronograma referente a los procesos de Alta Calidad de la Universidad de Cundinamarca se encuentra publicado en el Micrositio, en la sección de Acreditación: https://www.ucundinamarca.edu.co/index.php/universidad/autoevaluacion-y-acreditacion/acreditacion.
Posteriormente, la evidencia del estado de los procesos puede consultarse en la plataforma SACES-CNA.
</t>
  </si>
  <si>
    <t xml:space="preserve">Frente al control No. 1 en el plan de mejoramiento No. 509 derivado de la auditoria de calidad VII, el proceso fortalecerá el control por medio un software denominado “Aplicativo oferta y desarrollo de programas académicos U Cundinamarca”.
De acuerdo a los seguimientos realizados por la Dirección de Control Interno, se puede reconocer el avance que han tenido los procesos académicos dentro la Universidad, tales la asignación de horas a los docentes en actividades de administrativas apoyando de manera significativa los procesos de Autoevaluación y Acreditación. </t>
  </si>
  <si>
    <r>
      <t xml:space="preserve">En relación al riesgo, </t>
    </r>
    <r>
      <rPr>
        <b/>
        <sz val="11"/>
        <color theme="1"/>
        <rFont val="Arial"/>
        <family val="2"/>
      </rPr>
      <t>no se evidencia materialización</t>
    </r>
    <r>
      <rPr>
        <sz val="11"/>
        <color theme="1"/>
        <rFont val="Arial"/>
        <family val="2"/>
      </rPr>
      <t>. Sin embargo, en relación a lo contenido en el primer seguimiento realizado el día 09 de octubre 2019, se informa que el plan de mejoramiento No. 509 denominado “No se define planeación del diseño para el programa de zootecnia de Fusagasugá que fue presentado para registro calificado el 19 de junio de 2019; lo anterior genera incumplimiento del requisito 8.3.2 de la norma ISO 9001:2015” el cual tenía como objetivo inicial la puesta en marcha de un aplicativo “Oferta y desarrollo de programas académicos U Cundinamarca”, fue trasladado al plan de mejoramiento No. 599, hallazgo No. 2, cargado a la Vicerrectoría Académica, toda vez que mediante auditoría interna de Calidad de la vigencia 2020 se estableció un hallazgo similar al presente, tanto en descripción como en criterios “Aunque se cuenta con el cronograma de actividades de renovación de registro calificado, obtención registro calificado por parte del proceso de autoevaluación y acreditación, no se evidencia la información documentada necesaria para demostrar la planificación del diseño y desarrollo para la modificación del programa académico, referente a la resignificación, las responsabilidades y autoridades involucradas, las necesidades internas de recursos internos, la necesidad de controlar las interfaces entre las personas que participan activamente en el diseño y desarrollo”. Dicho plan de actividades se encuentra en ejecución.</t>
    </r>
  </si>
  <si>
    <t>Para el II PA 2023 se realiza seguimiento a los siguientes planes de mejoramiento desde Control Interno, encontrando los siguientes resultados que se comportan como glosas faltantes en los planes de mejoramiento, a saber:
Plan de mejoramiento dialogando con el mundo, este plan de mejoramiento venció en dic 15 2022 con un % de avance del 89% haciendo falta dos actividades: 
“Generar doble titulaciones con instituciones extranjeras” y “Estructurar un documento que contenga la reglamentación del comité de Dialogando con el Mundo y presentarlo al consejo académico”
Plan de mejoramiento Graduados, este plan de mejoramiento venció en dic 15 de 2022 con un % de avance del 72% haciendo falta las siguientes actividades, se tienen 9 actividades en proceso.
Plan de mejoramiento renovación de acreditación sociales, venció el 15 dic 2022, a la fecha presenta un % de avance de 88% en su noveno seguimiento, faltando por cerrar 8 actividades.
Se solicita revisar los controles adicionando el control que se lleva a cabo a través de la Dirección de Control Interno.</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</si>
  <si>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De igual manera reiteramos reevaluar el nivel del riesgo residual de moderado a nivel alto o extremo.</t>
  </si>
  <si>
    <t xml:space="preserve">
El equipo de la dirección de autoevaluación y acreditación realiza seguimiento a los planes de mejoramiento de las unidades regionales y programas en lo que compete a procesos de autoevaluación, condiciones iniciales y reacreditación de programas académicos para verificación del cumplimiento del plan de actividades.</t>
  </si>
  <si>
    <t xml:space="preserve">
Información documentada: Acorde con el procedimiento EAAP03.</t>
  </si>
  <si>
    <t>Reportes emitidos por el sistema de información que soporta el proceso.
Acta de seguimiento
EAAr007 
EAAr011</t>
  </si>
  <si>
    <t>Mediante el sistema de informacion PLANES de pensemos se realiza la consolidacion de evidencias y seguimiento a los planes de mejoramiento producto del proceso de autoevaluacion para los programas y sedes de la institución. http://planes.ucundinamarca.edu.co:8080/suiteve/base/client?soa=4</t>
  </si>
  <si>
    <t>El profesional asignado de la dirección de autoevaluación y acreditación se encarga de sensibilizar y socializar a los programas, unidades académicas y administrativas, los requisitos exigidos por el CNA para los procesos de acreditación de programas.</t>
  </si>
  <si>
    <t>Lineamientos para la acreditación en alta calidad
Información documentada: Acorde con el procedimiento EAAP04 para efectos de acreditación</t>
  </si>
  <si>
    <t>Registro de asistencia y/o Registros de acompañamiento (correo electrónico/grabaciones)
Acta de reunión</t>
  </si>
  <si>
    <t>Se evidencia de correos, en los cuales se realiza seguimiento a los planes de mejoramiento de condiciones iniciales de acreditación.</t>
  </si>
  <si>
    <t>El profesional asignado de la dirección de autoevaluación y acreditación brinda asesoramiento en el diligenciamiento de los informes de autoevaluación en coherencia con los formatos EAAF007  y EAAF011 a fin de identificar el impacto en los programas académicos.</t>
  </si>
  <si>
    <t>Información documentada: Acorde con el procedimiento EAAP03 para el proceso de autoevaluación.</t>
  </si>
  <si>
    <t>EAAr007
EAAr011</t>
  </si>
  <si>
    <t>Evidencia los planes de mejoramiento del segundo evidencia de los planes de mejoramiento correspondientes al segundo periodo académico, en los cuales se han realizado los debidos acompañamientos a los procesos de Autoevaluación de los diferentes programas. acamiento, donde se realizan los debidos acompañamientos a los procesos de Autoevaluación de los diferentes programas.</t>
  </si>
  <si>
    <t>D3. Alta rotación del personal docente de los equipos de autoevaluación y acreditación y coordinadores de programa</t>
  </si>
  <si>
    <t>El profesional asignado de la dirección de autoevaluación y acreditación brinda acompañamiento a los facilitadores de las diferentes unidades académicas y procesos para garantizar la gestión del conocimiento en el aseguramiento de las condiciones de calidad de los programas académicos y de la institución.</t>
  </si>
  <si>
    <t>Información documentada
Procedimiento EAAP01, EAAP03 y EAAP04</t>
  </si>
  <si>
    <t>Actas
Registro de asistencia y/o Registros de acompañamiento (correo electrónico)</t>
  </si>
  <si>
    <t>Desde la Dirección de Autoevaluación y Acreditación se realiza un seguimiento continuo a todos los procesos relacionados con las condiciones de calidad de los programas y sedes.</t>
  </si>
  <si>
    <t>D5. Tiempos limitados en la dedicación académica de los profesores para atender los procesos de autoevaluación, acreditación y registro calificado.</t>
  </si>
  <si>
    <t>El profesional de la oficina de Desarrollo Académico en conjunto con los coordinadores de cada programa académico deben incluir en los planes de trabajo de los Gestores del conocimiento de los equipos de autoevaluación y acreditación actividades relacionadas con el cumplimiento de los requisitos exigidos por el MEN-CNA para los procesos de registro calificado y acreditación de programas.</t>
  </si>
  <si>
    <t>Planes de trabajo
Información documentada: Acorde con el procedimiento EAAP03 en lo contemplado en requisitos y condiciones generales.
Acuerdo 006 de 2016 del Consejo Académico</t>
  </si>
  <si>
    <t>Horas asignadas a Planes de trabajo desde la Oficina de Desarrollo Academico.
Correo electronico de solicitud de las horas asignadas</t>
  </si>
  <si>
    <t>Se presenta la asignación de horas docente para el periodo 2024-2, donde se evidencia la proyección del plan de "Participación en procesos de solicitud y renovación de registro calificado, y acreditación de alta calidad".</t>
  </si>
  <si>
    <t>A2. Actualización en normatividad por parte del Ministerio de Educación Nacional y/o el Consejo Nacional de Acreditación</t>
  </si>
  <si>
    <t xml:space="preserve">La alta dirección informa sobre la nueva normatividad aplicable a las áreas, con el objetivo de que se realice la apropiación acorde con los tiempos establecidos </t>
  </si>
  <si>
    <t>Información documentada acorde con los procedimientos EAAP01, EAAP03 y EAAP04.</t>
  </si>
  <si>
    <t xml:space="preserve">Publicación en página web - Micrositio </t>
  </si>
  <si>
    <t xml:space="preserve"> Evidencia de trámites de publicación y actualización en la página web
Se adjuntan los correos relacionados con los trámites de publicación y actualización en la página web, en coherencia con los actos administrativos allegados por el MEN para los programas de nueva oferta académica.
Adicionalmente, se ha actualizado en el micrositio la normatividad aplicable a los procesos de aseguramiento de la calidad académica.</t>
  </si>
  <si>
    <t>D7.  Errores tipográficos en la sistematización de la información</t>
  </si>
  <si>
    <t>El director de Autoevaluación y Acreditación verifica el detalle de los documentos informes de autoevaluación que son generados por los programas académicos y/o unidades regionales en el marco de los lineamientos establecidos por el CNA.</t>
  </si>
  <si>
    <t>Información documentada: Acorde con el procedimiento EAAP03</t>
  </si>
  <si>
    <t>Con el fin de cumplir con los lineamientos exigidos por el CNA se consolidan los informes de autoevaluación de sedes y programas, se adjuntan evidencias de estos informes en los procesos actuales.</t>
  </si>
  <si>
    <t>D4. Desinformación de la comunidad académica sobre los procesos de registro calificado, acreditación de programas.</t>
  </si>
  <si>
    <t>Posibilidad de perder el registro calificado de los programas académicos por la no presentación en debida forma ante el MEN</t>
  </si>
  <si>
    <t>Pérdida de procesos de acreditación en alta calidad, pérdida de registros calificados de los programas académicos, disminución de ingresos por concepto de matriculas y afectación de la imagen institucional.</t>
  </si>
  <si>
    <t>Procesos de renovacion de registro calificado.</t>
  </si>
  <si>
    <t>El profesional asignado de la dirección de autoevaluación y acreditación se encarga de sensibilizar y acompañar a los programas, unidades regionales, unidades académicas y administrativas en los procesos de registro calificado.</t>
  </si>
  <si>
    <t>Decreto 1330 de 2019
Decreto 529 de 2024
Información documentada: Acorde con el procedimiento EAAP01 -Creacion, Extension, Ampliacion, Modificacion y Renovacion De Lugar de Desarrollo, Convenio y Renovacion de Programas Academicos.</t>
  </si>
  <si>
    <t>Registros de asistencia y/o Registros de acompañamiento (correo electrónico)</t>
  </si>
  <si>
    <t>En la segunda vigencia del período 2024, se realizó la solicitud de renovación del registro calificado y la modificación para la ampliación del lugar de desarrollo del programa académico de Psicología Facatativá - Zipaquirá.
Durante este proceso, la Dirección de Autoevaluación y Acreditación brindó acompañamiento en la revisión del documento maestro y sus anexos correspondientes para la radicación en SACES.  Se visualizan capturas de pantalla de las reuniones realizadas, en las cuales se evidencia la asistencia de la decana de la facultad y el coordinador del programa.</t>
  </si>
  <si>
    <t>En la vigencia 2019, no se evidencia materialización del riesgo, pero es importante aclarar que debido a la perdida de los registros calificados en la vigencia 2018 se establecieron planes de contingencia a fin de garantizar la calidad de la prestación del servicio hasta la última cohorte; en auditoría VIII de calidad se estableció una No Conformidad sobre plan de contingencia de la licenciatura de lengua castellana e Inglés, reafirmando la importancia de fortalecer las acciones propuestas dentro del plan</t>
  </si>
  <si>
    <t xml:space="preserve">No se evidencia materialización del riesgo. 
Sin embargo se resalta que, durante la vigencia 2020 I, se han recibido satisfactoriamente los registros calificados de los siguientes programas académicos de la Universidad, radicados en la vigencia 2019.
- Ingeniería de sistemas y computación – Fusagasugá.
- Ingeniería de sistemas y computación – Facatativá.
- Ingeniería Ambiental – Girardot, Ingeniería Ambiental – Facatativá.
En la presente vigencia se radica para renovación de registro calificado el programa académico de Administración de Empresas – Facatativá y el doctorado en Educación para obtención de registro calificado.
</t>
  </si>
  <si>
    <t>No se revisa el riesgo, toda vez que el riesgo es moderado.
 Sin embargo, se recomienda a la oficina de calidad, validar el impacto establecido en el presente riesgo, teniendo en cuenta que en caso de materializarse el impacto sería catastrófico. En el mismo sentido, se recomienda al proceso, validar la documentación relacionada en los controles del riesgos, teniendo en cuenta la puesta en marcha del nuevo aplicativo de construcción de documentos maestros. Este mismo aplicativo sirve como control adicional y se viene trabajando en el plan de mejoramiento interno No. 694.  //YHC</t>
  </si>
  <si>
    <t>No se evidencia materializacion del riesgo 
Si bien no se encuentra dentro de la zona de revisión por parte de Control Interno, se recomienda lo siguiente: Validar el porcentaje de impacto inherente, actualmente se encuentra en moderado, sin embargo, como impacto inherente la pérdida de un registro calificado se considera alto o catastrófico</t>
  </si>
  <si>
    <t>No se evidencia materialización de riesgo.</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</si>
  <si>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
De igual manera reiteramaos reevaluar el nivel de riesgo residual de moderado a nivel alto o extremo</t>
  </si>
  <si>
    <t>El director de autoevaluación y Acreditación convoca mediante la comisión de acreditación y/o el Comité SAC a las áreas que presenten incumplimientos en el reporte de información que afecten negativamente los procesos de registro calificado.</t>
  </si>
  <si>
    <t>Documentos requeridos para la construcción del documento maestro de renovación de registro calificado.
Normatividad MEN
Información documentada: Acorde con el procedimiento EAAP01 mediante los requisitos y condiciones generales.</t>
  </si>
  <si>
    <t>Documentación emitida por los procesos requerida para la construcción del documento maestro
Acta de la comisión de acreditación o el comité SAC (Si aplica)</t>
  </si>
  <si>
    <t>Se adjuntan las presentaciones y actas de las Comisiones de Acreditación correspondientes a la vigencia 2024-2, en las cuales se expone el estado de los frentes de registro calificado, autoevaluación y acreditación. Asimismo, se presenta el seguimiento a los compromisos asumidos por las diferentes dependencias que forman parte de la comisión.</t>
  </si>
  <si>
    <t>El profesional asignado de la dirección de autoevaluación y acreditación brinda asesoramiento en el diligenciamiento de los documentos maestros de conformidad con el formato EAAF006 para verificar las condiciones de programa.</t>
  </si>
  <si>
    <t xml:space="preserve">
Información documentada: Acorde con el procedimiento EAAP01.</t>
  </si>
  <si>
    <t>EAAr006</t>
  </si>
  <si>
    <t>Se presentan las evidencias de las sesiones en las que se brindó acompañamiento tanto a los planes de mejoramiento de los informes de programas como a los informes institucionales.</t>
  </si>
  <si>
    <t>D1. Cultura reactiva ante situaciones complejas</t>
  </si>
  <si>
    <t>El equipo de la dirección de autoevaluación y acreditación realiza procesos de socialización y difusión a todos los programas académicos en relación a temas de aseguramiento de la calidad académica, adicionalmente, articula estrategias que permitan un mayor alcance con la comisión de acreditación y el Comité SAC.</t>
  </si>
  <si>
    <t>Actas
Registro de asistencia y/o Registros de acompañamiento (correo electrónico/grabaciones)</t>
  </si>
  <si>
    <t>Se presentan las evidencias de las Comisiones de Acreditación desarrolladas durante la vigencia 2024-2, que incluyen el seguimiento a compromisos, presentaciones, actas de sesión y grabaciones de cada ejercicio mensual. Estos documentos reflejan el estado y las estrategias implementadas para los procesos de aseguramiento de la calidad académica.</t>
  </si>
  <si>
    <t>Se presentan las evidencias de correos electrónicos con los acompañamientos realizados por el asesor de la Dirección de Autoevaluación y Acreditación, incluyendo los archivos con comentarios, recomendaciones y sugerencias sobre las condiciones de calidad del programa.</t>
  </si>
  <si>
    <t>El director de Autoevaluación y Acreditación verifica el detalle de los documentos maestros que son generados por equipos de los programas académicos en el marco de los lineamientos establecidos por el MEN</t>
  </si>
  <si>
    <t xml:space="preserve">Información documentada: Acorde con el procedimiento EAAP01.
</t>
  </si>
  <si>
    <t>EAAF006</t>
  </si>
  <si>
    <t>Se adjuntan los proyectos de acuerdo de los informes de Autoevaluación con fines de Acreditación, con el respectiva revisSe adjuntan los proyectos de acuerdo correspondientes a los informes de Autoevaluación con fines de Acreditación, los cuales han sido revisados y avalados por la Dirección de Autoevaluación. Posteriormente, estos fueron presentados a los cuerpos colegiados de la Universidad de Cundinamarca y radicados ante el CNA.ión y aval de la Dirección de Autoevaluación y posteriormente radicados ante el CNA, tras su presentación a los cuerpos colegiados de la Universidad de Cundinamarca.</t>
  </si>
  <si>
    <t>D6. Falta estudio del contexto para la oferta de programas nuevos.</t>
  </si>
  <si>
    <t>El equipo de trabajo de los programas académicos en conjunto con la Dirección de Autoevaluación y Acreditación presenta un estudio de factibilidad atendiendo los lineamientos establecidos por el Ministerio de Educación Nacional, a fin de conocer la viabilidad de un nuevo programa académico previo a la presentación del documento maestro para obtención de registro calificado ante el MEN.</t>
  </si>
  <si>
    <t>Información documentada: Acorde con el procedimiento EAAP01 en relación al estudio de factibilidad para creación, extensión o ampliación lugar de desarrollo.</t>
  </si>
  <si>
    <t>Documento estudio de factibilidad</t>
  </si>
  <si>
    <t xml:space="preserve">Se revisa el estudio de factibilidad 2024 titulado "Caracterización de necesidades académicas en educación superior en siete provincias de Cundinamarca", desarrollado por la Dirección de Autoevaluación y Acreditación en conjunto con la Vicerrectoría Académica.
</t>
  </si>
  <si>
    <t>D7. Currículos, planes de estudio y rutas de aprendizaje que requieren actualización.</t>
  </si>
  <si>
    <t>Posibilidad de perder las condiciones de acreditación en alta calidad en los programas académicos de pregrado y posgrado por incumplimiento en los lineamientos del MEN  y CNA</t>
  </si>
  <si>
    <t>Perdida de acreditación en alta calidad, de registros calificados, perdida de cobertura en la prestación del servicio, afectación a la imagen institucional y afectación de los recursos propios.</t>
  </si>
  <si>
    <t>Se tiene de base que se debe dar cumplimiento a las condiciones de calidad (1 condición institucional y 9 condiciones de cada programa académico) de los programas académicos (30 programas de pregrado y postgrado  que se presentarán para la vigencia 2024).</t>
  </si>
  <si>
    <t xml:space="preserve">
Los comités curriculares y los consejos de facultad realizarán, al menos una vez al año, la revisión del despliegue del currículo. Asimismo, definirán y presentarán ante la Comisión de Gestión y Evaluación Curricular la ruta de actualización de los planes de aprendizaje, la cual deberá actualizarse anualmente a partir de la fecha de su oferta académica, dejando evidencia en actas y formatos institucionales.</t>
  </si>
  <si>
    <t>Acta de comité curricular
Acta del consejo de facultad
Acta del consejo académico
Documento de resignificación curricular
Información documentada: Acorde con el procedimiento EAAP01.</t>
  </si>
  <si>
    <t>Documento aprobado por el consejo académico.</t>
  </si>
  <si>
    <t>Durante la vigencia 2024 se evidencia la actualización  tanto en la pagina web institucional como en las aprobaciones por el ministerio de educación nacional MEN y la Dirección de autoevaluación y acreditación, los documentos maestros y registros calificados actualizados de los programas a la fecha con resignificación curricular, además de las condiciones para lograr acreditación de los faltantes, que a la fecha se encuentran en visita de pares académicos y procesos de resginificación, además de planes de mejoramiento.</t>
  </si>
  <si>
    <t xml:space="preserve">En la vigencia 2019, no se evidencia materialización del riesgo, pero es importante aclarar que debido a la perdida de los registros calificados en la vigencia 2018 se establecieron planes de contingencia a fin de garantizar la calidad de la prestación del servicio hasta la última cohorte; en auditoría VIII de calidad se estableció una No Conformidad sobre plan de contingencia de la licenciatura de lengua castellana e Inglés, reafirmando la importancia de fortalecer las acciones propuestas dentro del plan. 
De acuerdo a los seguimientos realizados por la Dirección de Control Interno, se puede reconocer el avance que han tenido los procesos académicos dentro la Universidad, tales como la contratación de docentes de planta, contratación de docentes a 11 meses, la renovación de los currículos y la asignación de horas a los docentes en actividades de administrativas apoyando de esta manera los procesos de Autoevaluación y Acreditación.  
</t>
  </si>
  <si>
    <t>Si bien no se evidencia materialización del riesgo referente a la perdida de registros calificados y acreditación de programas, se presenta desactualización de los micro currículos de los programas académicos de posgrado evidenciado en auditoria especial de fecha 27 de noviembre de 2019. 
Se evidencia a través de informe de salidas no conformes de fecha 22 de enero de 2020 la siguiente información: 
Durante la vigencia 2019 se presentaron un total de 435 salidas no conformes, los cuales se han venido trabajando por medio de los siguientes planes de mejoramiento: 
Plan de mejoramiento N°501, hallazgo N°4.
 Plan de mejoramiento N°507, hallazgo N°6. 
Plan de mejoramiento N° 535.
De acuerdo al plan de condiciones institucionales se evidencia cumplimiento del 0% en la siguiente acción establecida: Mejorar el sistema de Evaluación Docente, definida en la condición de profesores.</t>
  </si>
  <si>
    <t>Reporte planes de mejoramiento con referencia a las Salidas no Conformes No. 535 con un avance de cumplimiento del 50%. 
Durante la vigencia 2020, se han recibido satisfactoriamente los registros calificados de los siguientes programas académicos de la Universidad, radicados en la vigencia 2019.
- Ingeniería de sistemas y computación – Fusagasugá.
- Ingeniería de sistemas y computación – Facatativá.
- Ingeniería Ambiental – Girardot, Ingeniería Ambiental – Facatativá.
En la presente vigencia se radica ante el Ministerio de Educación Nacional el programa académico de Administración de Empresas – Facatativá
En referencia al avance condiciones iniciales se cuenta con una meta de incrementar los resultados de SABER PRO sobre la media nacional con una avance del 67%.  
De acuerdo al avance generado en el plan de  condiciones institucionales con corte de seguimiento a junio de 2020, se encuentra con un porcentaje de 69% con referencia a las acciones contempladas en el mismo. 
No se evidencia materialización del riesgo.</t>
  </si>
  <si>
    <r>
      <rPr>
        <b/>
        <sz val="11"/>
        <color theme="1"/>
        <rFont val="Arial"/>
        <family val="2"/>
      </rPr>
      <t>No se evidencia la materialización del riesgo</t>
    </r>
    <r>
      <rPr>
        <sz val="11"/>
        <color theme="1"/>
        <rFont val="Arial"/>
        <family val="2"/>
      </rPr>
      <t>, sin embargo, para el segundo semestre de la vigencia 2020, se realizó el 5° Seguimiento del PM de Condiciones Iniciales de los programas académicos de Zootecnia e Ingeniería Electrónica (Fusagasugá) y Música, presentando un avance de 86%, 5 puntos por encima del ultimo seguimiento en la vigencia 2020 II. Durante la vigencia 2021 I, se revisarán actividades en relación a la implementación de estrategias en cuando a la categorización docente, seguimiento a los proyectos de investigación y actividades de internacionalización y los procesos de actualización de equipos requeridos para el programa de música a fin de validar su fortalecimiento y total cumplimiento</t>
    </r>
  </si>
  <si>
    <t>No se evidencia materialización de riesgo, sin embargo se recomienda revisar si la escala de impacto del riesgos corresponde a moderado, toda vez que siendo este riesgo el relacionado con la razón de ser de la universidad, su materialización se debería considerar de impacto extremo.</t>
  </si>
  <si>
    <t>1. 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t>
  </si>
  <si>
    <t>Se evidencia materialización del riesgo dado que en el indicador de formación y aprendizaje (tasa de graduación efectiva) tiene como meta de cumplimiento el 80%, el cual se cumple en un 82%, sin embargo, verificando el segregado del indicador se evidencia que 12 programas académicos obtuvieron una tasa de graduación por debajo del 80% incluyendo aquellos en los que se están llevando a cabo plane de mejoramiento estratégicos para la renovación de la acreditación.</t>
  </si>
  <si>
    <t>D42. Fuga o perdida de capital intelectual relacionado con el aseguramiento de la gestión del conocimiento, debido a la alta rotación de profesores.</t>
  </si>
  <si>
    <t xml:space="preserve">
La Oficina de Desarrollo Académico solicitará a los profesores gestores del conocimiento y el aprendizaje, al finalizar cada semestre, un informe de gestión que consolide la información de los núcleos temáticos y campos de aprendizaje trabajados durante el periodo. Este informe será requisito para la entrega de cargo y garantizará la transferencia del conocimiento académico, quedando archivado en el repositorio institucional como evidencia del proceso.</t>
  </si>
  <si>
    <t xml:space="preserve">Informes de Núcleos temáticos o campos de aprendizaje </t>
  </si>
  <si>
    <t xml:space="preserve">Trazabilidad  e informes allegados vía correo electrónico. </t>
  </si>
  <si>
    <t>Para el segundo semestre de 2024Se evidencia  el envió de informes semestrales a la Oficina de Desarrollo académico por parte de los coordinadores de programa y docentes, con la información del trabajo en los núcleos temáticos y acervo documental de la oficina con la información recopilada.</t>
  </si>
  <si>
    <t>D4. El bajo número de profesores de planta y TCO correspondientes a un periodo académico que incide en los procesos de registro calificado y acreditación de alta calidad.</t>
  </si>
  <si>
    <t xml:space="preserve">
La Vicerrectoría Académica, en coordinación con la Dirección de Talento Humano, realizará el ejercicio de asignación de vacantes para profesores de planta a través del concurso profesoral, cada vez que se presente la necesidad, de acuerdo con los procesos de priorización establecidos en la Universidad de Cundinamarca. La evidencia de este proceso quedará consignada en los actos administrativos y actas de priorización correspondientes.</t>
  </si>
  <si>
    <t>Apertura, ejecución y asignación de vacantes en el concurso profesoral en cada vigencia.</t>
  </si>
  <si>
    <t xml:space="preserve">
Trazabilidad del concurso profesoral</t>
  </si>
  <si>
    <t xml:space="preserve">En la vigencia 2024, no se evidencia que se halla realizado el proceso de oferta a través de concurso profesoral de las plazas para docente de planta en conjunto con  Dirección de Talento Humano y liderado por la Vicerrectoría Académica., esto debido a falta de aprobación de la normativa que regula esta actividad. </t>
  </si>
  <si>
    <t>AAA</t>
  </si>
  <si>
    <t>D4. Falta de articulación de los diferentes actores en la formulación y ejecución de los proyectos aprobados encaminados al mejoramiento de los espacios académicos adscritos a la unidad de apoyo académico.</t>
  </si>
  <si>
    <t>Posibilidad de pérdida, deterioro o daño de los elementos (medios-recursos) académicos adscritos a la Unidad de Apoyo Académico por el préstamo y/o la falta de control de los mismos (verificación).</t>
  </si>
  <si>
    <t xml:space="preserve">Incumplimiento en los requerimientos de los estudiantes y docentes en la prestación de espacio y elementos educativos como apoyo a las actividades académicas.
Perdida de recursos económicos.
Posibles salidas no conformes, quejas y reclamos que manifiesten la insatisfacción en cuanto a la suficiencia de elementos y espacios académicos. </t>
  </si>
  <si>
    <t>Para la vigencia 2024 se hizo préstamo de 14085 elementos educativos a los estudiantes , los docentes y los administrativos de la Universidad  de Cundinamarca. 
Lo cual implica una probabilidad de perdida, deterioro o daño a los elementos en calidad de préstamo.</t>
  </si>
  <si>
    <t>El profesional de Apoyo Académico verifica y realiza seguimiento a las solicitudes de necesidades del Plan Anual de Adquisiciones  (Funcionamiento-Inversión) por medio del aplicativo de Apoyo Académico y la plataforma digital Integradoc.</t>
  </si>
  <si>
    <t>Información documentada: PROCEDIMIENTO AAAP01 (CONTROL)</t>
  </si>
  <si>
    <t xml:space="preserve">Registro del reporte en el aplicativo 
Base de datos </t>
  </si>
  <si>
    <t>En el Consolidado del Plan Anual de Adquisiciones (ABSF047) se detallan las líneas del PAA, especificando el tipo de necesidad y las áreas responsables de su ejecución, lo cual contribuye al buen desempeño de la entidad.Actualmente, se está llevando a cabo el proceso de contratación o adquisición de licencias y servicios de bases de datos. El seguimiento de este proceso se realiza mediante una hoja de trabajo que contiene información relevante, como el identificador, la fecha de inicio, el consecutivo ABSr097 y el número de Certificado de Disponibilidad Presupuestal (CDP), entre otros datos.</t>
  </si>
  <si>
    <t>Se evidencia materialización del riego dado que a corte de agosto del 2019 se evidencia los siguientes porcentajes de rubros presupuestales:
1. Insumos de laboratorio (21,98%).
2. Dotación de laboratorio (4.81%)
3. Dotación biblioteca (4,08%).
4. Granjas (5.72%).
Lo anterior conlleva a una desactualización es espacios académicos.</t>
  </si>
  <si>
    <t xml:space="preserve">El presente análisis se realiza con corte a noviembre de 2019 se presenta materialización del riego dado a: 
.
 En el informe de PQRS se presentan sugerencias por parte de los estudiantes referentes a la actualización de equipos. 
En el informe de auditoría de seguridad y salud en el trabajo de fecha 28 de noviembre de 2019, se establecen incumplimientos en el decreto 1072 y normatividad vigente tipo en los laboratorios en relación con condiciones de almacenamiento de químicos y condiciones locativas de laboratorios. </t>
  </si>
  <si>
    <t>No se presenta materialización del riesgo.</t>
  </si>
  <si>
    <t>No se realiza seguimiento a el riesgo toda vez que el nivel de riesgo es moderado</t>
  </si>
  <si>
    <t>Teniendo en cuenta que el nivel de riesgo se encuentra en moderado , se evidencia que conforme al Acta 02 de 2022-04-22 con asunto entrega de cargo unidad de apoyo académico en el acapite "inventarios Recibidos"  donde se describe que se encuentra pendiente por verificar el inventario. Se recomienda que se realicen los debidos levantamientos de inventario e informes con el fin de establecer un plan de mejoramiento con las áreas responsables para mitigar la materialización del riesgo.</t>
  </si>
  <si>
    <t>se evidencia materializacion de riesgo de" Posibilidad de pérdida, deterioro o daño de los elementos (medios-recursos) académicos adscritos a la Unidad de Apoyo Académico por el préstamo y/o la falta de control de los mismos (verificación)." toda vez que desde la comision de control interno se ha realizado seguimiento a la entrega de cargo de esta jefatura y se evidencia en informe de fecha 17-06-2022 la perdida de elementos</t>
  </si>
  <si>
    <r>
      <t xml:space="preserve">Mediante el seguimiento de la función preventiva con radicado 20221123-1975-I y asunto "Entrega de cargo de la Unidad de Apoyo Académico", se evidencia la persistencia de la materialización del riesgo </t>
    </r>
    <r>
      <rPr>
        <i/>
        <sz val="11"/>
        <color theme="1"/>
        <rFont val="Arial"/>
        <family val="2"/>
      </rPr>
      <t>"posibilidad de pérdida, deterioro, o daño de los elementos (medios - recursos)  académicos adscritos a la Unidad de Apoyo Académico por el préstamo y/o la falta de control de los mismos (verificación)".</t>
    </r>
  </si>
  <si>
    <t>Se evidencia materialización del riesgo toda vez que en ejercicio de auditoria IIPA 2023, se obtuvo como resultado un total de 20 hallazgos. Se sugiere actualizar el nivel del riesgo residual teniendo en cuenta que al corte de fecha de seguimiento es moderado e identificar posibles riesgos en las actividades operacionales o administrativas de apoyo académico.</t>
  </si>
  <si>
    <t>Como tratamiento a la materialización del riesgo, se encuentran en ejecución los planes de mejoramiento 477, 916 y 941, de la unidad de Apoyo Académico.</t>
  </si>
  <si>
    <t xml:space="preserve">
26/03/2025</t>
  </si>
  <si>
    <t>Se evidencia materialización del riesgo toda vez que se deja un hallazgo de auditoria programada de la Vigencia 2025-I a la Dirección de Bienes y Servicios en la cual se identificó posible detrimento por la adquisición de elementos de laboratorio biología molecular que no han tenido usabilidad desde su adquisición, lo que genera un posible DETERIORO en los equipos. Es de aclarar que el presente hallazgo se lleva a cabo mediante el plan de mejoramiento 1104, el cual se encuentra en estado de “EN EJECUCCIÓN”.</t>
  </si>
  <si>
    <t xml:space="preserve">D6. Cargue inoportuno de documentos en el repositorio institucional del CGCA en seccionales y extensiones. </t>
  </si>
  <si>
    <t xml:space="preserve">El gestor del CGCA  realiza seguimiento periódico a la producción académica de los estudiantes creadores de oportunidades de la Universidad, los cuales serán cargados  en el repositorio institucional. </t>
  </si>
  <si>
    <t>Correo institucional 
Página web - repositorio institucional para consulta
AAAM001 - AAAP016</t>
  </si>
  <si>
    <t>Repositorio institucional actualizado y disponible para la consulta de todos los trabajos de grado o de procesos de ciencia, tecnologia e Innovacion.</t>
  </si>
  <si>
    <t>Ala fecha se evidencia en la pagina web de la universidad el Repositorio Institucional DICTUM clasificado por programa academnico la Producción intelectual de la Universidad de Cundinamarca para preservar, compartir y difundir. https://repositorio.ucundinamarca.edu.co/home</t>
  </si>
  <si>
    <r>
      <t xml:space="preserve">A6. Insuficiencia en el mercado de audiolibros y libros de cecografía para dotación de </t>
    </r>
    <r>
      <rPr>
        <sz val="11"/>
        <rFont val="Arial"/>
        <family val="2"/>
      </rPr>
      <t xml:space="preserve">los CGCA. </t>
    </r>
  </si>
  <si>
    <t xml:space="preserve">El gestor del CGCA de la unidad de Apoyo Académico realiza el proceso de verificación e indagación de herramientas alternativas (recursos de la universidad - CGCA) que permitan dar respuesta parcial o completamente a las necesidades presentadas en la institución en temas de inclusión y accesibilidad. </t>
  </si>
  <si>
    <t>AAAP03 - AAAM001</t>
  </si>
  <si>
    <t xml:space="preserve">Base de datos del CGCA
Registro de asistencia formacion a usuarios </t>
  </si>
  <si>
    <t>La Universidad de Cundinamarca ofrece diversos elementos de apoyo educativo para enriquecer la experiencia académica de sus estudiantes y docentes. Entre estos recursos se incluyen:
- Dispositivos electrónicos: tabletas, lectores electrónicos como Kindle y computadores, que facilitan el acceso a materiales educativos digitales.
- Bibliotecas digitales: a través de la e-Biblioteca, la universidad proporciona acceso a libros electrónicos y bases de datos académicas. Esta plataforma permite la consulta y descarga de obras en formato digital, accesibles desde dispositivos como tabletas, teléfonos inteligentes, portátiles o lectores de libros electrónicos (Kindle). 
- Licencia JAWS: el software JAWS (Job Access With Speech) es un lector de pantalla diseñado para personas con discapacidad visual. Este programa permite la navegación y lectura de contenido digital mediante comandos de teclado y salida de voz. 
Estos recursos demuestran el compromiso de la Universidad de Cundinamarca con la inclusión y la accesibilidad, asegurando que todos los miembros de su comunidad académica puedan aprovechar las herramientas tecnológicas disponibles para su formación y desarrollo profesional</t>
  </si>
  <si>
    <t>A2. Asonadas, paros estudiantiles que pueden causar la perdida de equipos.</t>
  </si>
  <si>
    <t xml:space="preserve">El Funcionario de cada espacio académico debe asegurarse que el usuario (estudiantes creadores de oportunidades o Gestor del conocimiento y el aprendizaje) diligencie el formato Minuta de Contrato de Comodato AAAF129 -  Para Préstamo Externo de Elementos Educativos y el formato AAAF010-solicitud de préstamo externo de elementos educativos. </t>
  </si>
  <si>
    <t>Información documentada
AAAP20 Préstamo Elementos Educativos
AAAF129  
AAAF010
AAAF137</t>
  </si>
  <si>
    <t>AAAr129
AAAr010
Correo de reporte de la salida del elemento al responsable del inventario (Sede Jefe Unidad de Apoyo Academico, en las Seccionales y Extensiones al Director Administrativo de la Unidad Administrativa)</t>
  </si>
  <si>
    <t xml:space="preserve">
La Universidad de Cundinamarca gestiona el préstamo y devolución de elementos educativos mediante el formato AAAF010 - Solicitud de Préstamo Externo de Elementos Educativos. Este documento permite a los estudiantes y personal académico solicitar equipos como tabletas, lectores electrónicos y computadores para uso temporal fuera de las instalaciones universitarias.
El procedimiento estándar incluye la presentación del formato AAAF010 debidamente diligenciado y el envío de correos electrónicos que confirmen tanto la solicitud como la devolución de los elementos prestados. Estos registros electrónicos aseguran la trazabilidad y responsabilidad en el manejo de los recursos educativos.</t>
  </si>
  <si>
    <t>A3. La asignación  presupuestal por parte del gobierno es insuficiente y los tiempos no son acordes para el cumplimiento de las actividades del proceso.</t>
  </si>
  <si>
    <t xml:space="preserve">Los Gestores de la Unidad de Apoyo Académico realizan seguimiento a la ejecución contractual y presupuestal, adicionalmente en caso de presentarse nuevas necesidades se realiza requerimiento de nueva asignación presupuestal (recursos del balance, traslados presupuestales) a fin de dar continuidad a los proyectos. </t>
  </si>
  <si>
    <t>AAAP01
ABSP01
ABSP15</t>
  </si>
  <si>
    <t xml:space="preserve">Resolución de asignación de recursos (si aplica)
Correo Institucional 
</t>
  </si>
  <si>
    <t xml:space="preserve">Los profesionales de apoyo académico gestionan con antelación los procesos precontractuales de adquisición de bienes, servicios u obras mientras son asignados los recursos de la institución, mediante la plataforma institucional. </t>
  </si>
  <si>
    <t>Información documentada:
PROCEDIMIENTO AAAP01 (Condiciones y requisitos generales)</t>
  </si>
  <si>
    <t>ABSP01
ABSP15
Aplicativo Contratación (proveedor)
Trámite Integradoc - Identificador del proceso.</t>
  </si>
  <si>
    <t xml:space="preserve">
Se está llevando a cabo el proceso de contratación o adquisición de licencias y servicios de bases de datos. El seguimiento se valida en la hoja de trabajo del proceso, la cual contiene información relevante como el identificador, la fecha de inicio, el consecutivo ABSr097 y el número de CDP entre otros.</t>
  </si>
  <si>
    <t>D13. Fallas en el control de insumos y elementos de consumo dentro de la plataforma institucional requeridos en las prácticas académicas.</t>
  </si>
  <si>
    <t>El Gestor responsable de cada espacio académico, verifica los elementos de consumo existentes y lo compara con lo cargado en la plataforma, en caso de presentar alguna diferencia se actualiza en la plataforma.</t>
  </si>
  <si>
    <t>AAAP01
Base de datos (Gestasoft)
AAAP05
AAAP20</t>
  </si>
  <si>
    <t>Base de datos - Consolidado (Gestasoft)</t>
  </si>
  <si>
    <t>No se logró validar la plataforma en este momento.</t>
  </si>
  <si>
    <t>D5.Elementos académicos que no cuenten con las condiciones mínimas para su préstamo.</t>
  </si>
  <si>
    <t>Posibilidad de espacios y elementos educativos inadecuados (no disponibilidad)  adscritos a la unidad de apoyo académico por falta de capacidad instalada, mantenimiento de elementos educativos y/o calibraciones en equipos  de investigación (Incumplimiento características 24  y 26 del CNA).</t>
  </si>
  <si>
    <t xml:space="preserve">Posibles no conformidades por el incumplimiento de los requisitos de calibración y mantenimiento, por Incumplimiento en los  tiempos  (falta de oportunidad y eficiencia), afectando los tiempos de los proyectos de investigación ( cancelación o reprogramación de los  proyectos)  
Incumplimiento en requerimientos por parte  de los estudiantes y docentes referente a la insuficiencia  de espacios y elementos educativos como apoyo a las actividades académicas.
Posibles salidas no conformes, quejas y reclamos que manifiesten la insatisfacción en cuanto a la insuficiencia  de elementos y espacios académicos. </t>
  </si>
  <si>
    <t>La unidad de apoyo académico cuenta con 3.279 espacios y elementos académicos, los cuales pueden generar una probabilidad de no disponibilidad en algún momento.</t>
  </si>
  <si>
    <t>El profesional de Apoyo Académico realiza seguimiento periódico a los indicadores de calibración y a la ejecución de los mantenimientos programados mediante el análisis de datos y acción formulada de cada indicador.</t>
  </si>
  <si>
    <t>Información documentada:
Procedimiento AAAP06
Formato AAAF054
Inventario de Elementos Educativos (Gestasoft)</t>
  </si>
  <si>
    <t xml:space="preserve">Indicadores de gestión - Dashboard PowerBI
</t>
  </si>
  <si>
    <t xml:space="preserve">
El seguimiento al indicador actualmente se realiza desde la Unidad de Apoyo Académico, la ejecución en el primer semestre fue cero y para el segundo semestre de la vigencia 2024 fue del 100%, este indicador tiene frecuencia de medición semestral - anual.</t>
  </si>
  <si>
    <t>Se evidencia materialización el riesgo dado a que el frente 3, apoyo académico participa con el mantenimiento a los equipos de un 100% de meta, el resultado en el IPA 2019 es 0%.</t>
  </si>
  <si>
    <t>El presente análisis se realiza con corte a noviembre de 2019. 
Para Plan de Acción de 2019 se presentan las siguientes cifras: 
100% de manteamiento de equipos priorizados.  
En relación al cumplimiento del plan de calibraciones de la vigencia 2019, se evidencia bajo Plan de Mejoramiento N° 457 la realización del 100% de las calibraciones.</t>
  </si>
  <si>
    <t xml:space="preserve">Se evidencia materialización del riesgo por medio de un seguimiento realizado el 11 de marzo del 2020 a los Laboratorios de química, suelos y nutrición animal de la sede de Fusagasugá, fue posible evidenciar por medio de visitas y de revisión de los inventarios que, en el laboratorio de química, de 389 sustancias químicas en el inventario, 360 están vencidas, en el laboratorio de suelos de 105 sustancias químicas, 65 están vencidas y en el laboratorio de nutrición animal de las 200 sustancias químicas existentes, 200 se encuentran vencidas. </t>
  </si>
  <si>
    <t>No se evidencia materialización de riesgo, no obstante, en revisión del informe de salidas no conforme para el III y IV trimestre del 2020 de fecha 17 de febrero del 2021,  se reportó un total 17 salidas no conformes relacionadas con “Elementos educativos insuficientes / en malas condiciones” y “No asignación del espacio académico”, en la misma medida se revisa el reporte de salidas no conformes, observando que la Unidad de Apoyo Académico prestó asistencia y tratamiento a las salidas no conformes reportadas por los estudiantes. En relación al contexto anterior, no se materializa el riesgo teniendo en cuenta la proporción del número de estudiantes frente a las salidas no conformes reportadas.</t>
  </si>
  <si>
    <t xml:space="preserve">No se realiza seguimiento a el riesgo toda vez que el nivel de riesgo es bajo </t>
  </si>
  <si>
    <t xml:space="preserve">Teniendo en cuenta que una de las fuentes de entrada para revisión de riesgos
son los indicadores de gestión, fue posible validar que el indicador
denominado "Calibración de Equipos y elementos educativos de
investigación" no se encuentra atado o supeditado a un cronograma de
calibración que permita evaluar objetivamente los tiempos de adquisición del
servicio, validando así que, para el tercer trimestre académico, aun no se
contaba con los elementos calibrados y por consiguiente disponibles para uso.
Se recomienda al proceso junto a la oficina de Calidad, validar en primera
instancia, la fuente de información (cronograma de calibración o documento
que haga sus veces) que permita definir los tiempos desde la entrega de la
necesidad por parte de la Dirección de Investigación hasta la entrega efectiva
de la intervención, teniendo en cuenta que los tiempos de inicio del proceso
contractual no se realizaron dentro de los términos establecidos en la
circular “Directrices para los procesos y tiempos de contratación” y lo referido
en el plan anual de adquisiciones vigencia 2021.
• En segunda instancia, validar la periodicidad de la medición teniendo en
cuenta los tiempos establecidos en el cronograma. En la misma medida, se
recomienda al proceso validar la formula del indicador
denominado "Suficiencia de elementos educativos", toda vez que, de acuerdo
al análisis de datos registrado en el sistema de información, se entiende que
como denominador se toma el total de solicitudes por parte de la academia y
no las que por proyección presupuestal se planifican adquirir.
</t>
  </si>
  <si>
    <t>se materializa el segundo riesgo relacionado con la no disponibilidad delementos educativas y falta de capacidad instalada teniendo en cuenta el plan de mejoramiento No 800 y 801  derivado de la auditoria interna de calidad.</t>
  </si>
  <si>
    <t xml:space="preserve">Como tratamiento de la materialización del riesgo, se encuentra en ejecución los planes de mejoramiento 800, 801, 815, 874 y plan de mejoramiento en estado asignado 879, éste último "por solicitud de la comisión de gestión de fecha 28 de abril de 2023 se activa tercera línea de defensa evidenciando incumplimiento en el indicador suficiencia de elementos educativos, cuya meta es 100 por ciento y el resultado fue 35 por ciento con corte al cuarto cuatrimestre de la vigencia 2022) en el aplicativo institucional de acciones preventivas, correctiva y de mejora".       
Desde el frente estratégico III “cultura translocal transmoderna” se evidencia materialización del riesgo en cuanto a la calibración de equipos y elementos educativos de investigación; puesto que, dicho indicador con corte al 14 de agosto 2023 obtuvo un resultado del 0%.                    </t>
  </si>
  <si>
    <t>Se evidencia materialización del riesgo toda vez que en ejercicio de auditoria IIPA 2023, se obtuvo como resultado un total de 20 hallazgos. Se sugiere actualizar el nivel del riesgo residual teniendo en cuenta que al corte de fecha de seguimiento es bajo e identificar posibles riesgos en las actividades operacionales o administrativas de apoyo académico.</t>
  </si>
  <si>
    <t xml:space="preserve">Como tratamiento a la materialización del riesgo, se encuentran en ejecución los planes de mejoramiento 477, 916 y 941, de la unidad de Apoyo Académico. </t>
  </si>
  <si>
    <t>No se evidencia materialización del riesgo para IPA 2025.</t>
  </si>
  <si>
    <t>El profesional de Apoyo Académico ejecuta anualmente los mantenimientos  programados de acuerdo al procedimiento establecido (AAAP06) y acorde con la priorización identificada y documentada mediante la herramienta de trabajo del proceso (AAAF054).</t>
  </si>
  <si>
    <t>AAAP06
AAAF054
AAAI018</t>
  </si>
  <si>
    <t xml:space="preserve">Reporte de Salidas No Conformes en el Aplicativo -  Sistemas Integrados de Gestión. 
Reporte de Préstamo de Elementos Educativos (Aplicativo) 
Contrato de mantenimiento de elementos educativos 
</t>
  </si>
  <si>
    <t>La Unidad de Apoyo reporta las Salidas No Conformes en el Aplicativo  de acuerdo con el procedimiento</t>
  </si>
  <si>
    <t>D3. Infraestructura limitada para los laboratorios.</t>
  </si>
  <si>
    <t>Los Gestores del conocimiento, Gestores de espacios academicos realizan el levantamiento de las necesidades para creación, mejora y/o dotación de los espacion adscritos a la Unidad de Apoyo Academico a fin de radicar proyecto en el Banco Universitario de Proyectos para su priorización.</t>
  </si>
  <si>
    <t>Radicación del proyecto en Banco Universitario de Proyectos 
EPIP05</t>
  </si>
  <si>
    <t xml:space="preserve">Aplicativo Banco de Proyectos </t>
  </si>
  <si>
    <t>D8. El reporte no oportuno del proceso Formación y Aprendizaje en cuanto a sus necesidades de recursos académicos tales como: actualización de Licenciamiento de Software y Recursos Bibliográficos.</t>
  </si>
  <si>
    <t xml:space="preserve">El profesional de Apoyo Académico realiza seguimiento a las partes interesadas (academia) para validar las solicitudes de licenciamiento de software y material bibliográfico requerido por la institución mediante la plataforma institucional - aplicativo apoyo académico. </t>
  </si>
  <si>
    <t>Información documentada:
PROCEDIMIENTO AAAP01 (control)</t>
  </si>
  <si>
    <t>AAAF111 (Licencias de Software)
Biblioteca Digital - Pagina web</t>
  </si>
  <si>
    <t xml:space="preserve">
La Unidad de Apoyo Académico es responsable de validar las solicitudes de licenciamiento de software y material bibliográfico requeridos por la institución. Este proceso se lleva a cabo a través de la plataforma institucional, específicamente en el aplicativo de Apoyo Académico.</t>
  </si>
  <si>
    <t>D11. El reporte no oportuno de los demás procesos(Investigación - Formación y Aprendizaje): Calibración y mantenimiento de Equipos.</t>
  </si>
  <si>
    <t>El Gestor de la Unidad de Apoyo Academico realiza anualmente seguimiento al reporte de Investigación en relación con los equipos que requieren calibración y mantenimiento mediante la herramienta digital Integradoc o correo institucional (según aplique).</t>
  </si>
  <si>
    <t xml:space="preserve">Correo institucional 
Información documentada:
AAAP06 
AAAI002
Instructivo MCTI002
Listado equipos reportados </t>
  </si>
  <si>
    <t xml:space="preserve">Correos Electrónicos
Contrato de mantenimiento y/o calibración 
Certificados de mantenimiento y/o calibracion de equipos </t>
  </si>
  <si>
    <t xml:space="preserve">
A la fecha, se cuenta con los reportes remitidos por la Dirección de Investigación de acuerdo con el archivo PDF "Reporte de Investigación", se evidencia la relación de los equipos destinados al proceso de calibración. </t>
  </si>
  <si>
    <t>D12. Falta asegurar la aplicación de los criterios en cuanto a la priorización de los mantenimientos</t>
  </si>
  <si>
    <t>Los Gestores de la Unidad de Apoyo Académico proyectan  los mantenimientos a los equipos adscritos a la unidad de Apoyo Académico acorde con los requisitos y criterios de calificación documentados en el proceso, teniendo en cuenta el presupuesto asignado, y realizan seguimiento a la ejecución del contrato.</t>
  </si>
  <si>
    <t>Información documentada:
AAAP06
AAAI002
AAAF130</t>
  </si>
  <si>
    <t>Herramienta AAAF130
Hoja de vida elemento educativo - plataforma Gestasoft
Solicitud de adiciones (si aplica)</t>
  </si>
  <si>
    <t xml:space="preserve">
De acuerdo con el formato de Control y Seguimiento de Mantenimientos, la Unidad de Apoyo Académico proyecta los mantenimientos de los equipos adscritos, según su tipología y conforme a los requisitos. Este procedimiento se lleva a cabo teniendo en cuenta el presupuesto asignado y la ejecución del contrato.</t>
  </si>
  <si>
    <t>A8. Falta de disponibilidad de los recursos electrónicos   EzProxy (software autenticación para ingreso de base de datos) Koha (sistema de gestión bibliotecario  -préstamo y catalogación) - Dspace (Repositorio institucional)) ofertados por un tercero por causa de demoras en la contratación o fallas en el sistema de los mismos.</t>
  </si>
  <si>
    <t>El Gestor del CGCA de la Unidad de Apoyo Académico  evalúa  los procesos de contratación  a través de las especificaciones técnicas requeridas, para la renovación de los recursos electrónicos.</t>
  </si>
  <si>
    <t>PLATAFORMA INTEGRADOC 
Información documentada:
PROCEDIMIENTOS 
AAAP01
ABSP01
ABSP15</t>
  </si>
  <si>
    <t>Contrato / Documento legal</t>
  </si>
  <si>
    <t xml:space="preserve">
La proyección de la contratación para la renovación, suscripción o adquisición se realiza considerando las necesidades de los programas académicos y con base en el inventario de licencias de software académico AAAr111.</t>
  </si>
  <si>
    <t>El Gestor del CGCA de la Unidad de Apoyo Académico realiza seguimiento y controla semestralmente  el vencimiento de los contratos de los recursos electrónicos mediante la herramienta de SharePoint (documento de trabajo) y posteriormente se proyectan en el Plan Anual de Adquisiciones.</t>
  </si>
  <si>
    <t xml:space="preserve">PLATAFORMA INTEGRADOC 
Información documentada:
PROCEDIMIENTOS 
AAAP01
ABSP01
ABSP11
ABSP15
</t>
  </si>
  <si>
    <t>Se realiza un seguimiento y control semestral del vencimiento de los contratos de los recursos electrónicos a través de la herramienta SharePoint (documento de trabajo). Posteriormente, esta información se proyecta en el Plan Anual de Adquisiciones.
Para la proyección de la contratación, ya sea para renovación, suscripción o adquisición, se toman en cuenta las necesidades de los programas académicos y el inventario de licencias de software académico AAAr111.</t>
  </si>
  <si>
    <t>El Gestor de CGCA de la Unidad de Apoyo Académico realiza formación a las partes interesadas (estudiantes creadores de oportunidades y gestores del conocimiento y el aprendizaje) junto con los proveedores sobre el uso y disponibilidad de las bases datos; se realiza mediante un cronograma.</t>
  </si>
  <si>
    <t>Cronograma de trabajo del CGCA</t>
  </si>
  <si>
    <t>Indicador de formación a usuarios CGCA
Listados de asistencia</t>
  </si>
  <si>
    <t>Al momento de la consulta, el Cronograma de Mantenimiento se encuentra en construcción.</t>
  </si>
  <si>
    <t>El Gestor del CGCA de la Unidad de Apoyo Académico solicita soporte técnico al proveedor de recursos electrónicos para solucionar las fallas que se presentan en las bases de datos, siempre y cuando haya lugar.</t>
  </si>
  <si>
    <t xml:space="preserve">Contrato vigente y con las especificaciones técnicas. </t>
  </si>
  <si>
    <t>Teams
Correo electrónico
Reporte de fallas del sistema y solución a las mismas (Si aplica)</t>
  </si>
  <si>
    <t>Se está llevando a cabo el proceso de contratación o adquisición de licencias y servicios de bases de datos. El seguimiento se valida en la hoja de trabajo del proceso, la cual contiene información relevante como el identificador, la fecha de inicio, el consecutivo ABSr097 ,  número de CDP y PROVEEDOR/CONTACTO entre otros.</t>
  </si>
  <si>
    <t>Los Gestores de los Espacios verifican que los elementos de consumo existentes dentro de los espacios se encuentren cargados dentro de la plataforma institucional, en caso contrario deben realizar el reporte correo electrónico) a la Unidad de Apoyo Académico para la respectiva actualización.</t>
  </si>
  <si>
    <t>Base de datos actualizada en la Plataforma Institucional
Inventario Interno de cada espacio
Procedimiento AAAP01</t>
  </si>
  <si>
    <t>Correo electrónico del reporte (si se requiere)
Plataforma institucional</t>
  </si>
  <si>
    <t xml:space="preserve">
Se valida reporte de elementos de consumo de los espacios academicos en documento pdf</t>
  </si>
  <si>
    <t>Posibilidad de incumplimiento en los tiempos establecidos para la medición de indicadores de investigación exigidos por entes (institucionales, Minciencias, Ministerio de Educación) debido a la falta de actualización de información oportuna por las partes interesadas.</t>
  </si>
  <si>
    <t xml:space="preserve">Procesos disciplinarios internos y/o sanciones </t>
  </si>
  <si>
    <t xml:space="preserve">Es el número de Proyectos de Investigación en proceso de cierre. </t>
  </si>
  <si>
    <t>Documentación actualizada en el Modelo de operación digital y/o registros de asistencia</t>
  </si>
  <si>
    <t>Se continua con la actualización documental, según la normatividad vigente como se evidencia en los procedimientos MCTP03-MCTP18 Y MCTP13, logrando así el apoyo y la reglamentación y gestión de los recursos, asegurando la identificación y aplicación de los controles pertinentes.</t>
  </si>
  <si>
    <t xml:space="preserve">9/9/2019
</t>
  </si>
  <si>
    <t xml:space="preserve">"Se evidencia el cumplimiento del indicador con corte a Junio; no obstante, de los16 ítems que abarcan el cumplimiento de las metas se encuentran por debajo del 50% los siguientes:
1. Numero de convocatorias internas.
2. Numero de eventos realizados.
3. Porcentaje de avance para la indexación de una revista de la Universidad.
4. Número de obras artísticas registradas (datos acumulados).
5. Numero de publicaciones realizadas por medio del sello editorial.
6. Encuentro anual de investigadores entre universidades.
Adicionalmente se observa que el comité SAC bajo acta N°006 del 2019, el director de investigaciones se pronuncia frente al hecho del riesgo en la baja producción de los grupos de investigación. 
Para el primer semestre se han reportado 9 salidas no conformes frente al no cumplimiento de los requisitos establecidos para iniciar trámites administrativos y financieros para la realización de transferencia de los resultados en los tiempos establecidos y proyectos de investigación. 
Cabe resaltar que en plan de condiciones iniciales en el factor 4 “procesos administrativos” se estableció una actividad institucional respecto al procedimiento MCTP13 “Fondo Ciencia Tecnología E Innovación (FCTI)”, a fin de agilizar procesos y trámites administrativos para la academia. 
"
</t>
  </si>
  <si>
    <t xml:space="preserve">No se evidencia la materialización del riesgo </t>
  </si>
  <si>
    <t xml:space="preserve">Se materializa el riesgo dado que, En relación al informe del primer trimestre de 2020, se identificaron 3 nuevos
reportes en la plataforma de manera retroactiva; para el segundo trimestre del año
en curso no se evidencian salidas no conformes para el proceso.
En cuanto a los reportes relacionados con grupos o semilleros de investigación, se
identificó la falta de inscripción de los solicitantes en el CvLAC y el cargue del acta
del grupo de investigación o del consejo de facultad como soporte de la solicitud;
por último, referente a las trasferencias de resultados realizadas, se reportó el mal
diligenciamiento del formato MCTF011. JHONNY BELISARIO RIESGOS 1 MCT </t>
  </si>
  <si>
    <t xml:space="preserve">
Se evidencia materialización del riesgo ya que  para el IV trimestre del 2020 a través de los siguientes indicadores: 
  Indicador de gestión "Publicación de capítulos de libros", (presenta incumplimiento frente a la meta anual propuesta de 35 capítulos de libros, publicando 31 capítulos).
"Resultados de investigación del programa", ( Presenta incumplimiento con 58% respecto a la 100% esperado)
"Participación de Estudiantes en estrategias para la formación en investigación e innovación", ( Presenta incumplimiento con 57% respecto a la 100% esperado)
 Lo anterior en concordancia con la matriz de medición y seguimiento a los procesos de Gestión ESGr027 Publicada en el sitio Web del SGC. 
</t>
  </si>
  <si>
    <t>No se realiza seguimiento toda vez que se encuentra en nivel moderado</t>
  </si>
  <si>
    <t>Se materializa el riesgo , en atención al plan de mejoramiento No. 954 hallazgo No. 9 derivado de la auditoría realizada en la vigencia 2024 en donde se evidencia que no se realizó devolución de recursos no ejecutados ni devolución de rendimientos financieros motivo por el cual no se ha podido realizar la liquidación de este convenio, se observa que es reiterativa esta situación ya que en el plan de mejoramiento de la contraloría vigencia 2021 se encuentra el hallazgo No. 1 por este mismo motivo el cual hasta la fecha no ha sido cerrado.</t>
  </si>
  <si>
    <t>Registros presupuestales y Ceritticados de Disponibilidad Presupuestal, (RP)(CDP)</t>
  </si>
  <si>
    <t>40%</t>
  </si>
  <si>
    <r>
      <t>De las convocatorias internas de la vigencia 2023 que se ejecutaban en la vigencia 2024, se evidencio que el proceso MCT cuenta con los CDP y RP (RP 45 de fecha mayo 20 de 2024 y CDP 38 de  fecha 09 de mayo de 2024)  y se encuentra en ejecución por prorroga. Se aperturo convocatorias 2024:
Convocatoria 7: se expidió CDP 88 de fecha 25 noviembre de 2024 y RP por proyectos (ejemplo RP 456 del proyecto 360 de fecha 27 di</t>
    </r>
    <r>
      <rPr>
        <sz val="11"/>
        <rFont val="Arial"/>
        <family val="2"/>
      </rPr>
      <t>ciembre de 2024)
Convocatoria 8: se expidió CDP 66 de fecha 26 de septiembre de 2024 y RP 468 gestionado como reserva presupuestal 498 para el proyecto de investigación 419.</t>
    </r>
  </si>
  <si>
    <t>D12. Falta de digitalización para el seguimiento de las actas de compromiso de los proyectos de investigación y transferencias de resultados.</t>
  </si>
  <si>
    <t>El profesional encargado realizará la validación del cargue de  las actas de compromiso adjuntas en las carpetas en el share-point para los proyectos de investigación compartidas desde la Dirección de Investigación a los investigadores.</t>
  </si>
  <si>
    <t>MCTP03 - Proyectos de Investigacion</t>
  </si>
  <si>
    <t>Seguimiento interno a traves de libro de excel según convocatoria</t>
  </si>
  <si>
    <t>Se evidencia que el profesional encargado realizó la validación del cargue de las actas de compromiso en las carpetas de SharePoint destinadas a los proyectos de investigación. Estas carpetas fueron compartidas desde la Dirección de Investigación con los investigadores.
Asimismo, se verificó el control correspondiente a la Convocatoria 8 a través del libro de Excel denominado "Seguimiento Actas de Compromiso.</t>
  </si>
  <si>
    <t>D13. Demora en la liquidación de los convenios ejecutados.</t>
  </si>
  <si>
    <t>El profesional encargado realizara el seguimiento y gestión al tramite para liquidacion de los convenios ejecutados de conformidad a los lineamientos legales vigentes.</t>
  </si>
  <si>
    <t>Acta de liquidación del Convenio o contrato</t>
  </si>
  <si>
    <t xml:space="preserve">NO se evidencia pendientes </t>
  </si>
  <si>
    <t>D22.No se asegura el control de la información documentada asociada a los proyectos de investigación.</t>
  </si>
  <si>
    <t>El profesional encargado realizará el cargue de la información en el sistema de informacion establecido y su respectiva actualización periódica.</t>
  </si>
  <si>
    <t>COPIA DE SEGURIDAD DE INFORMACION - ASIP25</t>
  </si>
  <si>
    <t>Información actualizada en la carpeta drive y/o acervo documental.</t>
  </si>
  <si>
    <t>La información reposa en el share point, proceso confirma que se maneja desde el correo de investigación enviándole acceso compartido al investigador líder del proyecto para que adjunte documentos y sin permisos para eliminar archivos.</t>
  </si>
  <si>
    <r>
      <t xml:space="preserve">Posibilidad </t>
    </r>
    <r>
      <rPr>
        <sz val="11"/>
        <rFont val="Arial"/>
        <family val="2"/>
      </rPr>
      <t>de</t>
    </r>
    <r>
      <rPr>
        <sz val="11"/>
        <color theme="1"/>
        <rFont val="Arial"/>
        <family val="2"/>
      </rPr>
      <t xml:space="preserve"> invalidación de los resultados como causa de: falla de equipos debido a calibraciones inadecuadas y/o certificados de calibración erróneos, para la publicación de los proyectos de investigación. </t>
    </r>
  </si>
  <si>
    <t xml:space="preserve">Pérdida de la credibilidad y/o recursos para los proyectos. </t>
  </si>
  <si>
    <t>El profesional encargado gestionara los procedimientos administrativos y financieros para la asignación de recursos.</t>
  </si>
  <si>
    <t>MCTP13-Fondo Ciencia, Tecnología e Innovación</t>
  </si>
  <si>
    <t>Registros presupuestales y Certificados de Disponibilidad Presupuestal, (RP)(CDP)</t>
  </si>
  <si>
    <t>Se optimizó la organización de actividades dentro del procedimiento MCTP13, ajustándolo a la normativa y reglamentación vigente para mejorar su eficiencia. Además, se modificó la redacción de las actividades con el objetivo de simplificar su comprensión y facilitar su implementación y cumplimiento.
En cuanto al diligenciamiento correcto y la entrega oportuna de los planes de gasto (MCTF038), el equipo de trabajo brindó asesoría sobre el uso de Turnitin a los investigadores.
Soporte:
Socialización de la Séptima Convocatoria, realizada el 1 de octubre de 2024.</t>
  </si>
  <si>
    <t xml:space="preserve">"Fortalecer el control establecido para mitigar la causa D12 dado que, se evidencio la materialización en la VIII auditoria de calidad la cual establece en su hallazgo N°14 que, no se asegura la evaluación anual de los resultados obtenidos en las líneas de investigación. 
OTROS RIESGOS QUE SE PUEDAN PRESENTAR. 
Realizar investigaciones con equipos sin mantenimiento y/o calibración
"
</t>
  </si>
  <si>
    <t>no se materializo el riesgo</t>
  </si>
  <si>
    <t>Se hace necesario revisar la redacción del riesgo ya que no es clara la consecuencia y el impacto del mismo, así como la relación con las causas y controles establecidos.</t>
  </si>
  <si>
    <t>No se realiza seguimiento toda vez que se encuentra en nivel bajo</t>
  </si>
  <si>
    <t>No se materializa el riesgo, toda vez que la auditoria de Calidad se proyecta realizar para el segundo periodo académico de la vigencia 2024, en donde se le dará alcance a la verificación de calibración de equipos.</t>
  </si>
  <si>
    <t>A3. Presencia de virus ,pandemias, desastres naturales, Declaración de estado de emergencia Nacionales e Internacionales,  lo cual afecta los procesos de Investigación.</t>
  </si>
  <si>
    <t>Dar cuplimiento a los lineamientos legales adoptados a nivel nacional e internos, y establecer los protocolos correspondientes al cumplimiento de las actividades propias de los procesos de investigacion en los casos que aplique.</t>
  </si>
  <si>
    <t>Medios de comunicación oficiales institucionales..</t>
  </si>
  <si>
    <t>Actos administrivos y/o comunicaciones oficiales</t>
  </si>
  <si>
    <t>Durante el segundo periodo académico no se presentaron contingencias o situaciones que impidieran el cumplimiento de las actividades.</t>
  </si>
  <si>
    <t xml:space="preserve">D20. Falta de apropiación del conocimiento por parte de la comunidad académica y/o administrativa en relación a metrología. </t>
  </si>
  <si>
    <t>Generar jornadas de sensibilizacion para fomentar una cultura en el marco del uso de elementos educativos para el desarrollo de proyectos de investigacion.</t>
  </si>
  <si>
    <t>AAAP06 – Mantenimiento a Elementos Educativos</t>
  </si>
  <si>
    <t xml:space="preserve">Correo electronico y/o Registro de Asistencia </t>
  </si>
  <si>
    <t>La Dirección de Investigación envía correo a los Investigadores con la información para aplicar a quienes requieren de EQUIPOS A UTILIZAR EN LOS PROYECTOS DE INVESTIGACIÓN, continua con el filtro mediante FORMS para quienes requieren elementos académicos, quienes SI lo requieren le menciona la ruta a realizar para el reporte de los equipos en la Herramienta Integradoc dependiendo del requerimiento de cada Proyecto de investigación.</t>
  </si>
  <si>
    <t xml:space="preserve">A7. Información errónea y/o incompleta en los certificados de calibración e informes de mantenimiento emitidos por el proveedor externo que realice dichos trabajos a los equipos de medición a usarse en los proyectos de investigación. </t>
  </si>
  <si>
    <t>El profesional encargado realizará la verificacion de los certificados de calibración de los elementos en mantenimiento en articulacion con la Unidad de Apoyo Academico de los equpos correspondientes a la Direccion de Investigacion</t>
  </si>
  <si>
    <t>AAAP06 – Mantenimiento a Elementos Educativos
Certificados remitidos por la Unidad de Apoyo Academico.</t>
  </si>
  <si>
    <t>CERTIFICADOS DE CALIBRACIÓN</t>
  </si>
  <si>
    <t>Se evidencia el registro de certificados de calibración en el formato 'Revisión de Certificados de Calibración AAAr131', específicamente en las columnas P a T, donde se detalla la fecha del certificado y el número de certificación correspondiente.</t>
  </si>
  <si>
    <t>EPR</t>
  </si>
  <si>
    <t>A4. Dependencia de la aprobación de Planes de Desarrollo a nivel departamental.</t>
  </si>
  <si>
    <t>Posibilidad de incumplimiento en las metas de presupuesto por la tasación del monto establecido, debido a factores externos que han afectado de manera significativa una gestión comercial efectiva.</t>
  </si>
  <si>
    <t>No se generarían ingresos para la Universidad por concepto de suscripción de convenios; de igual manera, no se tendría presupuesto para la contratación de personal administrativo y operativo de la Dirección de Proyectos Especiales.</t>
  </si>
  <si>
    <t xml:space="preserve">Falta de oportunidad y conformidad en el ingreso de los recursos financieros </t>
  </si>
  <si>
    <t>El valor de la probabilidad está relacionado con el total de actividades de los convenios suscritos en la vigencia 2025, hasta la fecha no se ha suscrito ningún convenio y/o contrato, por lo tanto, no hay actividades desarrolladas. Se colocó el valor de uno (1) solamente como referencia, con el fin de aplicar la metodología del DAFP relacionada con los rangos.</t>
  </si>
  <si>
    <t>El líder del proceso proyecta la realización de convenios y/o contratos a nivel nacional para tener un mayor crecimiento y una mejor proyección de los servicios que presta la Universidad de Cundinamarca.</t>
  </si>
  <si>
    <t>Plan de acción - seguimiento trimestral 
Informe periódico de la gestión comercial realizada
Convenios y/o contratos suscritos
EPRP01 - Gestión de Convenios Interinstitucionales</t>
  </si>
  <si>
    <t>Carpeta digital de los correos electrónicos enviados con oficio y las invitaciones recibidas para licitación.</t>
  </si>
  <si>
    <t>Se deben buscar mecanismos a nivel institucional que permitan solucionar con carácter urgente el tema de las pólizas de seriedad y cumplimiento que solicitan las entidades, con el fin de que Proyectos Especiales pueda participar en licitaciones a nivel nacional y generar ingresos para la institución.</t>
  </si>
  <si>
    <t xml:space="preserve">Se evidencia materialización del riesgo a través de plan de mejoramiento N° 54, el cual se encuentra en ejecución. </t>
  </si>
  <si>
    <t>Se evidencia materialización del riesgo a través de plan de mejoramiento N° 54 el cual se encuentra en ejecución. 
Pendiente la revisión del presupuesto 2020.</t>
  </si>
  <si>
    <t xml:space="preserve">Se evidencia materialización del riesgo a la fecha, a 30 de junio de 2020 la ejecución presupuestal se encuentra en una ejecución del 0%. </t>
  </si>
  <si>
    <t>No se evidencia materialización del riesgo sin embargo se considera relevante mencionar que el riesgo se materializa en el plan de mejoramiento contraloría 2020 hallazgo 4 de tal manera que se sugiere reevaluar su nivel de riesgo.</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</si>
  <si>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
Es relevante mencionar que el riesgo se materializa en el plan de mejoramiento contraloría 2020 hallazgo trece (4) - Baja venta de servicios; de tal manera que se sugiere reevaluar su nivel de riesgo.</t>
  </si>
  <si>
    <t>Es importante revisar la calificación del riesgo, teniendo en cuenta que en el plan de mejoramiento Contraloría 2020 hallazgo trece (13) establece Baja venta de servicios; de tal manera que se sugiere reevaluar su nivel de riesgo.</t>
  </si>
  <si>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 </t>
  </si>
  <si>
    <t>En el seguimiento realilzado, teniendo en cuenta las fuentes de información mencionadas y la matriz de valoración de los riesgos residuales del proceso, la tercera línea de defensa realiza seguimiento a los riesgos con nieveles alto y extremo, para este proceso no se evidencia niveles alto, ni extremo; por lo tanto, no se requiere evaluación de controles por parte de control interno. Sin embargo, se recomienda incluir como riesgo del proceso lo relacionado con la no suscripción de documentos por parte del líder del proceso en documentos requeridos en el aplicativo SIA observa como son las cartas de No aplica.</t>
  </si>
  <si>
    <t>En el seguimiento realizado, teniendo en cuenta las fuentes de información mencionadas y la matriz de valoración de los riesgos residuales del proceso, la tercera línea de defensa realiza seguimiento a los riesgos con niveles alto y extremo, para este proceso no se evidencia niveles alto, ni extremo; por lo tanto, no se requiere evaluación de controles por parde de LA Dirección de Control Interno. Sin embargo, se recomienda incluir como riesgo del proceso lo relacionado con la no suscripción de documentos por parte del líder del proceso en documentos requeridos en el aplicativo SIA OBSERVA como son las cartas de No aplica.</t>
  </si>
  <si>
    <t>En el seguimiento realizado, teniendo en cuenta las fuentes de información mencionadas y la matriz de valoración de los riesgos residuales del proceso, la tercera línea de defensa realiza seguimiento a los riesgos con niveles alto y extremo, para este proceso no se evidencia niveles alto, ni extremo; por lo tanto, no se requiere evaluación de controles por parte de La Dirección de Control Interno. Sin embargo, se recomienda incluir como riesgo del proceso lo relacionado con la no suscripción de documentos por parte del líder del proceso en documentos requeridos. NOTA: Se sugiere al proceso, tener en cuenta la materialización de los riesgos en las auditorías internas y externas (entes de control), a fin de identificar y actualizar los mismos dentro de la matriz.</t>
  </si>
  <si>
    <t>Según reporte del área de presupuesto con corte al 30 de junio el fondo especial de extensión y proyectos Bogotá presenta una ejecución pasiva el 1.10%, posteriormente en informe allegado por la DPEyRI el 16 de septiembre se informa acerca de dos contratos interadministrativos suscritos alcanzando un 12,26% de ejecución. En seguimiento.</t>
  </si>
  <si>
    <t>A6. Deterioro de la imagen de la Universidad de Cundinamarca.</t>
  </si>
  <si>
    <t>El supervisor de contrato controla que se cumpla de manera oportuna y efectiva las condiciones establecidas en los contratos y/o convenios, utilizando tanto las herramientas tecnológicas como las metodologías necesarias para lograr la total satisfacción de nuestros clientes.</t>
  </si>
  <si>
    <t>AFIr067 - Informe periódico de actividades
ADOr006 - Informe seguimiento de actividades</t>
  </si>
  <si>
    <t xml:space="preserve">En el año 2025 no se han suscrito convenios, aunque se ha realizado una gestión comercial muy fuerte los resultados no son los esperados, razón por la cual, se genera incumplimiento en las metas establecidas tanto en el No. de convenios como en el nivel de ingresos requeridos para la contratación del personal requerido. </t>
  </si>
  <si>
    <t>A5. Cambios administrativos en las entidades con las cuales se suscriben los contratos.</t>
  </si>
  <si>
    <t>El supervisor de contrato debe utilizar todos los mecanismos necesarios para dar cumplimiento a las condiciones establecidas en los contratos y/o convenios; asi mismo, debe suministrar oportunamente al contratante informes periódicos de las actividades realizadas.</t>
  </si>
  <si>
    <t>Debido a que este control es nuevo porque se incluyó en la actualización realizada en el mes de agosto de 2025, se debe esperar a la próxima revisión para verificar su efectividad.</t>
  </si>
  <si>
    <r>
      <t xml:space="preserve">Posibilidad de publicar documentos </t>
    </r>
    <r>
      <rPr>
        <sz val="11"/>
        <rFont val="Arial"/>
        <family val="2"/>
      </rPr>
      <t xml:space="preserve">con errores </t>
    </r>
    <r>
      <rPr>
        <sz val="11"/>
        <color theme="1"/>
        <rFont val="Arial"/>
        <family val="2"/>
      </rPr>
      <t>en el Modelo de Operación Digital por la no revisión oportuna de los mismos</t>
    </r>
  </si>
  <si>
    <t>Hallazgos de tipo documental por parte de Entes de Control (Externo o Interno) que afectan la conformidad de los requisitos aplicables a la Institución</t>
  </si>
  <si>
    <t>Inadecuada implementación de los procesos</t>
  </si>
  <si>
    <t>Durante la vigencia 2023, se han publicado 405 documentos dentro del Sistema de Actualización Documental, para todos los procesos de la Universidad</t>
  </si>
  <si>
    <t>Los funcionarios de la Oficina de Calidad realizan Inducción y acompañamiento a los gestores de calidad en cada uno de los procesos en sede, seccionales y extensiones, con el fin de transmitir conocimientos, brindar información y soporte necesario para el correcto mantenimiento del Sistema de Gestión</t>
  </si>
  <si>
    <t>Presentaciones digitales
Navegación por el Modelo de Operación
Plantillas para elaboración de documentos
Información documentada: (ESGP01)</t>
  </si>
  <si>
    <t>Listados de Asistencia y/o Reuniones por TEAMS o presenciales
Registro Fotográfico (Si aplica)
Memorias de la capacitación (Si aplica)
Actas de Reunión (si aplica)</t>
  </si>
  <si>
    <t>Se evidencio soporte de acogida a coordinadores</t>
  </si>
  <si>
    <t xml:space="preserve">Se hace necesario identificar riesgos relacionados con la falta de lineamientos (procedimientos) bajo el Sistema de Gestión de Calidad en los procesos misionales.  </t>
  </si>
  <si>
    <t>Se evidencia la materialización del riesgo en los informes de auditoría generados por la Dirección de Control Interno en el numeral 7.5 “Información documentada”.</t>
  </si>
  <si>
    <t>Se evidencia la materialización del riesgo, mediante eficacia en el control del riesgo asociado al riesgo No. 7 "Inadecuada implementación de procesos".</t>
  </si>
  <si>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
  </si>
  <si>
    <t>No se evidencia materialización del riesgo, dado que ya se maneja un plan de mejoramiento el cual es 735 hallazgo 2 en el aplicativo para restringir y proteger los archivos que no puedan ser modificados en estructuras del documento que no deben ser editadas.</t>
  </si>
  <si>
    <t>D11. Falta toma de conciencia en la aplicación de los criterios documentales para la elaboración y actualización por parte de los Procesos.</t>
  </si>
  <si>
    <t>Los funcionarios de la Oficina de Calidad realizan periódicamente la verificación de la estructura documental del Sistema de Gestión de la Calidad, con el objetivo de validar que las versiones publicadas en el Sistema de Actualización Documental cumplan con los criterios establecidos en el Instructivo para la elaboración de Documentos</t>
  </si>
  <si>
    <t>Información documentada: (ESP01, ESGI001, Listado Maestro de Documentos)
Módulo de Actualización Documental (SAD)</t>
  </si>
  <si>
    <t>información documentada y publicada en el MOD</t>
  </si>
  <si>
    <t>Se validaron las versiones publicadas en el MOD, dando cumplimiento a lo descrito en el control.</t>
  </si>
  <si>
    <t xml:space="preserve">Posibilidad de no resolver completa y oportunamente las PQRSFYD efectuadas por las partes interesadas, debido a los procesos administrativos de la institución que retrasan los tiempos de respuesta. </t>
  </si>
  <si>
    <t>Perdida de imagen institucional.
Hallazgos de los entes de control por incumplimiento y falta de claridad en las respuestas.
El incumplimiento de los tiempos  genera una no conformidad.
El incumplimiento en los tiempos de respuesta genera tutelas por las partes interesadas.</t>
  </si>
  <si>
    <t>Se conciben 648 PQRS teniendo en cuenta el promedio de las PQRS de las vigencias 2023 y 2024, en ese sentido, para el 2023 a 31 de diciembre se presentaron 636 y para el 2024 corte  31 de diciembre se presentaron 661</t>
  </si>
  <si>
    <t>Se evidencia desconocimiento del conducto regular para el tratamiento de las PQRS, por medio de informe de seguimiento de fecha 22 de noviembre del 2019 en la Dirección de Posgrados. 
Nota: Se recomienda mejorar la redacción del riesgo de manera que haya claridad respecto al alcance del mismo.</t>
  </si>
  <si>
    <t>No se evidencia materialización del riesgo, El proceso cuenta con el indicador “Eficacia en los tiempos de respuesta derechos de petición, quejas y reclamos, sugerencias y denuncias” el cual se da cumplimiento en la meta propuesta de 80%.</t>
  </si>
  <si>
    <t>No se materializa el riesgo debido al seguimiento efectuado al segundo semestre de 2023 por la atención prestada en atención al ciudadano se identifica lo siguiente: "El trámite y respuesta de quejas en términos de tiempo de Ley durante el segundo semestre 2023 fue sobresaliente. La tendencia comparativa entre el I y II semestre 2023 de respuesta extemporánea de solicitudes de petición de información, derecho de petición, reclamo y queja corresponde al 72,00% de cumplimento del tiempo en términos de la Ley. Por lo anterior, se insta en aplicar estrategias de mejoramiento continuo"</t>
  </si>
  <si>
    <t>Se evidencia materialización del riesgo de acuerdo con en el derecho de petición con identificador 16170 radicado el 12 de febrero de 2024 y se dio respuesta al peticionario el 11 de abril de 2024 incumpliendo los tiempos de respuesta establecidos de acuerdo con procedimiento SACP01_V20 “ATENCIÓN A PETICIONES, QUEJAS Y RECLAMOS.</t>
  </si>
  <si>
    <t>De acuerdo con el Informe semestral de PQRSFyD de Servicio de Atención al Ciudadano (2025-01-28) mediante el cual se relaciona el comportamiento de peticiones, medios utilizados y apertura de buzones de sugerencias y felicitaciones de la Universidad de Cundinamarca con corte al 30 de junio de 2025. Se verifico hallazgo relacionado con incumplimiento de los términos establecidos para la respuesta de las PQR tomadas como muestra, lo que evidencia la materialización del riesgo.</t>
  </si>
  <si>
    <t>D1. Demora en los tiempos de respuesta por parte de las dependencias</t>
  </si>
  <si>
    <t>El equipo de Servicio de Atención al Ciudadano notifica al funcionario responsable por medio de correo institucional-plataforma las solicitudes PQRS pendientes por contestar.</t>
  </si>
  <si>
    <t>Aplicativo SAIC (plataforma institucional)
SACP01: REQUISITOS Y CONDICIONES GENERALES</t>
  </si>
  <si>
    <t>Correos Electrónicos y oficios dirigidos a los funcionarios competentes</t>
  </si>
  <si>
    <t>Del 01 de enero al 26 de mayo de 2025 se han realizado 2814 notificaciones.</t>
  </si>
  <si>
    <t>D8 Falta de toma de conciencia y conocimiento en la responsabilidad cuando se da respuesta a las PQRS por parte de los jefes de oficina y/o coordinadores</t>
  </si>
  <si>
    <t>La gestora de Servicio de Atención al Ciudadano coordina y ejecuta capacitaciones e inducciones con los diferentes procesos y dependencias para asegurar que todos conozcan los servicios institucionales vigentes y despejar inquietudes.</t>
  </si>
  <si>
    <t>ATHP05 –
Formación y capacitación personal administrativo
SACP01: REQUISITOS Y CONDICIONES GENERALES</t>
  </si>
  <si>
    <t>D5. La contratación de los funcionarios y los gestores del conocimiento que tienen competencia para contestar PQR"S presentan demoras al momento de iniciar sus labores.</t>
  </si>
  <si>
    <t>La gestora de Servicio de Atención al Ciudadano solicita al área de talento humano el listado  de los funcionarios y docentes con fecha de culminación de contratado, a través de correo electrónico institucional, para así reasignar las PQRS pendientes al superior o al personal de planta disponible y cumplir con las funciones administrativas.</t>
  </si>
  <si>
    <t>Listado de contratación.
Listados de asistencia.
Correo institucional
SACP01</t>
  </si>
  <si>
    <t xml:space="preserve">Listados con la nueva reasignación </t>
  </si>
  <si>
    <t>Se evidencia correo electrónico con la solicitud de base de datos 2025 de los jefes de oficina, coordinadores de programa de las sedes seccionales y extensiones con fecha de inicio y terminación de contrato, correo dirigido desde quejasyreclamos@ucundinamarca.edu.co hacia talentohumano@ucundinamarca.edu.co correos con fecha de 15-01-2025 y 17-02-2025.</t>
  </si>
  <si>
    <t>La gestora de Servicio de Atención al Ciudadano realiza capacitaciones a los funcionarios de la Universidad, mediante canales virtuales institucionales, para concientizarlos sobre los tiempos de cumplimiento de respuesta a las solicitudes PQRS.</t>
  </si>
  <si>
    <t>ATHP05 –
Formación y capacitación personal administrativo</t>
  </si>
  <si>
    <t>Registros de asistencia
Correos electrónicos solicitando las capacitaciones</t>
  </si>
  <si>
    <t>A1. Asonadas por parte de los estudiantes</t>
  </si>
  <si>
    <t>El equipo de Servicio de Atención al Ciudadano envía la PQRS mediante correo electrónico al solicitante y una vez se haya mejorado el orden publicó se hará la entrega conforme al medio solicitado (escrito); siempre y cuando haya lugar.</t>
  </si>
  <si>
    <t xml:space="preserve">                               
SACP01</t>
  </si>
  <si>
    <t>Reportes del aplicativo SAIC donde se amplían los términos</t>
  </si>
  <si>
    <t>A la fecha no se han presentado asonadas ni problemas de orden publico o que impida el desarrollo de las actividades.</t>
  </si>
  <si>
    <t>D15. Presupuesto limitado para gestión de la internacionalización en la UCundinamarca.</t>
  </si>
  <si>
    <t>Posibilidad de incumplimiento en las metas institucionales establecidas por la alta dirección.</t>
  </si>
  <si>
    <t>Se ve afectada la imagen de la universidad a nivel nacional e internacional.</t>
  </si>
  <si>
    <t xml:space="preserve">Para la vigencia 2025 se van a ejecutar 14 contratos para garantizar los programas de movilidad académica.  </t>
  </si>
  <si>
    <t>El líder del proceso debe proyectar el presupuesto requerido por Dialogando con el Mundo, teniendo en cuenta todas las actividades que va a desarrollar en la siguiente vigencia, con el fin de presentarlo a la Dirección de Planeación Institucional según las condiciones establecidas institucionalmente.</t>
  </si>
  <si>
    <t xml:space="preserve">Información diligenciada en el formulario de Proyecto Presupuestal EPIr058 y cargada en la plataforma institucional. </t>
  </si>
  <si>
    <t>Proyecto viabilizado y aprobado.</t>
  </si>
  <si>
    <t xml:space="preserve">La líder del proceso informó que la vigencia 2024 se cerró con una  ejecución presupuestal del 94%, siendo las actividades más relevantes la movilidad entrante de gestores del conocimiento y saliente de estudiantes. </t>
  </si>
  <si>
    <t>No se evidencia la materialización del riesgo. Sin embargo se sugiere que el indicador de convenios dinamizados debe reevaluar la meta de acuerdo con los resultados de la vigencia 2020. De igual manera es necesario revisar la redacción del riesgo para aterrizarla y generar controles pertinentes y eficaces</t>
  </si>
  <si>
    <t xml:space="preserve">No se evidencia materialización del riesgo. En el plan de mejoramiento de condiciones iniciales se reporta en el octavo seguimiento realizado en el mes de octubre de 2021 se da un porcentaje de avance del 67% continuando en monitoreo dichas actividades. </t>
  </si>
  <si>
    <t>D5. Falta de institucionalización de la oficina de relaciones internacionales ORI.</t>
  </si>
  <si>
    <t>Posibilidad de pérdida reputacional ante la Universidad de Cundinamarca, la comunidad Nacional e Internacional, debido a retrasos en las actividades  de los procedimientos por la falta de control administrativo.</t>
  </si>
  <si>
    <t xml:space="preserve">Pérdida de imagen institucional por falta de visibilidad nacional e internacional de los procesos de internacionalización. </t>
  </si>
  <si>
    <t>Actividades realizadas durante la vigencia del 2023.
+Aulas Espejo
*Movilidad entrante y saliente de Docentes y Estudiantes
*Eventos Internacionales</t>
  </si>
  <si>
    <t xml:space="preserve">El profesional encargado consolidará acuerdos institucionales ante el Consejo Académico, que afiancen el proceso de internacionalización y la política de Dialogando con el Mundo, hasta llegar a la formalización de la oficina Dialogando con el Mundo.  </t>
  </si>
  <si>
    <t>Dar cumplimiento al indicador en concordancia a las acciones a implementar en las estrategias definidas en el plan de desarrollo,
Información documentada:
Resolución 026 del 2020.</t>
  </si>
  <si>
    <t>Acuerdos avalados o en proceso de gestión ante el Consejo Académico.</t>
  </si>
  <si>
    <t>La líder del proceso informó que a la fecha no se ha institucionalizado la Oficina de Relaciones Internacionales - ORI; así mismo, ratificó que la única alternativa que se tiene actualmente son los acuerdos institucionales que se presentan ante el  Consejo Académico.</t>
  </si>
  <si>
    <t xml:space="preserve">Se hace necesario revisar la redacción del riesgo toda vez que define una causa y no consecuencia o riesgo. </t>
  </si>
  <si>
    <t>No se evidencia materialización del riesgo. Se verifica ejecución presupuestal de la cuenta.</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</si>
  <si>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</si>
  <si>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t>
  </si>
  <si>
    <t>Teniendo en cuenta los resultados de las fuentes de información mencionadas y la matriz de valoración de los riesgos reesiduales del proceso, la tercera linea de defensa realiza seguiomiento a los riesgos con nivel alto, ni extremo, por lo tanto, no se requiere evaluación de controles de parte de Control Interno, tal como lo indica el procedimiento ESGP-05</t>
  </si>
  <si>
    <t xml:space="preserve">Se materializa riesgo teniendo en cuenta el plan de mejoramiento de diagnóstico académico dialogando con el mundo que cierra en mayo de 2024 con un 89% de avance quedando pendiente la reglamentación de dialogando con el mundo y la generación de convenios en el proceso de doble titulación. </t>
  </si>
  <si>
    <t>Política de Dialogando con el Mundo
Plan de desarrollo 2024-2027
Información documentada:
Resolución 026 del 2020</t>
  </si>
  <si>
    <t xml:space="preserve">Resultados del diagnóstico realizado al proceso Dialogando con el Mundo, mediante la Comisión de Acreditación y Autoevaluación. </t>
  </si>
  <si>
    <t>La líder del proceso señaló que todavía no se cuenta con profesionales del proceso Dialogando con el Mundo en seccionales y extensiones, porque la oficina de Dialogando con el Mundo sigue en proceso de formalización . .</t>
  </si>
  <si>
    <t xml:space="preserve">D4. Desconocimiento de la totalidad de los bienes de propiedad de la Universidad. </t>
  </si>
  <si>
    <t>Posibilidad de deterioro y/o detrimento de los activos físicos de la Universidad</t>
  </si>
  <si>
    <t>Pérdida de usabilidad y operación del bien (Activos Fisicos) de la Universidad</t>
  </si>
  <si>
    <t>Potencial daño o deterioro de los activos físicos de la Universidad (Infraestructura y equipos)</t>
  </si>
  <si>
    <t>Corresponde a las actividades que se pueden programar en el cronograma de mantenimiento de la planta fisica durante el periodo de laboral.</t>
  </si>
  <si>
    <t>El Jefe de Recursos Físicos y/o su delegado efectúa la inspección de los predios de la Universidad a fin de determinar las respectivas necesidades a través de la presentación del informe.</t>
  </si>
  <si>
    <t xml:space="preserve">ABSF083 Hoja de vida inmuebles
Información documentada: </t>
  </si>
  <si>
    <t>ABSr083 Hoja de vida inmuebles
Informes de visita</t>
  </si>
  <si>
    <t>Evidencia anexa: ABSr083 - Hoja de Vida de Inmuebles, ciudad de Fusagasugá Sede Principal, con fecha de visita del 24 de enero de 2024. 
Informe de Gastos y Estado - Plan de Acción IV Trimestre 2024
Item 2: Cronograma de Mantenimiento Preventivo y Correctivo
En el marco del plan de acción correspondiente al IV trimestre de la vigencia 2024, se llevó a cabo la ejecución del cronograma de mantenimiento preventivo y correctivo de la planta física de la sede Fusagasugá de la Universidad de Cundinamarca. A corte del 18 de diciembre de 2024, la ejecución del plan alcanzó un 96,56%, reflejando el cumplimiento de las acciones programadas para garantizar el adecuado funcionamiento de la infraestructura institucional.
Item 3: Estrategia de Reducción del Consumo de Energía y Agua
Como parte de una gestión eficiente y alineada con los objetivos institucionales, se propone la implementación de una estrategia integral para la reducción del consumo de energía y agua en la Universidad de Cundinamarca, sede Fusagasugá. Esta estrategia se articula con el Sistema de Gestión Ambiental, fortaleciendo el compromiso con la sostenibilidad y la eficiencia en el uso de recursos.</t>
  </si>
  <si>
    <t>Se evidencia la materialización del riesgo, identificada a partir de la auditoría realizada por la Dirección de Control Interno al proceso de Bienes y Servicios. De esta actuación se derivaron los Planes de Mejoramiento N° 1097 y N° 1104, relacionados con la posibilidad de deterioro y/o detrimento de los activos físicos de la Universidad. Durante la auditoría se observó la adquisición de equipos de laboratorio que no han tenido usabilidad desde su compra, entre ellos el Analizador de Nitrógeno Dumas NDA 701 del laboratorio de Nutrición Animal, con un valor histórico de $151.150.000, y diversos elementos del laboratorio de Biología Molecular, los cuales permanecen sin uso desde su adquisición. Estas situaciones generan riesgos de ineficiencia en la inversión y de posible daño patrimonial para la universidad.</t>
  </si>
  <si>
    <t>Cada vez que se requiera y conforme a los lineamientos y procedimientos internos, el jefe de Recursos Físicos y Servicios Generales, el director de Unidad Regional o sus delegados realizan las siguientes actividades
Inspección de la planta física y documentación a través del formato ABSr080 Inspección a planta física y ABSF096 Cronograma de seguimiento a los mantenimientos de la planta física.</t>
  </si>
  <si>
    <t xml:space="preserve">
ABSP09 Mantenimiento Planta Física.
ABSF096</t>
  </si>
  <si>
    <t>ABSr096 - Cronograma de seguimiento a las actividades de mantenimiento de la planta física.
ABSr120 Seguimiento a las actividades del  cronograma actividades planta física.
ABSr080 Inspección a la planta física.</t>
  </si>
  <si>
    <t>D17. Fallas en la inspección de la Planta Física con  el cual se alimenta el Cronograma de Mantenimiento de la misma.</t>
  </si>
  <si>
    <t xml:space="preserve">El Jefe de Recursos Físicos y Servicios Generales o el Director de Unidad Regional según corresponde  realiza el cronograma y supervisa la realización de las diferentes actividades de mantenimiento para la Planta Física. </t>
  </si>
  <si>
    <t>ABSP09 Mantenimiento a la Planta Física</t>
  </si>
  <si>
    <t>ABSr096 - Cronograma de seguimiento a las actividades de mantenimiento de la planta física.
ABSr120 Seguimiento a las actividades del  cronograma actividades planta física.</t>
  </si>
  <si>
    <t>El Jefe de Recursos Físicos y/o Director de la Unidad regional que corresponda realiza Informe del estado de la planta fsica</t>
  </si>
  <si>
    <t xml:space="preserve">Informe del estado de la planta fisica </t>
  </si>
  <si>
    <t xml:space="preserve">ADOr006
Informe </t>
  </si>
  <si>
    <t>D3. Falta de lineamientos para comercialización, desintegración, modernización y/o renovación del parque automotor.</t>
  </si>
  <si>
    <t xml:space="preserve">Corresponde a  la cantidad total de mantenimientos preventivos teniendo en cuenta la cantidad del parque automotor de la Udec
 </t>
  </si>
  <si>
    <t>El Jefe de Recursos Físicos y Servicios Generales o el Director de Unidad Regional según corresponda  controla la ejecución del Cronograma de actividades de mantenimiento preventivo del parque automotor por medio de seguimientos periódicos.</t>
  </si>
  <si>
    <t>ABSP10 - Administración y mantenimiento del parque automotor.
ABSF077  - Cronograma de actividades programadas para el parque automotor de la Universidad de Cundinamarca.
ABSF119 - Solicitud de mantenimiento para vehiculos automotores y maquinaria.</t>
  </si>
  <si>
    <t>ABSr077  - Cronograma de actividades programadas para el parque automotor de la Universidad de Cundinamarca
Formato Forms (Preoperacional)
Bitácora de acuerdo a los resultados del preoperacional con el fin de identificar las necesidades de mantenimiento preventivo y/o correctivo.
Formato ABSr119 - Solicitud de mantenimiento para vehiculos automotores y maquinaria.</t>
  </si>
  <si>
    <t>El Área de Recursos Físicos suministra como evidencia el Cronograma de actividades programadas para el parque automotor de la Universidad de Cundinamarca (ABSF077), proyectado por trimestre.
Este documento, con fecha 31 de diciembre de 2024, detalla las acciones planificadas para el mantenimiento, uso y control de los vehículos institucionales, garantizando su adecuado funcionamiento y disponibilidad para las actividades de la universidad.
Adicionalmente, se presenta la Solicitud de mantenimiento para vehículos automotores y/o maquinaria (ABSF119), que incluye los vehículos, tractores y motocicletas de la institución.
Como parte del seguimiento y control, se anexa el detalle de la inspección preoperativa y postoperativa diaria realizada por los conductores, asegurando el cumplimiento de los protocolos de seguridad y operatividad.</t>
  </si>
  <si>
    <t>25/09/2019</t>
  </si>
  <si>
    <t xml:space="preserve">Se evidencia la materialización del riesgo a través del informe de auditoría financiera realizada el 16 de diciembre de 2019, se presenta el hallazgo N°2 relacionado con los bienes de la Universidad de Cundinamarca los cuales presentan falta de custodia y mantenimiento. </t>
  </si>
  <si>
    <t>18/08/2020</t>
  </si>
  <si>
    <t>No se evidencia materialización del riesgo, ya que no se cuenta con material soporte probatorio evidente, con el cual permita evidenciar el hecho, por impedimento de realizarse manera presencial.</t>
  </si>
  <si>
    <t>17/03/2021</t>
  </si>
  <si>
    <t>Se evidencia materialización del riesgo mediante plan de mejoramiento de la Contraloría de Cundinamarca vigencia 2019 hallazgo No. 4 "Chatarrización de vehículos"</t>
  </si>
  <si>
    <t>26/01/2022</t>
  </si>
  <si>
    <t>Se evidencia materialización del riesgo a través del hallazgo 6 del plan de mejoramiento de contraloría vigencia  2020 el cual se encuentra en proceso,</t>
  </si>
  <si>
    <t>22/08/2022</t>
  </si>
  <si>
    <t xml:space="preserve">Se evidencia materialización del riesgo a través del hallazgo 6 del plan de mejoramiento de contraloría vigencia  2020 el cual se encuentra en proceso,
En relación con el martillo: El Jefe de Almacén manifiesta que el remate martillo se encuentra en el banco popular la construcción del contrato para el remate respectivo, se encuentra el trámite del pago del certificado de representación legal de instituciones educativas como requisito. En relación con la chatarrización: Como seguimiento se evidencia que la actividad planteada se lleva a cabo y celebran el contrato f-OCS 155 de 2021, objeto servicio de desintegración física total de los automotores en estado de inutilización, inservibles y obsoletos de la universidad de Cundinamarca, valor: quinientos cincuenta pesos ($550) por kilo de chatarra. Se verifica que se suspende la orden contractual de servicios F-OCS-155 de 2021, por el término de dos (02) meses, desde el 31 de diciembre de 2021 hasta el 28 de febrero de 2022. Segundo: reiniciar de forma automática la orden contractual de servicios f-ocs-155 de 2021 a partir del 1° de marzo de 2022. El contrato se encuentra en ejecución, en consecuencia hasta tanto no alleguen el acta de chatarrización o desintegración física perfeccionada, el hallazgo se mantiene no siendo eficaz la actividad. Así las cosas, el avance de esta actividad se verificará en ambiente de la auditoría de Bienes y Servicios vigencia 2022. En ejecución. Ver seguimiento en el Anexo N° 001. </t>
  </si>
  <si>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t>
  </si>
  <si>
    <t>30-06-2023</t>
  </si>
  <si>
    <t>teniendo en cuenta que elaboran contrato de chatarrizacion que esta en ejcucion, no se materializa el riesgo.</t>
  </si>
  <si>
    <t>No se materializa en el primer semestre 2024 el riesgo respecto a la usabilidad de los predios sin embargo de las vigencias anteriores cursa hallazgo 5 actividad 1. respecto la pérdida del parque automotor por debilidad en los mantenimientos no se materializa para la vigencia, sin embargo, viene arrastrado el H6 act 1 2020 contraloría y el PM interno hallazgo 4 de 2021 en ejecución.</t>
  </si>
  <si>
    <t xml:space="preserve">El Jefe de Recursos Físicos gestiona la implementación del Plan Estrategico de seguridad Vial  en conjunto con el Comité de Seguridad Vial, de acuerdo a la normativa nacional y de la Universidad.  </t>
  </si>
  <si>
    <t>1.ABSP10 - Administración y mantenimiento del parque automotor.
2.  ABSG01 - Plan Estrategico de Seguridad Víal.
3. Resolución 40595 de 2022, emitida por el Ministerio de Transito y Transporte.
4. Resolución 186 y 187 de 2016, Universidad de Cundinamarca.</t>
  </si>
  <si>
    <t>Indicadores y Reporte de Informe de Autogestión.</t>
  </si>
  <si>
    <t>Como parte del seguimiento a la seguridad vial, se anexa el Reporte de Autogestión del Plan Estratégico de Seguridad Vial 2024, en el cual se detallan los resultados obtenidos en la medición y análisis de los indicadores establecidos en la normativa. Además, se especifican las acciones implementadas para garantizar la seguridad vial en la institución.</t>
  </si>
  <si>
    <t>El Jefe de Recursos Físicos para la sede Fusagasuga y/o Directores Administrativos de Seccionales y Extensiones realizan informe del estado de los vehiculos para la baja ante el comite de sostenibilidad contable.</t>
  </si>
  <si>
    <t>Información documentada:
Contrato de Mantenimiento del vehículo
Hoja de vida activos - Gestasoft</t>
  </si>
  <si>
    <t xml:space="preserve">* Actas del Comité de Sostenibilidad Contable de baja de vehiculos.
* Solicitudes por parte de Recursos Físicos y/o Directores Administrativos de Seccionales y Extensiones
* Hoja de vida activos - Gestasoft
* Informe del estado del Vehiculo </t>
  </si>
  <si>
    <t>La gestión realizada se encuentra documentada en el Acta No. 002 del Comité Ordinario de Sostenibilidad, fechada el 28 de mayo de 2024. En dicha sesión, y conforme al orden del día, se trató la solicitud de baja de vehículos, presentada por la Ingeniera Paola Andrea Ramírez Suaza, Jefe de Recursos Físicos y Servicios Generales.
Como soporte, se adjunta la hoja de vida de los activos (vehículos propiedad de la Universidad de Cundinamarca), registrada en Gestasoft ASIr021.
Asimismo, se relacionan las solicitudes de baja de vehículos presentadas por la Jefe de la Oficina de Recursos Fisicos al Comité de Sostenibilidad Contable en las sesiones del 3 de abril y 9 de octubre de 2024, cada una con sus respectivos conceptos técnicos.</t>
  </si>
  <si>
    <t>Cada vez que se requiera y conforme a los lineamientos y procedimientos internos, el jefe de Recursos Físicos y Servicios Generales, el director de Unidad Regional o sus delegados realizan las siguientes actividades:
Inspección del estado del parque automotor a través de la Inspección preoperacional, los reportes remitidos por parte de los operarios de conducción, manuales y demás documentos de referencia, lo cual se documenta en el ABSF077 Cronograma de actividades para el mantenimiento del parque automotor de la Universidad de Cundinamarca.
Seguimiento a la vigencia de la documentación de los operarios de conducción y los vehículos (Licencia de Conducción, SOAT, Tecno mecánica, cursos de manejo) ABSF073 Matriz de control de documentación y registros de conductores.</t>
  </si>
  <si>
    <t xml:space="preserve">ABSP010 Administración y mantenimiento del parque automotor.
</t>
  </si>
  <si>
    <t>ABSr077 Cronograma de actividades para el mantenimiento del parque automotor de la Universidad de Cundinamarca.
Inspección preoperacional.
Formato ABSr119 - Solicitud de mantenimiento para vehiculos automotores y maquinaria.
ABSr073 Matriz de control de documentación y registros de conductores.</t>
  </si>
  <si>
    <t>El Área de Recursos Físicos suministra como evidencia el Cronograma de actividades programadas para el parque automotor de la Universidad de Cundinamarca (ABSF077), proyectado por trimestre, este documento, con fecha 31 de diciembre de 2024, detalla las acciones planificadas para el mantenimiento, uso y control de los vehículos institucionales, garantizando su adecuado funcionamiento y disponibilidad para las actividades de la universidad; adicionalmente, se presenta la Solicitud de mantenimiento para vehículos automotores y/o maquinaria (ABSF119), que incluye los vehículos, tractores y motocicletas de la institución. Como parte del seguimiento y control, se anexa el detalle de la inspección preoperativa y postoperativa diaria realizada por los conductores, asegurando el cumplimiento de los protocolos de seguridad y operatividad.
La oficina de Recursos Fisicos controla de manera trimestral a partir del ABSF096 Cronograma de mantenimiento a planta física, el cual permite evidenciar las necesidades para el mantenimiento de la planta física, al igual que la medición trimestral del indicador de Planta física, desde el plan de acción.</t>
  </si>
  <si>
    <t>A1. La ejecución de las actividades del proceso puede verse afectada con la ocurrencia de desastres, fenómenos naturales, emergencias sanitarias, riesgos biológicos, inestabilidad económica y/o situaciones de afectación nacional entre otros.</t>
  </si>
  <si>
    <t xml:space="preserve">Posibilidad de no contar con espacios fisícos adecuados o suficientes para el desarrollo de las actividades académicas y administrativas de la Institución. </t>
  </si>
  <si>
    <t xml:space="preserve">Sanciones administrativas, pecuniarias o disciplinarias.
Afectación en la prestación del servicio. </t>
  </si>
  <si>
    <t xml:space="preserve">Se tiene como base el numero de espacios fisicos agrupados en bloques a cargo de la dirección de planeación institucional </t>
  </si>
  <si>
    <t>Los profesionales de Planeación  y Bienes y Servicios realizan la creación del documento borrador de planeación e implementación del plan de desarrollo físico en concordancia con el plan de desarrollo 2024-2027</t>
  </si>
  <si>
    <t>Información documentada: 
EPIP13</t>
  </si>
  <si>
    <t>Documento borrador de implementación del plan de desarrollo físico en concordancia con el plan de desarrollo 2024-2027</t>
  </si>
  <si>
    <t xml:space="preserve">Se evidencia en la publicación y socialización del plan de desarrollo vigencia 2024-2027. </t>
  </si>
  <si>
    <t>D3. Falta de personal y recursos que genera dificultad para la creación e implementación del plan de desarrollo físico</t>
  </si>
  <si>
    <t>D4. Falta de articulación con los Procesos que pueda llevar al no cumplimiento oportuno de las actividades.</t>
  </si>
  <si>
    <t>Posibilidad de no gestionar convenios oportunamente por omisión de información.</t>
  </si>
  <si>
    <r>
      <rPr>
        <sz val="11"/>
        <color rgb="FFFF0000"/>
        <rFont val="Arial"/>
        <family val="2"/>
      </rPr>
      <t xml:space="preserve">
</t>
    </r>
    <r>
      <rPr>
        <sz val="11"/>
        <color rgb="FF000000"/>
        <rFont val="Arial"/>
        <family val="2"/>
      </rPr>
      <t xml:space="preserve">
No poder desarrollar las prácticas o pasantías por parte de los estudiantes de programas académicos</t>
    </r>
  </si>
  <si>
    <t xml:space="preserve">Incumplimiento a requisitos contractuales pactados </t>
  </si>
  <si>
    <t>La probabilidad se establece con base en la suscripción de convenios durante la vigencia 2023.</t>
  </si>
  <si>
    <t>La Dirección de Interacción Social Universitaria verifica y gestiona la suscripción de convenios acorde con los requerimientos realizados por los programas académicos.</t>
  </si>
  <si>
    <t>Convenios y formatos diligenciados
Información documentada: (MIUP06)</t>
  </si>
  <si>
    <t>Solicitud por correo electrónico
Suscripción del convenio</t>
  </si>
  <si>
    <t>No se materializa el Riesgo, no obstante, se deben fortalecer los controles con el fin de que se cumpla los requisitos necesarios para que se realicen las pasantías por los estudiantes mediante un convenio con la empresa elegida.</t>
  </si>
  <si>
    <t>En verificación se validó con el proceso de atención al ciudadano Derecho de Petición con consecutivo 17613 relacionado con inconformidad frente a la gestión administrativa para el desarrollo de la práctica profesional en entidad externa con la que la universidad tiene convenio para pasantías dentro del programa Ingeniería Industrial Ext Soacha. La cual fue resuelta satisfactoriamente por tanto no se evidencia materialización del riesgo.</t>
  </si>
  <si>
    <t>A3. Estudiantes que realizan pasantías y/o prácticas sin el cumplimiento de los requisitos establecidos por la normatividad nacional.</t>
  </si>
  <si>
    <t>La Dirección de Interacción Social Universitaria notifica a las facultades sobre los convenios que se van a vencer con el objetivo de validar la posible renovación o finalización de los mismos.</t>
  </si>
  <si>
    <t>Acuerdo o convenio
Información documentada: (MIUP06)</t>
  </si>
  <si>
    <t>Correo electrónico
Acuerdo o convenio</t>
  </si>
  <si>
    <t>MBU</t>
  </si>
  <si>
    <t>D9. Cambios de la participación en las actividades programadas por falta de interés y desconocimiento por parte de la comunidad universitaria que afectan las metas establecidas.</t>
  </si>
  <si>
    <t>Posibilidad de disminución en los indicadores de participación por parte de la comunidad universitaria en los programas de Bienestar universitario.</t>
  </si>
  <si>
    <t>Incumplimiento de las metas propuestas por el Plan de Acción y el Plan de Desarrollo, así como los indicadores de gestión del proceso</t>
  </si>
  <si>
    <t>Se tiene como base el número de posibles participantes (creadores de oportunidades, administrativos, graduados y gestor del conocimiento y el aprendizaje) durante la vigencia 2024.</t>
  </si>
  <si>
    <t>El equipo de Bienestar Universitario gestiona la realización de experiencias de mayor impacto y atracción dirigidas a comunidad universitaria.</t>
  </si>
  <si>
    <t>Bases de datos de talento Humano para convocar a gestor del conocimiento y el aprendizaje y administrativos en estrategias específicas.
Información documentada: 
MBUP02
MBUP04
MBUP03</t>
  </si>
  <si>
    <t>Registros de Asistencia a eventos MBUr025, por plataforma institucional o por otras herramientas informáticas (Ej. Teams, Google Forms, etc.), o
Informes
Correos masivos institucionales o
Medios de comunicación (Facebook, Instagram)</t>
  </si>
  <si>
    <t>En el IPA 2025 se realizaron diferentes estrategias de alto impacto para la Comunidad Universitaria; una de estas fue la de "Color Fest Gimnasio transmoderno" realizada transversalmente en las diferentes unidades regionales el 13/02/2025; se verifica el registro de asistencia de la extensión de Soacha, de la cual se evidencia un total de 164 participantes.
Otra de las estrategias que se puede encontrar es la de "Pequeños campeones grandes goles y sonrisas" ejecutada entre los días del 20 al 22 de marzo, en el cual participaron 40 niños de colegios aliados de Soacha (evidencia, informe del 02/04/2025).</t>
  </si>
  <si>
    <t>Se evidencia materialización de riesgo mediante los indicadores plan de acción IPA 2019:
• Participantes de la comunidad universitaria en programas artísticos, culturales y musicales, se estableció un meta de 6000 y hasta el momento llevan 469. 
• Participantes de la comunidad universitaria en actividades deportivas, recreativas y de aprovechamiento de tiempo libre, establecieron una meta de 36500 y hasta el momento llevan 0</t>
  </si>
  <si>
    <t xml:space="preserve">No se evidencia materialización del riesgo
</t>
  </si>
  <si>
    <t xml:space="preserve">Bienestar Universitario generó estrategias mediante los diferentes medios tecnológicos, para continuar con la participación de administrativos y docentes; cultura y participación en clases de acondicionamiento físico.
</t>
  </si>
  <si>
    <t>No se realiza seguimiento al riesgo toda vez que se encuentra en un nivel bajo.</t>
  </si>
  <si>
    <t>No se realiza seguimiento al riesgo toda vez que se encuentra en un nivel moderado.</t>
  </si>
  <si>
    <t>Los líderes de procedimiento de Bienestar Universitario realizan una mayor divulgación de las experiencias y servicios que ofrece su proceso, en conjunto con el proceso de Comunicaciones y otras estrategias de participación.</t>
  </si>
  <si>
    <t>Bases de datos de talento Humano para convocar a gestor del conocimiento y el aprendizaje y administrativos para estrategias específicas
Solicitudes por medio del SIS a Comunicaciones
Información documentada: 
MBUP01
MBUP02
MBUP04
MBUP03</t>
  </si>
  <si>
    <t>Piezas publicitarias, o 
Correos masivos institucionales, o
Medios de comunicación (Facebook, Instagram) o página institucional (convocatorias programas socioeconómicos o acogida a la vida universitaria )</t>
  </si>
  <si>
    <t>La divulgación en medios de comunicaciones para que los estudiantes pudiesen acceder a los programas socioeconómicos durante el primer semestre de 2025 se llevaron a cabo desde el IIPA 2024; es así como se puede evidenciar en la página de la Universidad en Facebook fue publicada la pieza gráfica el 6-29/11/2024. De igual forma, se evidencia pieza gráfica en la página de la Universidad de Cundinamarca Extensión Chía en Facebook, acerca de la convocatoria para acceder al programa de Restaurante en Chía con fecha del 14/02/2025.</t>
  </si>
  <si>
    <t>El gestor de cada sede, seccional o extensión planifica y estructura el cronograma de actividades a desarrollar durante la vigencia siguiente, con base en los lineamientos institucionales y a los resultados del proceso de identificación de necesidades. Posteriormente, socializa dicho cronograma a la Dirección de la respectiva seccional o extensión y, tras su aprobación, es remitido a la Dirección de Bienestar Universitario para la consolidación institucional y presentación ante la comisión de Bienestar, equidad y diversidad.</t>
  </si>
  <si>
    <t>MBUP01
MBUP02
MBUP03
MBUP04
MBUP08</t>
  </si>
  <si>
    <t>Acta de la comisión de Bienestar, Equidad y Diversidad
EPIr001 consolidado</t>
  </si>
  <si>
    <t>Teniendo en cuenta que el control se estableció durante el IIPA2025, la evidencia de la ejecución se contaría para el seguimiento del IIPA2025 a realizar en el IPA2026.</t>
  </si>
  <si>
    <t>Posibilidad de retrasos en la ejecución de contratos celebrados con proveedores externos debido a incumplimientos contractuales entre las partes derivados en falta de planificación de las actividades</t>
  </si>
  <si>
    <t>Incumplimientos contractuales de parte de la Universidad o de parte del proveedor</t>
  </si>
  <si>
    <t>La Oficina de Calidad gestiona durante la vigencia la contratación de profesionales OPS (3), Contratación termino fijo (4), auditorias de gestión (2), mantenimiento del software de optimización de procesos.</t>
  </si>
  <si>
    <t>El Director de Calidad adelanta los trámites necesarios para la Contratación oportuna de su personal, así como las necesidades particulares del proceso, cumpliendo los parámetros establecidos en el Manual de Contratación de la Institución</t>
  </si>
  <si>
    <t>Aplicativo de Compras
Información documentada: (ABSP01, ABSP15)
Planes de trabajo en plataforma</t>
  </si>
  <si>
    <t>Soportes de las ordenes contractuales
ABS e informes de Integradoc
Planes de trabajo en plataforma 
AFIr067 (Para personal OPS)
AFIr068 (Para personal OPS)</t>
  </si>
  <si>
    <t>se evidencia cargue de 3 ABS a la plataforma de contratación, uno de ellos es el F-CD-049 auditorias internas</t>
  </si>
  <si>
    <t>No se evidencia materialización.</t>
  </si>
  <si>
    <t>No se realiza seguimiento debido a que tiene un impacto bajo para la organización</t>
  </si>
  <si>
    <t>No se evidencia materialización del riesgo, ya que el ESG en su primer trimestre no contaba con el líder y parte ejecutara de sus obligaciones contractuales, manejando  así la auditora de Calidad para el segundo periodo académico y demás celebraciones de contratos en la vigencia 2024.</t>
  </si>
  <si>
    <t>D6. Afectación en las actividades de mantenimiento del Sistema y la Mejora Continua, por falta de disponibilidad de tiempo de los procesos para los temas de calidad</t>
  </si>
  <si>
    <t xml:space="preserve">El Director de Calidad realiza un informe de avance a través de presentaciones ejecutivas ante la Comisión de Gestión y/o el comité SAC, con el fin de informar a la Alta Dirección y establecer a tiempo directrices a tomar para el correcto funcionamiento del Sistema de Gestión </t>
  </si>
  <si>
    <t>Orden del día en la agenda de la respectiva Comisión de Gestión o del Comité SAC
Información documentada: Resolución No. 088 de 2023</t>
  </si>
  <si>
    <t>Acta de la Comisión o del Comité SAC (Si Aplica) - ADOr010
Correos electrónicos</t>
  </si>
  <si>
    <t>A la fecha no se ha realizado mesas de trabajo del comité SAC, en cuanto a la Comisión de Gestión se evidencia Power point presentado el 12 de marzo de 2025</t>
  </si>
  <si>
    <t>A14. Desconocimiento de las obligaciones y normatividad aplicable a la prestación del servicio por parte de los proveedores.</t>
  </si>
  <si>
    <t>Posibilidad de Incumplimiento en la prestación por los proveedores de acuerdo a las necesidades de mantenimiento de la Planta Física y del Parque Automotor.</t>
  </si>
  <si>
    <t>Dependiendo del tipo de servicio se pueden presentar: multas, sanciones, demandas, así como afectaciones al patrimonio, a otros servicios académicos, etc.</t>
  </si>
  <si>
    <t>Hace referencia al número de contratos suscritos para el mantenimiento de la planta física y parque automotor en la vigencia 2024.</t>
  </si>
  <si>
    <t xml:space="preserve">El Jefe de Recursos Físicos y Servicios Generales establece requisitos técnicos y condiciones generales, así como el marco normativo y legal aplicable para los términos de referencia y las ordenes contractuales o contratos que le apliquen. </t>
  </si>
  <si>
    <t>Procesos Contractuales
Información documentada: ABSP01, ABSP15</t>
  </si>
  <si>
    <t>Términos de Referencia publicados en la página web de la Universidad
Solicitudes de Cotización publicadas en página web
Correos electrónicos
Herramienta Integradoc</t>
  </si>
  <si>
    <t>Según el objeto a contratar, la adquisición de pólizas y SOAT para el parque automotor propiedad de la Universidad de Cundinamarca, con fecha de marzo de 2025, se encuentra relacionada en los términos de referencia. Para su verificación, se anexa el siguiente enlace a la página web de la universidad:
Invitaciones Públicas - Fusagasugá.
https://www.ucundinamarca.edu.co/index.php/invitaciones-publicas-fusagasuga</t>
  </si>
  <si>
    <t xml:space="preserve">Se evidencia materialización del riesgo,  desde control interno se realiza seguimiento a  PQR’S No.14242 daño chapa y puerta y seguimiento a la respuesta presentada al Derecho de petición de 20/05/2021 y reiterado 30/06/2021 por quejas Anónimas por posibles irregularidades de los supervisores de la empresa y atropellos laborales e incumplimiento del contrato FCPSV-015 DE 2021. Empresa de vigilancia Seguridad Nápoles. Como conclusión del informe se evidencia que se dio respuesta soportada al quejoso y se evidencia gestión como atención a las PQRS, por parte del supervisor del contrato como intervinientes de la empresa de seguridad Nápoles. de acuerdo al acta de reunión del 21 de septiembre de 2021, se evidencia que se atendió la PQRS, y se plantearon las soluciones y controles en consecuencia se hará seguimiento en la próxima Auditoria a los compromisos adquiridos en las actividades del acta, referente al cumplimiento de las 41 obligaciones del contrato y gestión del Supervisor de la UDEC. Adicionalmente se evidencia PQR 4666 en relación con inconformidad contrato de vigilancia.
</t>
  </si>
  <si>
    <t>No se evidencia materialización del riesgo. No se evidencia PQR ni salidas no conformes con respecto a servicios tercerizados. Pendiente resultados auditoria contraloría 2021, dado que este fue tomado como muestra de auditoría.</t>
  </si>
  <si>
    <t>No se materializa en el primer semestre 2024 riesgo, evidenciando a la fecha cumplimiento en la prestación de servicio por los proveedores para mantenimiento de la Planta Física y del Parque Automotor</t>
  </si>
  <si>
    <t>Se evidencia la materialización del riesgo, identificada a partir de la auditoría realizada por la Dirección de Control Interno al proceso de Bienes y Servicios. De esta actuación se derivó función Preventiva al Proceso de Recursos físico Girardot y Ubaté relacionado con el incumplimiento en la prestación por parte de los proveedores frente a las necesidades de mantenimiento de la Planta Física y del Parque Automotor.</t>
  </si>
  <si>
    <t>El Jefe de Recursos Físicos realizan seguimiento para verificar el cumplimiento contractual y las condiciones de la prestación del servicio, en caso de que se requiera debe ser en conjunto con los líderes de los Sistemas de Gestión Ambiental y Seguridad en el Trabajo.</t>
  </si>
  <si>
    <t>Información documentada:
ABSP18
Herramienta Integradoc</t>
  </si>
  <si>
    <t>Informes de Supervisión
Conceptos Técnicos de SST y Ambiental (si aplica)
Actas de compromisos (si aplica)
Informes emitidos por el Contratista (Proveedor de Vigilancia)
Herramienta Integradoc</t>
  </si>
  <si>
    <t>La contratación para la adquisición de pólizas y SOAT del parque automotor propiedad de la Universidad de Cundinamarca se llevó a cabo mediante la Invitación Privada 006. El proceso de contratación ha sido publicado en la página web de la Universidad y puede ser verificado por cualquier usuario interno o externo a través del siguiente enlace:
Invitaciones Públicas - Fusagasugá.
https://www.ucundinamarca.edu.co/index.php/invitaciones-publicas-fusagasuga
Informes de Supervisión:
•Informe de Mantenimiento Preventivo y Correctivo de los Ascensores de la Universidad de Cundinamarca Sede Fusagasugá (diciembre 2024 - enero 2025).
•Informe de mantenimiento preventivo y correctivo del sistema de bombeo de suministro y red contra incendio de la Universidad de Cundinamarca Sede Fusagasugá.
•Concepto técnico de seguridad del Cuerpo de Bomberos Voluntarios de Fusagasugá.
•Informe Sanitario de Manejo Integrado de Plagas en las instalaciones de la Universidad de Cundinamarca, incluyendo la prestación de servicios de Manejo Integrado de Plagas (MIP).
•Informe de ejecución de contrato UDEC-FCPSV-016 (1 al 28 de febrero de 2025).
•Informe técnico de recarga y mantenimiento de los extintores de la Universidad de Cundinamarca, incluyendo adquisición, a ejecutar en la vigencia 2024.
•Informe de mantenimiento preventivo y correctivo de tres plantas eléctricas.
•Informe del servicio de lavado y desinfección de los tanques de almacenamiento de agua potable de la Universidad de Cundinamarca.
•Informe de actividades y ejecución de la Orden Contractual F-OCS-090 de 2024, correspondiente al servicio de mantenimiento preventivo y/o correctivo de los equipos de aire acondicionado ubicados en la sede principal de Fusagasugá, segundo ciclo.</t>
  </si>
  <si>
    <t xml:space="preserve"> D1. Dificultades para la obtención de información actualizada, veraz y oportuna, que generan Retrasos en el reporte de indicadores a entes de control y  en la toma de decisiones.</t>
  </si>
  <si>
    <t>Posibilidad de Incumplimiento en los reportes solicitados por Entes Internos y Externos debido a retrasos en la consolidación de información</t>
  </si>
  <si>
    <t xml:space="preserve">Sanciones administrativas, pecuniarias o disciplinarias.
Disminución de los recursos asignados
</t>
  </si>
  <si>
    <t>Sanciones disciplinarias o pecuniarias por parte de un ente de control</t>
  </si>
  <si>
    <t>Se argumenta con base a los reportes a Entes de control y vigilancia Externos e internos realizados durante el  2023 conforme a los plazos establecidos por la entidad.</t>
  </si>
  <si>
    <t>El gestor de Planeación Institucional facilita la confiabilidad y oportunidad en el acceso de la información a través de la gestión de herramientas tecnológicas que permita consolidar oportunamente la información susceptible de control de entes internos o externos</t>
  </si>
  <si>
    <t>Información documentada: 
EPIP04, EPIX003, EPIX001, EPII004</t>
  </si>
  <si>
    <t xml:space="preserve">Informes o reportes generados en la rendición a entes internos y externos. </t>
  </si>
  <si>
    <t xml:space="preserve">Durante toda la vigencia 2024 se evidencia el envío de reportes e informes de rendición de cuentas a entes de control tanto internos como externos, como también un cronograma de fechas estimadas de construcción y envío de estos reportes y el análisis de la información y datas a nivel institucional. </t>
  </si>
  <si>
    <t xml:space="preserve">Se evidencia materialización del riesgo mediante el plan de mejoramiento de la Contraloría de Cundinamarca vigencia 2017 el cual indica un avance de 43%.
Mediante la revisión de los indicadores de calidad se evidencia incumplimiento de la meta propuesta para el indicador “oportunidad en los reportes externos” del 90% con un resultado de 77% en el primer semestre del año 2019. </t>
  </si>
  <si>
    <t>Se evidencia la materialización del riesgo, dado que se realizó por fuera de términos el informe de ejecución de estampilla aprobada Ley 1230 de 2008, comunicado  CTCP 3-3-074 C 2019 de agosto 16 de 2019</t>
  </si>
  <si>
    <t>Se evidencia la materialización del riesgo, dado que se realizó por fuera de términos el informe de ejecución de estampilla aprobada Ley 1230 de 2008, comunicado  CTCP 3-3-074 C 2019 de agosto 16 de 2019.</t>
  </si>
  <si>
    <t>en seguimiento a este riesgo no se evidencia  materialización, pero se recomienda al proceso estar pendiente de las notificaciones,  suministrado por la oficina de atención al ciudadano (PQR) a través del  REPORTE DE NOTIFICACIONES (aplicativo) que muestra un alto numero de las mismas</t>
  </si>
  <si>
    <t>Durante el primer semestre del año 2023, no se evidencia materialización del riesgo, aunque las posibilidades de incidentes en el riesgo son extremas, toda vez que son aplicados tres formas de controles vigilados por profesionales responsables llevándolo en cronograma y calendarios para no dejar ocurrir la posibilidad de incumplimiento en actividades e informes de ley,  por otra parte de forma interna manejando tiempos en informes internos dando manejo para su cumplimiento.</t>
  </si>
  <si>
    <t>No se evidencia materialización del riesgo. Se evidencia entrega de las evidencias de la matriz de riegos anticorrupción al límite de los términos. Se recomienda un gestión más oportuna en la entrega  de los mismos.</t>
  </si>
  <si>
    <r>
      <rPr>
        <sz val="11"/>
        <color rgb="FF000000"/>
        <rFont val="Arial"/>
        <family val="2"/>
      </rPr>
      <t>No se evidencia materializaci</t>
    </r>
    <r>
      <rPr>
        <sz val="11"/>
        <color rgb="FF000000"/>
        <rFont val="Arial MT"/>
      </rPr>
      <t>ó</t>
    </r>
    <r>
      <rPr>
        <sz val="11"/>
        <color rgb="FF000000"/>
        <rFont val="Arial"/>
        <family val="2"/>
      </rPr>
      <t>n del riesgo.</t>
    </r>
  </si>
  <si>
    <t>No se evidencia materialización del Riesgo para el IPA 2025</t>
  </si>
  <si>
    <t>El gestor de Planeación Institucional emite y actualiza los Cronogramas para el reporte oportuno de información, y se envían la solicitud previamente a su reporte a través del correo institucional y publicaciones en la página web de la Universidad</t>
  </si>
  <si>
    <t>Cronogramas establecidos por los entes de control y vigilancia
Información documentada:
EPIP02, EPIP04, EPIP05, EPIP09, EPIP13, EPIP14, EPIP15</t>
  </si>
  <si>
    <t xml:space="preserve">Cronogramas
Correos electrónicos para solicitud y entrega de información </t>
  </si>
  <si>
    <t xml:space="preserve">Durante toda la vigencia 2024 se evidencia la creación en implementación de el cronograma de reporte de informes a entes de control y vigilancia del proceso, donde además se incluyen las fechas estimadas de solicitud de información a los procesos a cargo de reportar la información insumo para estos. </t>
  </si>
  <si>
    <t>El gestor de Planeación Institucional informa oportunamente los diferentes plazos para la emisión de información por medio de correos electrónicos para este tipo de solicitudes y alertas de vencimiento</t>
  </si>
  <si>
    <t>Cronogramas
Normatividad externa
Información documentada: (EPIP04, actividad 2)</t>
  </si>
  <si>
    <t>Correos electrónicos enviados</t>
  </si>
  <si>
    <t xml:space="preserve">Se evidencia el envío de correos con la solicitud de información relacionada con la elaboración de informes institucionales y reportes a entes de control. </t>
  </si>
  <si>
    <t>D10. Falta de Conciliaciones entre Almacén y contabilidad</t>
  </si>
  <si>
    <t xml:space="preserve">Posibles diferencias en las conciliaciones de saldos entre Almacén y Contabilidad para reportes al SIA Contraloría (Formatos 04, 05A y 05B) (Tema financiero-contable) </t>
  </si>
  <si>
    <t>Sanciones pecuniarias para el Gestor Responsable y el Ordenador del Gasto</t>
  </si>
  <si>
    <t>Corresponde al número de conciliaciones que se realizan durante el año, a partir del mes de Abril 2025 mensualmente.</t>
  </si>
  <si>
    <t>El funcionario designado de la Oficina de Almacén realiza la verificación de los inventarios  por medio de actas e informes y el diligenciamiento del ABSr050.</t>
  </si>
  <si>
    <t>Información documentada: ABSP23–
Control de inventarios, traslados, devoluciones y bajas de bienes</t>
  </si>
  <si>
    <t>Acta  e Informes
Registros del ABSr050</t>
  </si>
  <si>
    <t>Se verifican los formatos ABSr050 de Toma Física de Inventarios de la Unidad de Apoyo Académico, con fecha 4 de marzo de 2025, así como el Informe de Toma Física de Inventarios del 11 de marzo de 2025 coinciden con lo inventariado.
Asimismo, se revisa el informe de toma física remitido a la Dirección de Bienes y Servicios, con fecha 11 de marzo de 2025, y el formato ABSr050 de Toma Física de Inventarios correspondiente a dicha dirección, Se verifican los formatos ABSr050 de Toma Física de Inventarios de la Unidad de Apoyo Académico, con fecha 4 de marzo de 2025, así como el Informe de Toma Física de Inventarios del 11 de marzo de 2025.
Asimismo, se revisa el informe de toma física remitido a la Dirección de Bienes y Servicios, con fecha 11 de marzo de 2025, y el formato ABSr050 de Toma Física de Inventarios correspondiente a dicha dirección.Se verifican los formatos ABSr050 de Toma Física de Inventarios de la Unidad de Apoyo Académico, con fecha 4 de marzo de 2025, así como el Informe de Toma Física de Inventarios del 11 de marzo de 2025.
Asimismo, se revisa el informe de toma física remitido a la Dirección de Bienes y Servicios, con fecha 11 de marzo de 2025, y el formato ABSr050 de Toma Física de Inventarios correspondiente a dicha dirección, los elementos fueron verificados de manera clara y precisa, esto demuestra que existe un adecuado manejo y registro de los activos de las oficinas de la Dirección de Bienes y Servicios.</t>
  </si>
  <si>
    <t xml:space="preserve">Se presentó en el año 2019 prorroga en el mes de diciembre por 4 contratos.  </t>
  </si>
  <si>
    <t>Se evidencia materialización del riesgo con las inconsistencias en la información de los reportes y soportes realizados frente a lo rendido en el SIA, igualmente en los informes de contraloría vigencia 2019-2020, formato 99.</t>
  </si>
  <si>
    <t>Se evidencia materialización del riesgo de acuerdo con el informe de Control Interno Contable del 16 febrero del 2021 el cual establece lo siguiente: Factor 1221
"No se tiene identificado plenamente el inventario de algunos bienes de la propiedad planta y equipo y de los bienes de uso histórico y cultural, y por ende no se aplica depreciación ni deterioro".</t>
  </si>
  <si>
    <t>Se evidencia materialización del riesgo toda vez que aun se encuentra abierto el hallazgo 2 del plan de mejoramiento contraloría 2019.</t>
  </si>
  <si>
    <t>No se evidencia materialización del riesgo. Se cierra plan de mejoramiento hallazgo 2 Contraloría 2019</t>
  </si>
  <si>
    <t>no se evidencia materializacion del riesgo, sin embargo se realizara seguimiento y verificacion a lo correspondiente en la vigencia 2024 para el periodo 2023 respecto los siguientes puntos descritos asi: 
1. Reconocimiento Obras de Arte
2. Reconocimiento de activos de Proyectos Especiales
3. Ajuste en la Depreciación del Activo Construcción Nueva Biblioteca
4. Activación de depreciación de diferentes activos
5. Ajuste a saldos de cuentas de Bienes inmuebles
con fundamento en el informe del área de almacén el 2023-01-20 y acta de visita Gestasoft entre noviembre 28 y diciembre 2 de 2022.</t>
  </si>
  <si>
    <t>No se materializa el riesgo, respecto clasificación, y conciliación de los bienes entre almacén y contabilidad, tal como se evidencia en el informe de auditoría financiera de junio 17 de 2024.</t>
  </si>
  <si>
    <t>Se evidencia la materialización del riesgo, identificada a partir de la auditoría realizada por la Dirección de Control Interno a la Dirección Financiera. De esta actuación se derivó el Plan de Mejoramiento N° 1065 dirigido al proceso de Bienes y Servicios relacionado con la falta de conciliación de la información reportada en la cuenta anual al SIA Contraloría, mediante el Formato 5A (F05A AG).</t>
  </si>
  <si>
    <t xml:space="preserve">D12. Mala clasificación de los bienes durante el procedimiento contable. </t>
  </si>
  <si>
    <t>El funcionario designado de la Oficina de Almacén valida los movimientos a través de la Plataforma Gestasoft, Módulo Almacén e Inventarios por medio del aplicativo, verificando entradas y salidas.</t>
  </si>
  <si>
    <t>Modulo Almacén, plataforma Gestasoft ABSP05,</t>
  </si>
  <si>
    <t>Certificado de resultado de saldos (ABSF116)</t>
  </si>
  <si>
    <t xml:space="preserve">La Oficina de Almacén valida los movimientos a través de la plataforma Gestasoft, específicamente en el Módulo de Almacén e Inventarios, donde verifica las entradas (ingreso) y salidas Egresos) mediante el aplicativo. Evidencia archivo excel </t>
  </si>
  <si>
    <t>D13. Registro no oportuno de los ingresos por las diferentes modalidades (servicios, bienes, insumos).</t>
  </si>
  <si>
    <t>El funcionario designado de la Oficina de Almacén verifica la asignación de placas de inventario con el fin de garantizar que no haya duplicidad en la asignación de placas a los bienes.</t>
  </si>
  <si>
    <t>Modulo Almacén, plataforma Gestasoft ABSP05, ABSF023 y  Relación del egreso en donde se evidencia la instalación de la placa.</t>
  </si>
  <si>
    <t>Verificación de inventarios por medio del módulo Gestasoft-Almacén.</t>
  </si>
  <si>
    <t>Con la actualización del procedimiento ABSP23 - Control de Inventarios, Traslados, Devoluciones y Bajas de Bienes, el sistema genera automáticamente la asignación de la placa. Posteriormente, el responsable de Bodega imprime las placas y las instala en el activo correspondiente.</t>
  </si>
  <si>
    <t>D9. Posibles errores en la prestación del servicio debido a la curva de aprendizaje actual.</t>
  </si>
  <si>
    <t>Posibilidad de presentar información no confiable e imprecisa de informes de auditorías, seguimientos, reporte y otros a los entes de control y áreas sujetas de control.</t>
  </si>
  <si>
    <t xml:space="preserve">Incurrir en procesos disciplinarios, multas, sanciones, o incumplimiento de las obligaciones administrativas </t>
  </si>
  <si>
    <t xml:space="preserve">El proceso realiza un estimado de 100 informes durante la vigencia. </t>
  </si>
  <si>
    <t>La Dirección de Control Interno realizará la designación de auditores competentes a través del programa de auditoria.</t>
  </si>
  <si>
    <t>Información documentada: SCIP04 Auditoría Interna. SCIF010. SCIF038 Matriz de verificación de requisitos</t>
  </si>
  <si>
    <t>Para la auditoría realizada a la Dirección de Interacción Social Universitario, se evidencia en el informe la asignación de auditores competentes y con la experiencia para ejectutar la auditoría.</t>
  </si>
  <si>
    <t>No se revisa la materialización del riesgo, sin embargo, se recomienda validar el nivel de impacto del mismo, teniendo en cuenta, que en caso de materialización del impacto sería alto ya que son reportes a entres de control.</t>
  </si>
  <si>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t>
  </si>
  <si>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altos, ni extremos, por lo tanto, no se requiere evaluación de controles por parte de Control Interno, tal como lo indica el procedimiento ESGP-05. </t>
  </si>
  <si>
    <t>El profesional encargado realizará la ejecución de auditorías remotas incluyendo salvaguardas en el informe de auditoría.</t>
  </si>
  <si>
    <t xml:space="preserve">
Información documentada:SCIP04 Auditoría Interna </t>
  </si>
  <si>
    <t>En el informe de auditoría correspondiente a la auditoría a Bienes y Servicios, no se evidencia la salvaguarda definida en el control. Se toma de muestra adicional, el informe de auditoría realizada a la Dirección Financiera encontrando la salvaguarda descrita en el control. Por lo anterior, se puede concluir que el control se implementó de manera parcial para el primer semestre de 2025. Se insta al proceso a llevar a cabo en su totalidad de auditorías el control establecido.</t>
  </si>
  <si>
    <t>D11. Falta de criterios y normativa desactualizada en la identificación de responsables para asignar hallazgos de auditoria.</t>
  </si>
  <si>
    <t xml:space="preserve">La Dirección de Control Interno hace revisión al pre informe e informe final.  </t>
  </si>
  <si>
    <t xml:space="preserve">Normas de muestreo NTC ISO 190011.
Información documentada:SCIP04 Auditoría Interna </t>
  </si>
  <si>
    <t>Pre Informe de auditoría y/o
Registro de asistencia
y/o registro en Integradoc</t>
  </si>
  <si>
    <t>Se toma como muestra la auditoría realizada a la Dirección Financiera; para lo anterior, se evidencia correo electrónico institucional con la revisión del preinforme por parte de la auditora líder y dentro de la herramienta de Integradoc, la revisión por parte de la Dirección de Control Interno. 
Por otra parte, se evidencia registro de asistencia sobre el Cierre de auditoría programada a Dirección Financiera el 27/05/2025.</t>
  </si>
  <si>
    <t xml:space="preserve">Los profesionales encargados realizarán revisión cruzada a las controversias del usuario (si aplica) y realizará los ajustes al informe de ser aceptada la observación. </t>
  </si>
  <si>
    <t xml:space="preserve">Información documentada:SCIP04 Auditoría Interna </t>
  </si>
  <si>
    <t>Informe de auditoría 
Registro de asistencia</t>
  </si>
  <si>
    <t>Durante el IPA2025 no se presentó la situación de revisión cruzada a controversias.</t>
  </si>
  <si>
    <t xml:space="preserve">El profesional encargado verificará el cumplimiento del mecanismo controversias antes de la emisión del informe de auditoría. </t>
  </si>
  <si>
    <t>Se evidencia que en el preinforme de la auditoría para la Dirección Financiera, se llevó a cabo el proceso de controversias.</t>
  </si>
  <si>
    <t>El profesional encargado presentará a la comisión de control interno resultados de los informes de auditoría (mensual) y seguimientos a planes de mejoramiento como segunda línea de defensa (trimestral).</t>
  </si>
  <si>
    <t>Resolución 088 agosto 2023</t>
  </si>
  <si>
    <t>Actas de comisión de control interno</t>
  </si>
  <si>
    <t>Para el mes de mayo se evidencia el Acta No. 08 del 08/05/2025 correspondiente a una sesión ordinaria de la Comisión de Control Interno. De lo anterior, se evidenció la presentación de los avances de las auditorías programadas y especiales. Asimismo, se evidencia el seguimiento de los planes de mejoramiento como segunda línea.</t>
  </si>
  <si>
    <t>D3. Afectación en la planificación de las auditorías debido a la no identificación oportuna de cambios normativos internos y externos.</t>
  </si>
  <si>
    <t>El profesional responsable elabora la matriz de requisitos e incluye en el informe la normatividad interna y externa utilizada.</t>
  </si>
  <si>
    <t>SCIP02</t>
  </si>
  <si>
    <t>Reporte mensual de la actividades en el planner Institucional 
Matriz de verificación e informe final</t>
  </si>
  <si>
    <t>Se evidencia implementación del control como se describe.</t>
  </si>
  <si>
    <t>D4. Debilidad de conocimiento respecto a los nuevos sistemas, modelos, normatividad adoptados por la Universidad de Cundinamarca.</t>
  </si>
  <si>
    <t>El Director de Control Interno y/o el profesional encargado compartirá información relevante a todos los profesionales sobre cambios adoptados por la Universidad y se mantendrá en una carpeta compartida para consulta</t>
  </si>
  <si>
    <t>AJUP08</t>
  </si>
  <si>
    <t>Correo Electrónico Institucional
Carpeta OneDrive</t>
  </si>
  <si>
    <t>En el OneDrive se evidencia la carpeta "Circulares Informativas", en esta se encontró la Circular No. 10 Acerca de Convenios Interadministrativos, lo cual se confirma la implementación del control.</t>
  </si>
  <si>
    <t>A7. Cambios recurrentes en la legislación y normatividad que implica nuevos criterios exigibles por entes externos.</t>
  </si>
  <si>
    <t>D7. Realizar duplicidad de radicación o perdida de la información en la cadena de pagos por altos volúmenes de solicitudes y falta en la digitalización y centralización de información (becas y exoneraciones, apoyos económicos, viáticos, ASCUN, liquidaciones, nomina, salidas académicas y viáticos, pagos investigación e ISU entre otros) o demora  en los pagos por falta de controles oportunos que permitan identificar la trazabilidad de radicación por correo electrónico e Integradoc.</t>
  </si>
  <si>
    <t>Posibilidad de incurrir en demoras o retrasos en el procesamiento de la información del trámite de pagos y/o en el reporte oportuno a entes externos por falta de talento humano en el proceso.</t>
  </si>
  <si>
    <t xml:space="preserve">Posibles multas y sanciones por parte de los entes de control o proveedores, o procesos disciplinarios por incumplimiento en los tiempos de entrega de la información </t>
  </si>
  <si>
    <t xml:space="preserve">Se relaciona al número de RP expedido del 2024. El trámite de pago superó la capacidad instalada de la oficina generando sobre carga laboral y estrés laboral </t>
  </si>
  <si>
    <t xml:space="preserve">El profesional responsable del procesos realiza  la solicitud de personal al área competente, mediante envío de solicitud por correo electrónico institucional, posteriormente, hace seguimiento al mismo. </t>
  </si>
  <si>
    <t xml:space="preserve">ATHP01-Selección de personal </t>
  </si>
  <si>
    <t>Correo del proceso de talento Humano informando que se debe dar inicio al proceso de contratación.</t>
  </si>
  <si>
    <t xml:space="preserve">Se evidencia proceso de contratación de nuevos cargos al interior del proceso que apoyan la gestión desde las diferentes oficinas. </t>
  </si>
  <si>
    <t>No se reportan cambios en los controles durante este corte. Debido a que los nuevos controles se establecieron en el mes de abril del año en curso, por lo cual aún no se puede determinar la eficacia de los mismos.</t>
  </si>
  <si>
    <t>"No se evidencia materialización del riesgo. Nota: Fortalecer el control adicionando controles como: 1. La revisión de los procedimientos y la funciones. 2. Toma de datos de tiempos y movimientos en actividades criticas del proceso. "</t>
  </si>
  <si>
    <t>Se evidencia materialización del riesgo a través del plan de mejoramiento No 537 dado que hay incumplimiento en la presentación de estados financieros a la Contaduría General de la Nación y a la fecha se encuentra en estado de asignado.</t>
  </si>
  <si>
    <t>No se realiza seguimiento toda vez que el nivel del riesgo es moderado  </t>
  </si>
  <si>
    <t>Si bien, dentro de la matriz se encuentra el riesgo en nivel moderado, en el ejercicio de la auditoría financiera efectuada en el I Semestre de 2023, se evidencia la materialización del riesgo, puesto que hay debilidades en cuanto a controles en la operatividad de pago a terceros y desviaciones en la operatividad del aplicativo INTEGRADOC.</t>
  </si>
  <si>
    <t>Si bien, dentro de la matriz se encuentra el riesgo en nivel moderado. Se identifica la materialización del riesgo, en la auditoria del semestre I 2023, evidenciando debilidades en cuanto a los controles de pago a terceros y desviaciones en la operatividad del aplicativo Integradoc, el cual se lleva control desde plan de mejoramiento 780, sugiriendo que este riesgo cambie de nivel a alto.</t>
  </si>
  <si>
    <t>En seguimiento realizado para el IPA 2024, se evidencia que, dentro de la matriz, el riesgo se encuentra en nivel moderado. En el plan de mejoramiento 780, identifica una mejora a la evaluación obtenida en el segundo trimestre 2024, sin embargo, persiste la materialización del riesgo en el primer trimestre 2024, esto debido a la falta de personal que se presenta en los primeros meses de cada vigencia y a la modalidad de contratación en la universidad de Cundinamarca.</t>
  </si>
  <si>
    <t>D8.Alta carga operativa en el proceso cuando se radican cuentas por parte de las diferentes oficinas y procesos de carácter urgente después de la 6pm.</t>
  </si>
  <si>
    <t>Expedir calendario de cierre fiscal y actualización constante a los procedimientos que detallan los tiempos relacionados con la expedición de pagos.</t>
  </si>
  <si>
    <t>AFIP10 / AFIP25</t>
  </si>
  <si>
    <t xml:space="preserve">Calendario de Cierre Fiscal </t>
  </si>
  <si>
    <t xml:space="preserve">Se evidencia digitalización de la solicitud de la información requerida por medio de la herramienta integradoc, con información especifica solicitada para cada proceso. </t>
  </si>
  <si>
    <t xml:space="preserve"> 
Generar alerta en integradoc para los procesos de pagos digitalizados por medio de la herramienta a fin de informar a los usuarios los tiempos de radicación, días habiles y manejo de solicitudes que se radiquen fuera de los horarios y días estipulados. </t>
  </si>
  <si>
    <t>AFIP08/ AFIP15/ AFIP36</t>
  </si>
  <si>
    <t>Correo Electrónico la solicitud relacionada
Ajuste e inclusión de alertas en las instancias digitalizadas</t>
  </si>
  <si>
    <t>D27. Cargue extemporáneo del personal extranjero en la plataforma RUTEC</t>
  </si>
  <si>
    <t>Posibilidad de incumplimiento por no reportar en la plataforma RUTEC las personas extranjeras que presten sus servicios y/o se encuentren vinculadas a la Universidad</t>
  </si>
  <si>
    <t>Incurrir en multas, sanciones, procesos disciplinarios o legales por no reportar contrato</t>
  </si>
  <si>
    <t>La cantidad de reportes al año depende del área solicitante de contratación</t>
  </si>
  <si>
    <t>El profesional encargado realiza el cargue de los contratos de personal extranjero en la plataforma RUTEC.</t>
  </si>
  <si>
    <t>Circular No. 004
ATHP08</t>
  </si>
  <si>
    <t>Reporte de cargue en la plataforma RUTEC
Notificación herramienta Integradoc (Término Fijo)</t>
  </si>
  <si>
    <t>Durante el IPA2025 se presentaron 3 contrataciones de personal extranjero. Se evidencian soportes del reporte en la plataforma RUTEC, dando cumplimiento al control.</t>
  </si>
  <si>
    <t>No se evidencia materialización del riesgo. Actualmente se articula con los decanos de cada facultad y jefes de oficina con la finalidad de optimizar el proceso del reporte en RUTEC.</t>
  </si>
  <si>
    <t xml:space="preserve">No se evidencia materialización del riesgo. Actualmente se articula con los decanos de cada facultad y jefes de oficina con la finalidad de optimizar el proceso del reporte en RUTEC. </t>
  </si>
  <si>
    <t>Posibilidad de incumplimiento en la rendición de la cuenta anual con el Formato F12A-CDC por no presentar oportunamente, con suficiencia y calidad la información rendida.</t>
  </si>
  <si>
    <t>Incurrir en multas, sanciones, procesos disciplinarios o legales derivados por incumplimiento en los plazos para la entrega de la información.</t>
  </si>
  <si>
    <t>Contratos rendidos del 2024.</t>
  </si>
  <si>
    <t>La Dirección de Interacción Social Universitaria consolida la información de los contratos suscritos por la dependencia durante la vigencia, en el archivo interno de trabajo (campos tomados del formato F12A-CDC) para facilitar la rendición a Contraloría.</t>
  </si>
  <si>
    <t>Contratos Suscritos
MIUP10</t>
  </si>
  <si>
    <t>Archivo interno de trabajo</t>
  </si>
  <si>
    <t>Teniendo en cuenta que es un control recien establecido, no se cuenta con evidencia; sin embargo, se insta al proceso de empezar a implementarlo para que no se presenten contratiempos al inicio del 2026, momento en el que se debe reportar a la Contraloría.</t>
  </si>
  <si>
    <t>No se evidencia materialización del Riesgo I PA 2025.</t>
  </si>
  <si>
    <t>D3. Falta de software que se ajuste a las necesidades del proceso.</t>
  </si>
  <si>
    <t>Posibilidad de afectación económica por multa, sanción legal del ente regulador u organismos de control y/o reparación del daño a víctimas debido al incumplimiento normativo interno en la atención integral de casos de discriminación, violencia sexual y/o basada en género.</t>
  </si>
  <si>
    <t>Incurrir en el pago de sanciones económicas impuestas por organismos de control, demandas civiles o penales contra la institución, intervención de entes reguladores (Ministerio de Educación, defensoría del pueblo, procuraduría)
Demandas por negligencia o encubrimiento, ordenes judiciales o administrativas que obligan a reparar el daño a las victimas
Pérdida de imagen institucional.</t>
  </si>
  <si>
    <t>Si bien estos riesgos no se han materializado, existe la probabilidad de que ocurran por lo cual la entidad debe tomar las medidas para controlarlos y minimizar los riesgos de que lleguen a ocurrir.</t>
  </si>
  <si>
    <t>El profesional designado en el área de equidad y diversidad junto con su equipo de trabajo realiza seguimiento o acompañamiento a los casos reportados de discriminación, violencia sexual y/o basada en género en el documento interno de control donde se registran las acciones adelantadas en cada uno de los casos. Así mismo, se documenta cada una de las acciones adelantadas en el momento de la recepción de las denuncias, empleando los recursos tecnológicos disponibles, formatos y registros derivados.</t>
  </si>
  <si>
    <t>Acuerdo 040 de 2022
Procedimiento MBUP08
Documentos internos condicionados para consulta por sensibilidad de la información:
Acervo documental de los casos
Archivo Excel de trabajo</t>
  </si>
  <si>
    <t>Informe estadístico sobre el proceso de implementación del protocolo de prevención y atención de violencias sexuales y/o basadas en género.
Reporte Oficina Atención al Ciudadano</t>
  </si>
  <si>
    <t>Se evidencia informe con fecha de 06/06/2025 sobre "Estado de casos reportados de violencias sexuales y o basadas en genero 2025-1" en el que relacionan 26 casos reportados de los cuales 21 quedaron abiertos.</t>
  </si>
  <si>
    <t>D13. No se cuenta con rutas que definan los casos en los que deba activarse una medida de protección, ni cual sería la más pertinente según el caso.</t>
  </si>
  <si>
    <t xml:space="preserve">El profesional designado en el área de Equidad y Diversidad analiza los casos en los que deberán activarse las medidas de protección y solicita el trámite correspondiente a la Dirección de Bienestar Universitario, con base en el análisis y posibles medidas a que haya lugar. </t>
  </si>
  <si>
    <t>Acuerdo 040 de 2022
Ruta para la prevención y atención de posibles casos de violencias sexuales y/o basadas en Género (Acuerdo 040 de 2022 o en micrositio de Bienestar Universitario).</t>
  </si>
  <si>
    <t>Oficios, Acta, o correos donde queda consignado el análisis de casos y las decisiones.</t>
  </si>
  <si>
    <t>De acuerdo a la información brindada por el área de Equidad y Diversidad, para el primer semestre de 2025 no se presentaron casos que se debieran activar la ruta de medidas de protección.</t>
  </si>
  <si>
    <t>D11. No se cuenta con suficientes profesionales capacitados en temas de equidad y diversidad asignados a cada una de las unidades regionales.</t>
  </si>
  <si>
    <t>Posibilidad de brindar atención inoportuna en la recepción de denuncias y seguimiento de las mismas en cada una de las unidades regionales debido a la falta de corresponsabilidad del recurso humano.</t>
  </si>
  <si>
    <t>Incurrir en el pago de sanciones económicas impuestas por organismos de control, demandas civiles o penales contra la institución, intervención de entes reguladores (Ministerio de Educación, defensoría del pueblo, procuraduría)
Demandas por negligencia o encubrimiento, ordenes judiciales o administrativas que obligan a reparar el daño a las victimas.
Pérdida de imagen institucional.</t>
  </si>
  <si>
    <t>Si bien este riesgo no se ha materializado, existe la probabilidad de que ocurra por lo cual la entidad debe tomar las medidas para controlarlo y minimizar los riesgos de que llegue a ocurrir.</t>
  </si>
  <si>
    <t>El profesional designado en el área de Equidad y Diversidad realizará mesas de trabajo y capacitación al equipo psicosocial de Bienestar Universitario para la atención y prevencion de posibles casos de discriminación, violencias sexuales y/o basadas en género.</t>
  </si>
  <si>
    <t>Acuerdo 040 de 2022
Procedimiento MBUP08</t>
  </si>
  <si>
    <t>Actas de las mesas de trabajo,
Registros de asistencia</t>
  </si>
  <si>
    <t>Si bien no se evidencian Actas tal como se tiene establecido en el Entregable y/o evidencia del control, el área presenta dos Informes; uno de feche de 23/05/2025 en el cual se realizó la capacitación y fortalecimiento de la implementación del protocolo de prevención y atención de violencias sexuales y/o basadas en género desde el área psicosocial de Bienestar Universitario. En este, se evidencian los registros de asistencia del desarrollo de la actividad.
De igual forma, el segundo informe presentado del 23/05/2025 sobre capacitación impresora Braille Romeo 60 al equipo psicosocial y de apoyo académico; dentro del informe se encuentran los registros de asistencia de los participantes en la ejecución de la actividad.</t>
  </si>
  <si>
    <t>El profesional designado en el área de Equidad y Diversidad realizará jornadas de capacitación y sensibilización a la comunidad Universitaria sobre la ruta y protocolo para la atención a casos de discriminación, violencias sexuales y/o basadas en género.</t>
  </si>
  <si>
    <t>Registros de asistencia a capacitaciones y/o 
Registros de asistencia de las jornadas de sensibilización a la comunidad Universitaria.</t>
  </si>
  <si>
    <t>Se evidencia registro de asistencia del 22/04/2025 sobre la actividad de Divulgación Protocolo VBG de las unidades regionales ubicadas en el norte de Cundinamarca.</t>
  </si>
  <si>
    <t>El profesional designado en el área de Equidad y Diversidad realizará mesas de trabajo con las diferentes áreas que se encuentran en la ruta de atención a casos de discriminación, violencias sexuales y/o basadas en género.</t>
  </si>
  <si>
    <t>No reportan evidencia de la ejecución del control. Se insta al proceso que implemente la actividada para evitar la materialización del riesgo.</t>
  </si>
  <si>
    <t>A11. Dificultad en la planificación, construcción y consecución de planes y proyectos inversión por parte de los procesos.</t>
  </si>
  <si>
    <t>Posibilidad de errores en la formulación de planes, programas y proyectos que generan afectación en la asignación y ejecucíon del presupuesto y cumplimientos de metas y ojetivos institucionales.</t>
  </si>
  <si>
    <t>Retrazos en el avance del cumplimento del Plan de Desarrollo.
Sanciones administrativas, pecuniarias o disciplinarias.</t>
  </si>
  <si>
    <t>Aplicación inadecuada de los lineamientos institucionales</t>
  </si>
  <si>
    <t>Se estima la probabilidad con base a la cantidad de proyectos presentados por las diferentes áreas que componen la Universidad durante la presente vigencia</t>
  </si>
  <si>
    <t>El Director de Planeación Institucional solicita a los diferentes actores de la Institución, la información necesaria para ser considerada en la priorización de proyectos de inversión y asiganción de recursos por parte de la alta dirección a traves del Banco Universitario de Programas y Proyectos</t>
  </si>
  <si>
    <t>Evaluaciones docentes que se realizan en las facultades
Información documentada: (EPIP15, actividad 3)</t>
  </si>
  <si>
    <t>Oficios radicados
Correos Electrónicos
Actas de constitucion y revisión de proyectos
Registros de asistencia 
Acuerdos de asiganación de recursos por parte del Consejo Superior</t>
  </si>
  <si>
    <t xml:space="preserve">En la vigencia 2024 se evidencia la solicitud de informes a los diferentes procesos, insumo para la realización de la revisión, así como la digitalización por medio de aulas virtuales de la ejecución del ejercicio de revisión por la dirección, así como la proyección y toma de decisiones, desde allí se consolida la información insumo para la construcción del acta y consolidado de decisiones. 
De igual manera se evidencia el trabajo en la integración de los criterios para la revisión por la dirección con todos los sistemas de gestión institucionales y el trabajo de actualización del procedimiento  y creación de formato anexo para la solicitud de entradas como decisiones para la ejecución de este ejercicio. </t>
  </si>
  <si>
    <t>No se evidencia materialización</t>
  </si>
  <si>
    <t>No se materializó el Riesgo, dado que los proyectos de inversión están encaminados a dar cumplimiento al Plan de Desarrollo Institucional</t>
  </si>
  <si>
    <t>No se evidencia materialización del riesgo. A 31 de diciembre del año 2020 el POAI tuvo una ejecución en RP'S del 88.02% de conformidad con el estado presentado por la Oficina de Presupuesto, ejecución pasiva consolidada, presentando mejora con respecto al año 2019 que fue del 72.85%.</t>
  </si>
  <si>
    <t>Se evidencia la materialización del riesgo, Hallazgo Contraloría No 10 POAI.</t>
  </si>
  <si>
    <t>Se evidencia materialización del riesgo toda vez que se presenta rezago en el PM Contraloría vigencia 2022 H10, ultimo seguimiento realizado 2025/03/15: Se evidencia el informe de seguimiento al desarrollo del aplicativo “Banco de Proyectos”, en el cual al trabajo conjunto realizado, se ha avanzado en la Fase 1: Propuesta de Valor (PVPOAI), Fase 2: Diseño y Planeación, y Fase 3: Ejecución Presupuestal. No obstante, hasta que los cinco módulos estén en funcionamiento, la calificación se mantendrá.
NOTA: 
De acuerdo con el informe de la Contraloría correspondiente al año 2022, específicamente en relación con el Hallazgo 10, se evidencia la materialización de riesgos en la matriz de Planeación Institucional, con base en la información suministrada durante el período comprendido entre el 1 de julio y el 31 de diciembre de 2024.
Teniendo en cuenta que el pasado viernes 15-08-2024 la Contraloría de Cundinamarca en su ejercicio de verificación de planes de mejoramiento cerró el plan de mejoramiento Hallazgo 10 a la fecha se está a la espera del informe final.
Una vez expuesto lo anterior en reunión de día de hoy 19 de agosto este proceso estaría a la espera del informe correspondiente para finalizar la materialización del riesgo.</t>
  </si>
  <si>
    <t>No se evidencia materialización del Riesgo para el IPA 2025, teneindo en cuenta la observación del 19 de agosto de 2025.</t>
  </si>
  <si>
    <t>D10.  Falta de apropiación de las metas establecidas para llevar a cabo los objetivos estratégicos a nivel institucional (Plan de Acción)</t>
  </si>
  <si>
    <t>Posibilidad en la desarticulación de los procesos en la consecución del logro de los objetivos estratégicos institucionales.</t>
  </si>
  <si>
    <t xml:space="preserve">Sanciones administrativas, pecuniarias o disciplinarias.  Retrazos en el avance del cumplimiento del Plan de Acción.
Afectación en la ejecución de los recursos .
</t>
  </si>
  <si>
    <t xml:space="preserve">Se tiene como base las actividades establecidas como tareas por procesos, de las cuales se realiza seguimiento trimestral a traves del reporte en el plan de acción, tambien el plan de desarrollo físico y el trabajo de creación del mismo. </t>
  </si>
  <si>
    <t>El gestor de Planeación Institucional realiza el seguimiento trimestral  al reporte de actividades establecidas por procesos en el plan de acción institucional y las evidencias suministradas .</t>
  </si>
  <si>
    <t>Información documentada: 
EPIP14</t>
  </si>
  <si>
    <t>Informes del resultado de los seguimientos trimestrales presentados a la comisión de desempeño institucional  y Comité SAC.</t>
  </si>
  <si>
    <t xml:space="preserve">Para la vigencia 2025, se proyecta realizar los seguimientos en las tareas plantadas para el plan de acción Institucional  por medio de la plataforma Gestasoft.
De igual manera se evidencian los reportes en la herramienta pensemos de forma trimestral con la información consolidada del reporte de actividades realizadas por procesos como tareas en plan de acción y la presentación ante los cuerpos colegiados correspondientes. 
</t>
  </si>
  <si>
    <t>No se materializa el riesgo. Se recomienda revisar la redacción del riesgo.</t>
  </si>
  <si>
    <t>A2. Cambios en la Normatividad regulatoria del sector.</t>
  </si>
  <si>
    <t>D9. Falta de articulación en las herramientas administrativas de seguimiento y gestión en los procesos.</t>
  </si>
  <si>
    <t>Posibilidad de duplicidad en las métricas e indicadores de los procesos en la Universidad de Cundinamarca debido a la falta de revisión previa de las metas por proceso</t>
  </si>
  <si>
    <t>Pérdida de la confiabilidad en la información suministrada
Hallazgos por inconsistencias en los indicadores
Reprocesos en las actividades</t>
  </si>
  <si>
    <t>Durante la presente vigencia se tienen publicados 87 indicadores de gestión para los diferentes procesos que conforman el Modelo de Operación Digital</t>
  </si>
  <si>
    <t>El Director de Calidad en conjunto con su equipo de trabajo implementa una Herramienta para la medición de Indicadores de los diferentes procesos de la Institución, por medio de definición con cada Gestor Responsable y la revisión de indicadores del Plan de Acción para cada vigencia.</t>
  </si>
  <si>
    <t>Plan de Acción
Información documentada: (ESGP03, Requisitos y  Condiciones generales)
Reporte en Power BI en la página del Modelo de Operación</t>
  </si>
  <si>
    <t>Indicadores de Gestión en Aplicativo y/o en reporte en tiempo real por medio de power BI
Fichas técnicas de los indicadores ESGF027</t>
  </si>
  <si>
    <t>17/03/2025</t>
  </si>
  <si>
    <t xml:space="preserve">Se encuentra materializado el riesgo mediante una no conformidad producto de la VIII auditoria de calidad, hallazgo No. 3 debido a que no se evidencia planeación de los objetivos para la totalidad de procesos del SGC. </t>
  </si>
  <si>
    <t xml:space="preserve">De acuerdo al seguimiento del primer semestre, se evidencia el plan de mejoramiento interno N° 506 mediante el cual se ha ejecutado un plan de actividades; pendiente la implementación de nuevas  acciones que garanticen la eficacia respecto a la eliminación del hallazgo. </t>
  </si>
  <si>
    <t>Pese a que se han implementado acciones por parte de la Coordinación del Sistema de Gestión de la Calidad respecto a la tipificación y consolidación de indicadores de Calidad y Acreditación y a la realización de las fichas técnicas pertinentes a los indicadores de desempeño y gestión, con relación a los indicadores del Plan de Acción, no se ha realizado por parte de Planeación Institucional la publicación del Plan de Acción vigencia 2020.  Así las cosas, se tendrá en cuenta los resultados de la auditoría interna al SGC, para determinar según los hallazgos, la eficacia de los controles o la materialización del Riesgo. /DMSC.</t>
  </si>
  <si>
    <t>Se materializa en tanto que en la Revisión por la Dirección de la Vigencia 2020 se genera compromiso desde el proceso de Planeación Institucional de la siguiente manera "Articular y depurar los indicadores Planeación - Calidad para precisar indicadores estratégicos
frente a indicadores de gestión"</t>
  </si>
  <si>
    <t xml:space="preserve">Se evidencia la materialización del riesgo debido al informe de la ley de software legal, donde se encontró que el soporte de instalación de software no está en los computadores de la Universidad de Cundinamarca, sino en los computadores personales. Dejando así un plan de mejoramiento N°940 </t>
  </si>
  <si>
    <t xml:space="preserve">El Director de Calidad realiza un informe de desempeño de los procesos a través de presentaciones ejecutivas ante la Comisión de Gestión y/o el comité SAC (en caso de requerirse), con el fin de informar a la Alta Dirección los resultados obtenidos en cada proceso y establecer a tiempo directrices a tomar para el correcto funcionamiento del Sistema de Gestión </t>
  </si>
  <si>
    <t>Orden del día en la agenda del respectivo comité SAC y/o Comisión de Gestión
Matriz de Indicadores ESGr027
Información documentada: (ESGP03, actividad 7)</t>
  </si>
  <si>
    <t>A6. Los aspirantes a programas académicos de pregrado, ofertados en cada vigencia no diligencian de manera correcta el registro del codigo AC ICFES en la inscripción dentro del formulario.</t>
  </si>
  <si>
    <t>Posibilidad de admitir a aspirantes con incumplimiento de los requisitos mínimos establecidos, por cada programa académico.</t>
  </si>
  <si>
    <t>Icumplimiento a los requisitos establecidos en el Acuerdo 001 de 2007 “POR EL CUAL SE ESTABLECE EL PROCESO DE SELECCIÓN Y ADMISIÓN DE ESTUDIANTES DE LOS PROGRAMAS ACADÉMICOS DE PREGRADO EN
LA UNIVERSIDAD DE CUNDINAMARCA”</t>
  </si>
  <si>
    <t xml:space="preserve">Se tiene como base el número de aspirantes inscritos a los diferentes programas de pregrado y posgrado ofertados en cada vigencia </t>
  </si>
  <si>
    <t xml:space="preserve">El lider de la Oficina de Admisiones y Registro realiza la verificación a la base de datos de inscritos para identificar los aspirantes que han cargado de forma incorrecta el número del codigo AC ICFES en el formulario de Inscripción.
</t>
  </si>
  <si>
    <t xml:space="preserve">Acuerdo 010 de 2006 y Acuerdo 027 de 2021
Correo institucional.
MARP02
MARP03
</t>
  </si>
  <si>
    <t xml:space="preserve">Registro de validación de bases de datos de inscritos por periodo académico </t>
  </si>
  <si>
    <t>Para la vigencia 2024 y de conformidad con la verificación realizada a los cambios normativos y una vez rejecutada la validación de la información construida con el programa de Psicología y los profesores designados para esta actividad, la Vicerrectoría académica realiza y socializa los ajustes, debido a que la herramienta inicial no cumple con las características para evaluar los componentes de acuerdo con el acuerdo 001 de 2007 "ARTÍCULO SÉPTIMO. La entrevista, que será coordinada por la correspondiente Decanatura, es carácter personal, y para ésta se tendrán los siguientes criterios: Vocación Profesional, Cultura General, Compromiso Social y Valores Humanos"
Por tal motivo y en coherencia con la metodología MEDIT, se construye el formato MARF048, con criterios de preguntas específicas que abarcan el análisis del componente a evaluar en general, a través de calificación de las respuestas por parte de los estudiantes por medio de escala Likert, esta es aprobada por vicerrectoría académica y ordenado sea formalizada en el MDO y socializada con las facultades de programas académicos para toda la institución. 
Se evidencia envío por correo electrónico del listado remitido por las Direcciones de los programas académicos, con la información de los puntajes obtenidos por los aspirantes, de acuerdo con las fechas establecidas en el calendario académico institucional. 
Se evidencia el cargue de los resultados obtenidos por los aspirantes en la plataforma Academusoft, por parte de la Oficina de Admisiones y Registro.</t>
  </si>
  <si>
    <t>No se evidencia materialización del riesgo. Adicionalmente, se recomienda definir controles en concordancia con la verificación y aplicación de reglamento estudiantil.</t>
  </si>
  <si>
    <t xml:space="preserve">No se evidencia seguimiento a el riesgo toda vez que el nivel es moderado. </t>
  </si>
  <si>
    <t>Los funcionarios de la Oficina de Admisiones y  Registro, en la sede, seccionales y extensiones realizan comunicación con los aspirantes, notificando que deben realizar los cambios  en la longitud del codigo SNP correspondientes para ajustar la información diligenciada en el codigo AC ICFES.</t>
  </si>
  <si>
    <t>Registro de validación de bases de datos de inscritos por periodo académico versus bases de datos ICFES</t>
  </si>
  <si>
    <t>No se evidencia seguimiento a el riesgo toda vez que el nivel es moderado</t>
  </si>
  <si>
    <t>D17. Debilidad en el diseño y definición de los controles manuales y falta de detección de materialización de riesgos</t>
  </si>
  <si>
    <t>Posibilidad de materialización de los riesgos por no detección temprana y falta de ejecución oportuna de controles</t>
  </si>
  <si>
    <t>Incurrir en multas, sanciones, procesos disciplinarios o legales derivados por la materialización de riesgos</t>
  </si>
  <si>
    <t>Total número de riesgos identificados en los procesos a corte de 2024.</t>
  </si>
  <si>
    <t>Implementación y seguimiento por parte de las tres (3) líneas de defensa  y funciones preventivas</t>
  </si>
  <si>
    <t>Resolución SAC 088 01/08/2023</t>
  </si>
  <si>
    <t>Matrices de riesgos (seguimientos), Oficios Funciones preventivas</t>
  </si>
  <si>
    <t>Se evidencia seguimiento por parte de la segunda y tercera línea de defensa en la implementación de los controles definidos en las matrices de riesgos y oportunidades de los procesos establecidos en la Universidad.
De igual forma, se evidencia cadena de correos sobre el seguimiento de la función preventiva derivada de la auditoría especial - control de inventairo de computadores en Soacha al Director de la extensión de Soacha, confirmando la implementación del control.</t>
  </si>
  <si>
    <t>No se evidencia materialización de riesgos del II PA 2024.</t>
  </si>
  <si>
    <t>La Dirección de Control Interno realizará arqueo del control del efectivo de acuerdo al plan anual de auditoría.</t>
  </si>
  <si>
    <t>Anual</t>
  </si>
  <si>
    <t>Resolución de Constitución de cajas menores y fondos renovable correspondiente a cada área autorizada.
SCIP04
SCII009</t>
  </si>
  <si>
    <t>Informes de arqueo</t>
  </si>
  <si>
    <t>Se toma el informe de Seguimiento al control de efectivo de cajas menores a la Extensión de Zipaquirá (17/06/2025), lo cual se puede constatar que el control sí se está aplicando. Se tomó la decisión con base a la experiencia del 2024 de realizar los informes de forma individual para cada área o dependencia.</t>
  </si>
  <si>
    <t>A1. Imprudencia y falta de Autocuidado en la Comunidad Universitaria.</t>
  </si>
  <si>
    <t>Posibilidad de brindar atención inoportuna a cualquier miembro de la Comunidad Universitaria.</t>
  </si>
  <si>
    <t>Las necesidades de la Comunidad Universitaria no pueden ser atendidas en el momento y pueden agravar el estado físico de las mismas.</t>
  </si>
  <si>
    <t>Posibles accidentes y/o enfermedades de la comunidad universitaria</t>
  </si>
  <si>
    <t>Se tiene como base los días al año en que se cuenta con la comunidad universitaria en la Institución</t>
  </si>
  <si>
    <t>El equipo de trabajo de Bienestar Universitario ejecuta experiencias o programas enfocados en la promoción y prevención de enfermedades y hábitos saludables para sensibilizar  a los miembros de la comunidad universitaria.</t>
  </si>
  <si>
    <t>Información documentada: (MBUP03)</t>
  </si>
  <si>
    <t>Registros de Asistencia a eventos MBUr025, o
Registro asistencia por plataforma institucional o por otras herramientas informáticas (Ej. Teams, Google Forms, etc.) o
Informes</t>
  </si>
  <si>
    <t>Durante el primer semestre de 2025 se realizaron diferentes experiencias; se toma dentro de la muestra la de "Los sentidos de Bienestar", realizada en diferentes fechas de febrero y marzo. En la extensión de Facatativá se ejecutaron los días: 17, 19, 24, 26 y 27 de febrero y 03 y 10 de marzo. Se puede evidenciar el informe y la base de datos con el consolidado de los registros de asistencia.
De igual forma, se solicita el cronograma o plan de actividades a realizar durante el 2025 y se toma de referencia para verificar la ejecución, la actividad "Movimiento y Postura" de la cual se evidencian informes de la Sede de Fusa y de Facatativá. Así mismo, se puede verificar la fecha de ejecución dentro de la base de datos de registros de asistencia, encontrando que las experiencias se realizaron el 04 y 11 de abril.</t>
  </si>
  <si>
    <t xml:space="preserve">Se evidencia en el plan de mejoramiento N° 522 hallazgo N°2 y el plan N°400 relacionados con las unidades de salud. </t>
  </si>
  <si>
    <t>El riesgo no se materializa, no obstante, el PM se esta trabajando desde PI en la habilitación de las unidades de salud.</t>
  </si>
  <si>
    <t>No se evidencia la materialización del riesgo, en cambio se presenta una gestión del cambio orientada hacia la prestación de servicios preventivos mediante la iniciativa aun Clic, la cual se desarrolla a través de aplicativo Teams.</t>
  </si>
  <si>
    <t>No se realiza seguimiento al riesgo toda vez que se encuentran un nivel moderado.</t>
  </si>
  <si>
    <t>No se evidencia materializacion del riesgo.</t>
  </si>
  <si>
    <t>D5. Horarios de atención en bienestar saludable y equipo psicosocial no acordes con las jornadas de la Universidad</t>
  </si>
  <si>
    <t>El/La Director(a) de Bienestar Universitario organiza las jornadas de los profesionales que brindan atención en bienestar saludable y equipo psicosocial conforme a los horarios que maneja la Universidad.</t>
  </si>
  <si>
    <t>Información documentada: MBUI016
MBUP03</t>
  </si>
  <si>
    <t>Horarios de atención publicados en puntos visibles de las oficinas de Bienestar Universitario.</t>
  </si>
  <si>
    <t>Se solicita evidencia gráfica del horario de atención en la extensión de Chía, la cual se encuentra en la cartelera ubicada en los espacios de Bienestar Universitario.
Para la seccional de Girardot, se evidencian piezas gráficas publicadas en la Cafetería ubicada al ingreso de las instalaciones y en la entrada de la Biblioteca.</t>
  </si>
  <si>
    <t>D6. Profesionales que no cuentan con la capacitación para la atención en primeros auxilios</t>
  </si>
  <si>
    <t>El/La Director(a) de Bienestar Universitario verifica que siempre exista una persona que cuente con la capacitación requerida en primeros auxilios. En caso contrario y/o por necesidad, gestiona las capacitaciones requeridas.</t>
  </si>
  <si>
    <t>Historia laboral - Certificado soporte vital básico vigente o de primeros auxilios de los profesionales de Bienestar Saludable y/o Brigadista.</t>
  </si>
  <si>
    <t>Certificado, Diploma y/o Constancia que acredite el conocimiento en primeros auxilios, vigente.</t>
  </si>
  <si>
    <t>Se evidencia que 7 de las 7 sedes de la Universidad dentro del proceso de Bienestar, cuentan con profesionales capacitados en primeros auxilios dispuestos a atender posibles situaciones que se presenten. Por lo anterior, se confirma que la vigencia de los certificados están dentro de lo estipulado. Se hace recomendación de comunicar a los profesionales en los que los certificados están prontos a vencer para su correspondiente gestión.</t>
  </si>
  <si>
    <t>A1. Hackers informáticos</t>
  </si>
  <si>
    <t>Posibilidad de vulneración de los canales de comunicación digital, específicamente de redes sociales por acciones mal intencionadas de parte de terceros</t>
  </si>
  <si>
    <t>Emisión o publicación de información mal intencionada por causa de un tercero, perdida de credibilidad por parte de la comunidad en general y perdida de la cobertura en redes sociales.</t>
  </si>
  <si>
    <t>Posible afectación de la imagen institucional</t>
  </si>
  <si>
    <t>Con base a las publicaciones realizadas en los canales de comunicación (Facebook, Instagram, twitter, YouTube, tiktok, página web, LinkedIn) durante la vigencia 2024.</t>
  </si>
  <si>
    <t>El profesional con función de community manager se encarga de administrar y velar por la seguridad de la información de las redes sociales a través de la planificación del contenido a publicar y los requerimientos allegados mediante el sis, el seguimiento a cada una de las redes, el cambio preventivo y constante de las claves de ingreso así como la autenticación para los accesos.</t>
  </si>
  <si>
    <t>Piezas, audios o producción audiovisual generada por la oficina asesora de comunicaciones
Información documentada: ECOP04 
Solicitudes de publicación en redes sociales allegadas por sis</t>
  </si>
  <si>
    <t>Actas de reuniones 
Evidencia del plan de comunicaciones (trimestral)</t>
  </si>
  <si>
    <t xml:space="preserve">Se evidencia plan de comunicaciones y el informe de cumplimiento al plan a corte de primer trimestre de 2025, adicional a ello se evidencian 5 actas con fechas que pcomprenden entre (17/01/2025 - 12/02/2025 27/02/2025 - 02/05/2025 - 17/06/2025) </t>
  </si>
  <si>
    <t>Se debe revisar la causa relacionada con el riesgo, ya que no es coherente con la consecuencia y la valoración del riesgo inherente.</t>
  </si>
  <si>
    <t>No se evidencia materialización del riesgo./DMSC.</t>
  </si>
  <si>
    <r>
      <t>De acuerdo con el FURAG 2020 se hace necesario desarrollar auditorías de accesibilidad Web, conforme a la norma técnica NTC 5854, para dar información sobre el cumplimiento de este requisito. (</t>
    </r>
    <r>
      <rPr>
        <b/>
        <sz val="10"/>
        <color theme="1"/>
        <rFont val="Arial"/>
        <family val="2"/>
      </rPr>
      <t>No se evidencia la materialización del riesgo</t>
    </r>
    <r>
      <rPr>
        <sz val="10"/>
        <color theme="1"/>
        <rFont val="Arial"/>
        <family val="2"/>
      </rPr>
      <t>).</t>
    </r>
  </si>
  <si>
    <t xml:space="preserve">Se evidencia materialización del riesgo. Se realizo auditoria de accesibilidad web en el año IIPA 2021. Se recomienda revisar los controles basados en este informe. </t>
  </si>
  <si>
    <t xml:space="preserve">[2:18 PM] Paola Andrea Martinez Borda
Se evidencia materialización del riesgo. Se realizó auditoria al sistema de gestión de seguridad de la información y se evidencia la red social Facebook desactivado el doble factor de autenticación, así mismo, se evidencia intercambio de contraseñas en texto plano vía correo electrónico sin ningún tipo de cifrado. Se recomienda evaluar el nivel de riesgo.
</t>
  </si>
  <si>
    <t xml:space="preserve">
Respecto a los hackers informáticos, no se evidencia una materialización del riesgo (IIPA) del año 2023. Sin embargo, según la oficina de Seguridad de la Información, se han registrado un total de 82 ataques informáticos, los cuales han sido considerados como eventos de seguridad.</t>
  </si>
  <si>
    <t xml:space="preserve">
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</si>
  <si>
    <t xml:space="preserve">
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</si>
  <si>
    <t>D10.Incumplimiento con los lineamientos del manual de identidad visual en su última versión.</t>
  </si>
  <si>
    <t>Posibilidad de incumplir con los lineamientos del manual de identidad institucional que afecten la imagen de la Universidad por desconocimiento de los procesos.</t>
  </si>
  <si>
    <t>No apropiación de la imagen institucional y/o hallazgos de auditoría.</t>
  </si>
  <si>
    <t>Numero de piezas graficas a las cuales se les realizo control de imagen basados lineamientos del manual ECOM002, para la vigencia 2024.</t>
  </si>
  <si>
    <t>La jefe de la oficina asesora de Comunicaciones implementa un cronograma de relacionamiento con medios de comunicación que permita el posicionamiento y reconocimiento de la marca mediante la generación de boletines de prensa, ruedas de presa y visitas a los medios comunicación con voceros autorizados por la Universidad.</t>
  </si>
  <si>
    <t>Temas institucionales de responsabilidad social e impacto de la Universidad de Cundinamarca
Información documentada: Requisitos y condiciones generales establecidos mediante el procedimiento ECOP04.</t>
  </si>
  <si>
    <t>Cronograma de relacionamiento
Publicación en el medio</t>
  </si>
  <si>
    <t>Se evidencia cronograma de relacionamiento el cual cuenta con 12 actividades que comprenden entre febrero a diciembre de la presente vigencia, adicional a ello se evidencia socialización y publicación de de lo relacionado a la implementación de la ley 2345 de 2023.
Se observa Boletin # 19 invitando a socialización que se realizara el proximo 19 de juniode 2025.
Se observa informe de prensa con fecha del 11 de julio de 2025 en donde se relaciona la gestión de los boletines de prensa, publicacion y monitoreo.</t>
  </si>
  <si>
    <t xml:space="preserve">Se evidencia materialización considerando que el 9/09/2019 la jefe de comunicaciones envía un correo a control interno alertando sobre el no cumplimiento en los lineamientos a la imagen institucional sobre la importancia del buen uso de los símbolos y logo, presentando material no aprobado por la Oficina de Comunicaciones </t>
  </si>
  <si>
    <t>27/01/2022</t>
  </si>
  <si>
    <t>A la fecha no se encuentra evidencia concreta frente a la materialización del riesgo; No obstante la Dirección de Control Interno en sus actividades de seguimiento y auditoria interna ha implementado controles mediante la emisión de oficios como mecanismos de prevención y a través de seguimientos a la ejecución de una oportunidad de mejora en el aplicativo de Control Interno. Asimismo, en auditoria interna realizada a la seccional Ubaté, se evidencio la contratación de una persona para apoyar las actividades del proceso de Comunicaciones</t>
  </si>
  <si>
    <r>
      <t>Se evidencia que las acciones entorno a dar
cumplimiento a los lineamientos de imagen
institucional se encuentran en curso a través del plan de mejoramiento interno No. 528 el cual presenta un porcentaje de avance del 50%. Es relevante mencionar que las acciones pendientes están asociadas a la actualización de la estructura documental de todos los procesos en el Sistema de Gestión de la Calidad; De esto está realizando un seguimiento conjunto entre la Oficina de Calidad y la Oficina de Comunicaciones. (</t>
    </r>
    <r>
      <rPr>
        <b/>
        <sz val="10"/>
        <color theme="1"/>
        <rFont val="Arial"/>
        <family val="2"/>
      </rPr>
      <t>No se evidencia la materialización del riesgo</t>
    </r>
    <r>
      <rPr>
        <sz val="10"/>
        <color theme="1"/>
        <rFont val="Arial"/>
        <family val="2"/>
      </rPr>
      <t>).</t>
    </r>
  </si>
  <si>
    <t xml:space="preserve"> Se evidencia materialización del riesgo. Se sugiere revisar las actividades vencidas del plan de mejoramiento 528 con el fin de que subsanen y se coordine con la oficina de calidad las actualizaciones documentales del sistema de gestión de calidad que hacen falta (6%) con el fin de dar cierre a este plan de mejoramiento.</t>
  </si>
  <si>
    <t>Se evidencia materialización del riesgo. Se sugiere revisar las actividades vencidas del plan de mejoramiento 528 con el fin de que subsanen y se coordine con la oficina de calidad las actualizaciones documentales del sistema de gestión de calidad, puesto que aun están pendientes dos documentos para dar cierre a este plan de mejoramiento.</t>
  </si>
  <si>
    <t xml:space="preserve">se evidencia materializacion del riesgo y se sugiere revisar el PM 528 aun tiene un documento pendiente y el PM de la auditoria SIG-SI, se encuentra en estado de ejecución.
</t>
  </si>
  <si>
    <t>No se evidencia materialización del riesgo debido a que ya se ha dado cumplimiento al plan de mejoramiento 528 obteniendo como resultado 1174 documentos actualizado, elementos publicitarios y actualización de las redes sociales; con la imagen institucional de la Universidad de Cundinamarca.</t>
  </si>
  <si>
    <t>No se evidencia materialización del riesgo. No se encuentran fuentes de mejoramiento relacionadas con el tema. Actualmente se está desarrollando la nueva versión del Manual de identidad institucional.</t>
  </si>
  <si>
    <t>No se evidencia materialización del riesgo, se desarrolló una nueva versión del manual de identidad Institucional la cual fue difundida a toda la institución.</t>
  </si>
  <si>
    <t>La jefe de la oficina asesora de Comunicaciones implementa estrategias de comunicación para el buen uso y manejo de la identidad institucional de conformidad con el manual ECOM002 en su última versión dando un alcance a todos las áreas, seccionales y extensiones de la Universidad de Cundinamarca.</t>
  </si>
  <si>
    <t>ECOM001
ECOM002
Información documentada: Requisitos y condiciones generales establecidos mediante el procedimiento ECOP01.</t>
  </si>
  <si>
    <t>Correos electrónicos
Micro sitio de la Oficina Asesora de Comunicaciones
Registro de asistencia (si aplica)</t>
  </si>
  <si>
    <t>A9. Perdida de la certificación del Sistema de Gestión de Calidad</t>
  </si>
  <si>
    <t>Posibilidad de la perdida de la certificación del Sistema de Gestión de Calidad NTC ISO 9001:2015 por falta de recursos</t>
  </si>
  <si>
    <t>Perdida de la confianza y credibilidad de la comunidad Universitaria frente a las condiciones de acreditación de alta Calidad.
Resultados negativos en los cuerpos colegiados y rendición de cuentas.
Incumplimiento en la ejecución de la Planeación Estrategica soportada en el Plan rectoral y en el Plan de desarrollo.</t>
  </si>
  <si>
    <t xml:space="preserve">Durante la presente vigencia se mantiene estable el modelo de operación digital que da soporte a toda la información documentada, que garantizara la continuidad de la certificación para la vigencia 2026 </t>
  </si>
  <si>
    <t>Los funcionarios de la Oficina de Calidad realizan periódicamente la actualización de la información relacionada al mantenimiento y mejora del sistema, esta información sera custodiada en el One Drive del Sistema de Gestión de Calidad.</t>
  </si>
  <si>
    <t>ASIP025-COPIA DE SEGURIDAD DE LA INFORMACION</t>
  </si>
  <si>
    <t>One Drive Oficina de Calidad</t>
  </si>
  <si>
    <t>Los funcionarios de la Oficina de Calidad realizan periodicamente el seguimiento y acompañamiento a los procesos del Sistema de Gestión de Calidad, relacionadas con (La matriz de riesgos, indicadores, salidas no conformes, gestión del cambio, actualización documental)</t>
  </si>
  <si>
    <t>ESGP01 - ADMINISTRACION DE INFORMACION DOCUMENTADA
ESGP03 - MEDICION Y SEGUIMIENTO A LOS PROCESOS DE GESTION
ESGP05 - GESTION DEL RIESGO Y LAS OPORTUNIDADES
ESGP07 - GESTION DEL CAMBIO
ESGP11 - CONTROL DE LAS SALIDAS NO CONFORMES</t>
  </si>
  <si>
    <t>Documentos publicados en el Modelo de Operación Digital</t>
  </si>
  <si>
    <t>D5. Parte de la administración de los aplicativos del SGC está a cargo de otros procesos, lo que afecta la oportunidad de respuesta y la operación del SGC</t>
  </si>
  <si>
    <t xml:space="preserve">La Directora de Sistemas y Tecnología por medio del ASIP20 (GESTIÓN DE ACCESO A LOS SISTEMAS DE INFORMACIÓN, RECURSOS Y SERVICIOS TECNOLÓGICOS) Gestiona el acceso de usuarios a los Sistemas de Información, Recursos y Servicios Tecnológicos de la Universidad de Cundinamarca. </t>
  </si>
  <si>
    <t>ASIP20 (GESTIÓN DE ACCESO A LOS SISTEMAS DE INFORMACIÓN, RECURSOS Y SERVICIOS TECNOLÓGICOS)</t>
  </si>
  <si>
    <t xml:space="preserve">Registros Resultantes dispuestos en el procedimiento </t>
  </si>
  <si>
    <t>A5. Asignación de códigos DOI duplicados y/o asignado por error en otras publicaciones periódicas y No periódicas.</t>
  </si>
  <si>
    <t>Posibilidad de pérdida de la archivos históricos productos de investigación de las publicaciones periódicas. (OJS- Open Journal Systems)</t>
  </si>
  <si>
    <t xml:space="preserve">Cantidad de DOI asignadas a las publicaciones periódicas y no periódicas en promedio del año </t>
  </si>
  <si>
    <t xml:space="preserve">El profesional encargado realizará seguimiento a que el código DOI asignado se mantenga vigente a través de la búsqueda de la URL y de los informes de seguimiento realizados por el proveedor encargado de asignarlos. </t>
  </si>
  <si>
    <t>Información Documentada: Procedimiento MCTP12-Editorial</t>
  </si>
  <si>
    <t>https://www.ucundinamarca.edu.co/selloeditorial
https://repositorioctei.ucundinamarca.edu.co/</t>
  </si>
  <si>
    <t>Se realiza la verificación de la información publicada en los micrositio de sello editorial y repositorio CTeI</t>
  </si>
  <si>
    <t>no se evidencia materialización del riesgo.</t>
  </si>
  <si>
    <t xml:space="preserve">A6. Pérdida de la información al generar actualizaciones al sistema de revistas electrónicas OJS (software) por proveedor externo. </t>
  </si>
  <si>
    <t xml:space="preserve">El profesional encargado realizará Backup al servidor donde se encuentra alojado el sistema de Revistas Electrónicas OJS. </t>
  </si>
  <si>
    <t>Solicitud aplicativo Mesa de Ayuda de la plataforma Institucional y/o correo institucional</t>
  </si>
  <si>
    <t xml:space="preserve">Durante la vigencia 2024, en el mes de septiembre se realizo el Backup siendo alojada en el servidor de la Universidad de Cundinamarca. </t>
  </si>
  <si>
    <t xml:space="preserve">D14.No se cuenta con una herramienta o software contable que permita articular toda la información presupuestal, contable y tesoral, además de los procesos de contratación y demás información suseptible a nivel financiero para la organización. </t>
  </si>
  <si>
    <t xml:space="preserve">Posibilidad de respuesta inoportuna a las partes interesadas por no contar con suficientes sistemas de información o herramientas tecnológicas en línea que permitan realizar seguimiento oportuno a los trámites radicados. </t>
  </si>
  <si>
    <t>Radicación de PQR que pueden conllevar a procesos disciplinarios y a implementación de plan de mejoramiento por incumplimiento en los tiempos de respuesta y seguimiento a los trámites radicados al área</t>
  </si>
  <si>
    <t xml:space="preserve">El Director Financiero realiza solicitudes relacionadas con las  necesidades de digitalización a  los  procesos competentes para el desarrollo de herramientas que facilitan la comunicación con todas las partes interesadas, posteriormente, realiza seguimiento a los requerimientos de digitalización o sistematización de procesos y trámites. </t>
  </si>
  <si>
    <t>Digitalización de los procedimientos en el aplicativo Gestasoft  y en la herramienta tecnológica Integradoc.</t>
  </si>
  <si>
    <t xml:space="preserve">Al validar el estado de avance en la digitalización de procedimientos del proceso tanto por gestasoft como por medio de la herramienta Integradoc, se evidencia la digitalización de instancias completas para los procedimientos mencionados, al igual que el trabajo priorizado en cronogramas de trabajo para estas rutas digitalizadas. </t>
  </si>
  <si>
    <t xml:space="preserve">Se evidencia materialización del riesgo bajo el plan de mejoramiento No. 632 debido a que se están realizando las devoluciones de matricula en un tiempo no razonable para las partes objeto de interés. </t>
  </si>
  <si>
    <t xml:space="preserve">No se realiza seguimiento toda vez que el nivel del riesgo es bajo </t>
  </si>
  <si>
    <t>Si bien, dentro de la matriz se encuentra el riesgo en nivel moderado. Se evidencia un impacto  negativo en cuanto al seguimiento que deben realizar los supervisores en cuanto al pago de las cuentas.</t>
  </si>
  <si>
    <t>Si bien, dentro de la matriz se encuentra el riesgo en nivel moderado. Se evidencia un impacto negativo en cuanto al seguimiento que deben realizar los supervisores en cuanto al pago de las cuentas.</t>
  </si>
  <si>
    <t>Se identifica la materialización del riesgo en la auditoria financiera del IPA 2024, siendo reiterativas las debilidades en el uso y apropiación de las herramientas tecnológicas, por lo anterior se genera un hallazgo tipo observación emitiendo una función preventiva.</t>
  </si>
  <si>
    <t>A7. La falta de cumplimiento contractual o de la normatividad vigente por parte de algunos proveedores que prestan el servicio en los programas socio - económicos</t>
  </si>
  <si>
    <t>Posibilidad de brindar una mala prestación de los servicios de hogar y restaurante universitario a los estudiantes beneficiados.</t>
  </si>
  <si>
    <t>Inconformidad con el servicio prestado que puede incluso afectar la salud del beneficiario, así como la credibilidad del servicio y la imagen Institucional</t>
  </si>
  <si>
    <t>USUARIOS, PRODUCTOS Y PRÁCTICAS: Fallas negligentes o involuntarias de las obligaciones frente a los usuarios y que impiden satisfacer una obligación profesional frente a éstos.</t>
  </si>
  <si>
    <t>Se tiene como base el número de estudiantes beneficiados por estos servicios (hogar universitario restaurante, plan día, plan complementario) durante el año 2024.</t>
  </si>
  <si>
    <t>Los gestores de Bienestar Universitario en seccionales y extensiones y la Dirección de Bienestar Universitario en la sede Fusagasugá, verifican las condiciones para la prestación del servcio previa a la suscripción del contrato.</t>
  </si>
  <si>
    <t>MBUF005 Verificación de Condiciones
Información documentada: MBUP01</t>
  </si>
  <si>
    <t>MBUr005 Verificación de Condiciones,
Registros de asistencia virtuales o físicos o
Informe</t>
  </si>
  <si>
    <t>Teniendo como base el seguimiento anterior, en el cual se hace alusión de mejoras al momento de contratar al proveedor, se toma como muestra el Contrato F-CPS-001-2025 correspondiente al servicio de Hogar en Fusagasugá. En este se puede evidenciar que las mejoras dentro de las Obligaciones fueron orientadas por la profesional de nutrición que se encontraba en el IIPA2024, buscando el mayor bienestar del estudiante.
En cuanto al IPA 2025 se solicita evidencia de los registros MBUr005 VERIFICACION DE CONDICIONES para las sedes Girardot, Facatativá y Chía; teniendo en cuenta que la frecuencia para ejecutar el control es anual, los registros se realizaron en el IPA2025.
Girardot: Si bien se cuentan con los tres registros teniendo en cuenta que se presta el servicio de Restaurante, plan día y hogar, se puede evidenciar que están faltantes de firmas, en unos formatos de la gestora y en el de hogar por el proveedor; se insta al proceso que verifiquen el acervo documental completo.
Facatativá: Se evidencian tres registros, teniendo en cuenta que se presta el servicio de Restaurante, plan día y hogar cumpliendo con el control a cabalidad.
Chía: Se evidencia registro para el programa de plan complementario cumpliendo con el control a cabalidad.</t>
  </si>
  <si>
    <t>No se evidencia materialización del riesgo, se maneja en una probabilidad alta llevándose la situación con tres tipos de controles que logran mitigar esta posible eventualidad.</t>
  </si>
  <si>
    <t>No se materializa el riesgo, sin embargo, tal como se menciona en los controles aplicables, se debe verificar las condiciones del servicio previa la suscripción del contrato, esto también hace referencia a las responsabilidades tributarias por parte del proveedor, lo anterior teniendo en cuenta que el día 5 de abril del 2024, se recibe queja por parte del estudiante Daniel Felipe González Vanegas, en la extensión de Facatativá, quien refiere verse afectado emocional y académicamente por la falta de carbohidratos y el poco racionamiento de comida que se está suministrando y culpa de esto a la falta de pago por parte del supervisor al proveedor, se verifica que por parte de Bienestar Universitario dan respuesta al estudiante el día 25 de abril de 2024, en donde se indica que la demora se ocasiono a falta de documentos para el pago por parte del proveedor, sin embargo el pago para esa fecha se tramito.                                             De acuerdo con lo antes mencionado se recomienda al supervisor en la etapa precontractual y contractual indicar a los proveedores las responsabilidades tributarias y los requisitos jurídicos que conlleva la suscripción de los contratos, para evitar demoras que puedan generar riesgo para la entidad.</t>
  </si>
  <si>
    <t>No se materializa el riesgo, se encuentra informe de encuesta de satisfacción de fecha 2024-11-15 de los servicios de bienestar con un puntaje de 83.36%.</t>
  </si>
  <si>
    <t>Se materializa el riesgo mediante los planes de mejoramiento 1117, 1118 y 1119, derivados de la auditoría especial RESTAURANTE SOACHA realizada en el primer semestre de la vigencia 2025.</t>
  </si>
  <si>
    <t>Los gestores de Bienestar Universitario en seccionales y extensiones y la Dirección de Bienestar Universitario en la sede Fusagasugá, realizan seguimiento para verificar el cumplimiento contractual y las condiciones de la prestación del servicio.</t>
  </si>
  <si>
    <t>Información documentada: MBUP01</t>
  </si>
  <si>
    <t>MBUr100 Visita de Proveedores, informes de visita o
Registros de asistencia virtuales o físicos</t>
  </si>
  <si>
    <t>Girardot: para los programas de hogar, plan día y restaurante se evidencian los registros en el MBUr100 que se han realizado durante el segundo semestre de 2025.
Facatativá: Se cumple con el control establecido para la prestación de los programas "Restaurante, plan día y hogar"; se evidencia para marzo los registros MBUr100 de la semana del 17 al 21, diligenciado el 19/03/2025.
Chía: Se cumple con el control establecido para la prestación del programa "Restaurante Universitario"; se evidencia para mayo en específico el registro MBUr100 diligenciado el día 12/05/2025.</t>
  </si>
  <si>
    <t>Los gestores de Bienestar Universitario en seccionales y extensiones y la Dirección de Bienestar Universitario en la sede Fusagasugá, aplican la Evaluación de satisfacción a los usuarios del servicio suministrado.</t>
  </si>
  <si>
    <t>MBUr110 Evaluación de Satisfacción de Programas Socioeconómicos o Forms,
Informe</t>
  </si>
  <si>
    <t>Se evidencia informe del 10/06/2025 en el cual se encuentra la relación de las encuestas de satisfacción frente a la prestación de los servicios de programas socioeconómicos. Por lo anterior, se encuentra cumplimiento del control.</t>
  </si>
  <si>
    <t>MAPA DE RIESGOS DE LA UNIVERSIDAD DE CUNDINAMARCA</t>
  </si>
  <si>
    <t>IMPACTO</t>
  </si>
  <si>
    <t>Leve 20%</t>
  </si>
  <si>
    <t>Menor 40%</t>
  </si>
  <si>
    <t>Moderado 60%</t>
  </si>
  <si>
    <t>Mayor 80%</t>
  </si>
  <si>
    <t>Catastrófico 100%</t>
  </si>
  <si>
    <t>Muy Baja 20%</t>
  </si>
  <si>
    <t>Baja 40%</t>
  </si>
  <si>
    <t>Media 60%</t>
  </si>
  <si>
    <t>Alta 80%</t>
  </si>
  <si>
    <t>Muy Alta 100%</t>
  </si>
  <si>
    <t>COLOR</t>
  </si>
  <si>
    <t>INTERPRETACIÓN DE LA ZONA</t>
  </si>
  <si>
    <t>CANTIDAD DE RIESGOS POR ZONA</t>
  </si>
  <si>
    <t>PROMEDIO DE RIESGO DEL PROCESO</t>
  </si>
  <si>
    <t xml:space="preserve"> Zona de riesgo baja: Asumir el riesgo</t>
  </si>
  <si>
    <t>VALORACIÓN</t>
  </si>
  <si>
    <t xml:space="preserve"> Zona de riesgo moderada: Asumir el riesgo, reducir el riesgo</t>
  </si>
  <si>
    <t xml:space="preserve"> Zona de riesgo alta: reducir el riesgo, evitar, compartir o transferir</t>
  </si>
  <si>
    <t xml:space="preserve"> Zona de riesgo extrema: Reducir el riesgo, Evitar, Compartir o Transferir</t>
  </si>
  <si>
    <t>MACROPROCESO ESTRATÉGICO</t>
  </si>
  <si>
    <t>CÓDIGO: ESGr028</t>
  </si>
  <si>
    <t>PROCESO GESTIÓN SISTEMAS INTEGRADOS</t>
  </si>
  <si>
    <t>VERSIÓN: 15</t>
  </si>
  <si>
    <t>GESTIÓN DEL RIESGO Y LAS OPORTUNIDADES</t>
  </si>
  <si>
    <t>VIGENCIA: 2021-09-02</t>
  </si>
  <si>
    <t>PÁGINA: 1 de 1</t>
  </si>
  <si>
    <t>FECHA</t>
  </si>
  <si>
    <t>DESCRIPCIÓN DE LA ACTUALIZACIÓN</t>
  </si>
  <si>
    <t>RESPONSABLE</t>
  </si>
  <si>
    <t>CARGO</t>
  </si>
  <si>
    <t>Se actualizan los riesgos institucionales con base en los riesgos que se eliminaron o se incluyeron en los diferentes procesos del Sistema de Gestión de la Calidad, así mismo, se agregaron los controles definidos en cada proceso en articulación con las causas asociadas.
Se incluyen las observaciones y recomendaciones de cada riesgo conforme con el seguimiento realizado por la dirección de Control Interno.</t>
  </si>
  <si>
    <t>Jaime Elder Acosta Ramírez</t>
  </si>
  <si>
    <t>Coordinador de Calidad</t>
  </si>
  <si>
    <t>Se actualizan los riesgos institucionales con base en los riesgos que se eliminaron, se incluyeron o se actualizaron en los diferentes procesos del Sistema de Gestión de la Calidad, así mismo, se evaluaron los controles definidos en cada proceso en articulación con las causas asociadas.
Se redefine la redacción de los riesgos institucionales</t>
  </si>
  <si>
    <t>Se actualizan los riesgos institucionales con base en el seguimiento realizado durante el periodo 2020-2 a cada uno de los procesos del Sistema de Gestión de la Calidad; igualmente, se actualizan los seguimientos de la tercera línea de defensa.
Se eliminó el riesgo N° 11 "Riesgo de corrupción" y el riesgo N° 16 "Posible incumplimiento de metas relacionadas a la política de Dialogando con el Mundo"</t>
  </si>
  <si>
    <t>Se actualizan los riesgos institucionales con base en el seguimiento realizado durante el periodo 2021-1 a cada uno de los procesos del Sistema de Gestión de la Calidad.
Nota: para información detallada de los cambios por proceso, revisar el control de cambios de la matriz de cada uno.</t>
  </si>
  <si>
    <r>
      <rPr>
        <sz val="11"/>
        <color rgb="FF000000"/>
        <rFont val="Arial"/>
        <family val="2"/>
      </rPr>
      <t xml:space="preserve">Se actualizan los riesgos institucionales con base en el seguimiento realizado durante el periodo 2021-2 a cada uno de los procesos del Sistema de Gestión de la Calidad.
Se realiza la actualización de la gestión de riegos de conformidad con el procedimiento ESGP05 versión 18 y la guía para la administración del riesgo y el diseño de controles en entidades públicas versión 5, diciembre de 2020.
Se suprimieron los siguientes riesgos:
• ADO- Incumplimiento de las especificaciones técnicas de los servicios tercerizados.
• ASI- No implementación de las actividades programadas y aprobadas del Sistema de Gestión de Seguridad de la Información.
• ASI- Incumplimiento a la No aplicación de la Ley de Protección de Datos Personales.
• EAA- Incumplimiento de las condiciones contractuales pactadas.
• ECO- Incumplimiento de las obligaciones contractuales (proveedores).
• ECO- Vulnerabilidad de la integridad física del personal y los equipos en los cubrimientos de actividades en el momento de desplazarse a las seccionales, extensiones y otros sitios.
• MBU- Resultados no confiables en equipos de medición de Bienestar Saludable.
• MGD- No poder realizar seguimiento a las necesidades y expectativas de los graduados.
• SCI- Posibilidad de incumplir la agenda de auditoría, por amenazas externas derivadas de factores biológicos o asonadas.
• SCI- Posibilidad de realizar reporte inoportuno de información ante los entes externos.
• SCI- Rendición de información contractual en el aplicativo SIA observa por fuera de tiempos establecidos, sin las verificaciones correspondientes.
• SCI- Duplicidad de hallazgos en los diferentes procesos de la Universidad de Cundinamarca.
• SCI- Posibilidad de manipulación y alteración de datos y/o evidencias por parte de los procesos en la ejecución de actividades remotas.
•ESG-SST- Posibilidad de afectaciones a la salud por la ocurrencia de accidentes de trabajo y/o enfermedades laborales.
</t>
    </r>
    <r>
      <rPr>
        <i/>
        <sz val="11"/>
        <color rgb="FF000000"/>
        <rFont val="Arial"/>
        <family val="2"/>
      </rPr>
      <t>Nota: para información detallada de los cambios por proceso, revisar el control de cambios de la matriz de cada uno.</t>
    </r>
  </si>
  <si>
    <t>Se actualizan los riesgos institucionales con base en el seguimiento realizado durante el periodo 2022-1 a cada uno de los procesos del Sistema de Gestión de la Calidad.
Se realiza la actualización de la gestión de riegos de conformidad con el procedimiento ESGP05 versión 18 y la guía para la administración del riesgo y el diseño de controles en entidades públicas versión 5, diciembre de 2020.</t>
  </si>
  <si>
    <t xml:space="preserve">Se actualizan los riesgos institucionales con base en el seguimiento realizado durante el periodo 2023-1 a cada uno de los procesos del Sistema de Gestión de la Calidad.
Se realiza la actualización de la gestión de riesgos de conformidad con el procedimiento ESGP05 versión 21 y la guía para la administración del riesgo y el diseño de controles en entidades públicas versión 5, diciembre de 2020.
- Se suprimieron los siguientes riesgos:
* MCT:  "Posibilidad de pérdida de imagen institucional  por  emitir Información sin calidad ni oportunidad debido a reportes tardíos de información y/o cumplimiento de los criterios establecidos en los procedimientos"
* SAC: “Posibilidad de no veracidad en los datos para la toma de decisiones de los resultados (PQRS) por la inadecuada selección del tipo de petición por parte de la comunidad universitaria al momento de interponer una PQRSFyD a la Institución”
* MFA: Posibilidad de perdida en la oportunidad de matriculas por parte de los aspirantes (Posgrados) por falta de alternativas de financiación y formas de pago para el proceso formativo."
* MFA: "Posibilidad de demandas o PQRS a causa del mal uso de los cursos o aulas virtuales implementados por la Oficina de Educación Virtual y a Distancia para procesos académicos y administrativos por parte de los tutores"
* MFA: "Posibilidad de deterioro de la planta física del Centro Académico Deportivo por el uso continuo de los escenarios y la falta de inversión en el mantenimiento preventivo y correctivo"
* AFI: Posibilidad de pago de intereses y  cláusula penal por incumplimiento en relación a ordenes contractuales e información financiera derivadas de la no aplicación de la normatividad vigente por no identificación oportuna.
* EPI: Posibilidad de Publicar información no verídica y/o insuficiente por diversos factores internos
- Se incorporan como riesgos nuevos:
* MCT: "Posibilidad de no cumplir con la meta en la ejecución planeada para los proyectos de investigación."
* ATH: Posibilidad de incumplimiento por no reportar en la plataforma RUTEC las personas extranjeras que presten sus servicios y/o se encuentren vinculadas a la Universidad
* MFA: "Posibilidad de perdida en los controles asociados a la evaluación de desempeño de profesores para el análisis en la proyección de contratación"
* MFA"Posible afectación en los índices del logro del aprendizaje, perdida de condición de estudiante y gestión de éxito académico,  de acuerdo a los tiempos establecidos en la normativa vigente, que generan impacto en el porcentaje de tasa de graduación oportuna"
* MFA: "Posibilidad de no contar con el talento humano para la atención de los procesos académicos y de Formación y Aprendizaje"
* AJU: "Posibilidad de no poder realizar los cobros jurídicos de la cartera resultante del fraccionamiento de matrícula"
* ASI: Posibilidad de afectación en la ejecución de las actividades de los procesos y fuga o perdida  a nivel institucional a causa de riesgos de virus, malware, robo de información y demás   que generen incumplimiento de las actividades. 
* EPI: Posibilidad de daños y afectaciones en la planta física que influyen en la planeación de la infraestructura física y afectan la imagen institucional. </t>
  </si>
  <si>
    <t>Se actualizan los riesgos institucionales con base en el seguimiento realizado durante el periodo 2024 a cada uno de los procesos del Sistema de Gestión de la Calidad.
Se realiza la actualización de la gestión de riesgos de conformidad con el procedimiento ESGP05 versión 22 y la guía para la administración del riesgo y el diseño de controles en entidades públicas versión 6, noviembre de 2022.
- Se suprimieron los siguientes riesgos:
* MGD: "Posibilidad de errores en el seguimiento a los graduados por demora en la sistematización de la información, debido a la falta de un software que permita llevar a cabo esta actividad."
* AJU: Se elimina el riesgo "Posibilidad de pérdida de documentación de los expedientes contractuales, por carencia de un adecuado control y digitalización de la información del proceso.", teniendo en cuenta que, en la Dirección Jurídica (oficina in situ) ya no se revisan expedientes contractuales.
- Se incorporan como riesgos nuevos:
* AFI: Posibilidad de pago de intereses y  cláusula penal por incumplimiento en relación a ordenes contractuales e información financiera derivadas de la no aplicación de la normatividad vigente por no identificación oportuna.</t>
  </si>
  <si>
    <t xml:space="preserve">- Se suprimieron los siguientes riesgos:
* ATH: "Posibilidad de contratar personal que no tiene la idoneidad para el desempeño del cargo.", porque ya se salvaguarda con el ESTUDIO DE NECESIDAD Y CONVENIENCIA para todas las modalidades de contratación. 
* AFI: "Posibilidad de retrasos o demoras en tiempo de los trámites conforme a los términos de respuesta previamente establecidos a causa de la implementación de cambios a nivel procedimental."
- Se incorporan como riesgos nuevos:
* ABS: Posibilidad de deterioro y/o detrimento de los activos físicos de la Universidad.D17
* MIU: Posibilidad de incumplimiento en la rendición de la cuenta anual con el Formato F12A-CDC por no presentar oportunamente, con suficiencia y calidad la información rendida.
* MIU: Posibilidad de presentar información incompleta, desactualizada e imprecisa a los entes de control, áreas sujetas de control y entes certificadores, por contar  con el OneDrive del proceso desactualizado.
* MBU: Posibilidad de afectación económica por multa, sanción legal del ente regulador u organismos de control y/o reparación del daño a víctimas debido al incumplimiento normativo interno en la atención integral de casos de discriminación, violencia sexual y/o basada en género.
* MBU: Posibilidad de brindar atención inoportuna en la recepción de denuncias y seguimiento de las mismas en cada una de las unidades regionales debido a la falta de corresponsabilidad del recurso humano.
* ATH: Posibilidad de incumplir con las actividades establecidas en la Política de Talento Humano derivadas de MIPG-FURAG por entregas extemporáneas que impiden el logro de los objetivos.
* ATH: Posibilidad de afectación en el cumplimiento de las actividades propias del proceso, debido a la pérdida y/o fuga de conocimiento de los colaboradores.D17
* AFI: Posibilidad de incumplimiento del Marco Normativo Contable de la Contaduria General de la Nación, aplicable a la Universidad de Cunidnamarca 
* ECO: Posibilidad de publicar información en el modulo de contratación que pueda ocasionar incumplimientos o inconformidades de las partes interesadas por la imprecisión de las vigencias de los documentos.
* ESG: Posibilidad de la perdida de la certificación del Sistema de Gestión de Calidad NTC ISO 9001:2015 por falta de recursos
</t>
  </si>
  <si>
    <t>Total</t>
  </si>
  <si>
    <t>DISTRIBUCIÓN</t>
  </si>
  <si>
    <t>PROCESOS</t>
  </si>
  <si>
    <t>EXTREMO</t>
  </si>
  <si>
    <t>ALTO</t>
  </si>
  <si>
    <t>BAJO</t>
  </si>
  <si>
    <t>RIESGOS OPERATIVOS</t>
  </si>
  <si>
    <t>ACTUAL</t>
  </si>
  <si>
    <t>RIESGOS RESIDUALES (82)</t>
  </si>
  <si>
    <t>RIESGO</t>
  </si>
  <si>
    <t>ALTA</t>
  </si>
  <si>
    <r>
      <rPr>
        <b/>
        <sz val="11"/>
        <color theme="1"/>
        <rFont val="Calibri"/>
        <family val="2"/>
        <scheme val="minor"/>
      </rPr>
      <t>Riesgo Estratégico:</t>
    </r>
    <r>
      <rPr>
        <sz val="11"/>
        <color theme="1"/>
        <rFont val="Calibri"/>
        <family val="2"/>
        <scheme val="minor"/>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r>
  </si>
  <si>
    <r>
      <rPr>
        <b/>
        <sz val="11"/>
        <color theme="1"/>
        <rFont val="Calibri"/>
        <family val="2"/>
        <scheme val="minor"/>
      </rPr>
      <t>Oportunidad Estratégica:</t>
    </r>
    <r>
      <rPr>
        <sz val="11"/>
        <color theme="1"/>
        <rFont val="Calibri"/>
        <family val="2"/>
        <scheme val="minor"/>
      </rPr>
      <t xml:space="preserve">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r>
  </si>
  <si>
    <t>FUERTE</t>
  </si>
  <si>
    <t>OPORTUNIDAD</t>
  </si>
  <si>
    <t>MEDIA</t>
  </si>
  <si>
    <r>
      <rPr>
        <b/>
        <sz val="11"/>
        <color theme="1"/>
        <rFont val="Calibri"/>
        <family val="2"/>
        <scheme val="minor"/>
      </rPr>
      <t xml:space="preserve">Riesgos de Imagen: </t>
    </r>
    <r>
      <rPr>
        <sz val="11"/>
        <color theme="1"/>
        <rFont val="Calibri"/>
        <family val="2"/>
        <scheme val="minor"/>
      </rPr>
      <t>Están relacionados con la percepción y la confianza por parte de la ciudadanía hacia la institución.</t>
    </r>
  </si>
  <si>
    <r>
      <rPr>
        <b/>
        <sz val="11"/>
        <color theme="1"/>
        <rFont val="Calibri"/>
        <family val="2"/>
        <scheme val="minor"/>
      </rPr>
      <t xml:space="preserve">Oportunidad de Imagen: </t>
    </r>
    <r>
      <rPr>
        <sz val="11"/>
        <color theme="1"/>
        <rFont val="Calibri"/>
        <family val="2"/>
        <scheme val="minor"/>
      </rPr>
      <t>Está relacionada con la percepción y la confianza por parte de la ciudadanía hacia la institución.</t>
    </r>
  </si>
  <si>
    <t>BAJA</t>
  </si>
  <si>
    <r>
      <rPr>
        <b/>
        <sz val="11"/>
        <color theme="1"/>
        <rFont val="Calibri"/>
        <family val="2"/>
        <scheme val="minor"/>
      </rPr>
      <t>Riesgos Operativos:</t>
    </r>
    <r>
      <rPr>
        <sz val="11"/>
        <color theme="1"/>
        <rFont val="Calibri"/>
        <family val="2"/>
        <scheme val="minor"/>
      </rPr>
      <t xml:space="preserve"> Comprenden riesgos  provenientes del funcionamiento y operatividad de los sistemas de información institucional, de la definición de los procesos, de la estructura de la entidad, de la articulación entre dependencias.</t>
    </r>
  </si>
  <si>
    <r>
      <rPr>
        <b/>
        <sz val="11"/>
        <color theme="1"/>
        <rFont val="Calibri"/>
        <family val="2"/>
        <scheme val="minor"/>
      </rPr>
      <t>Oportunidad Operativa:</t>
    </r>
    <r>
      <rPr>
        <sz val="11"/>
        <color theme="1"/>
        <rFont val="Calibri"/>
        <family val="2"/>
        <scheme val="minor"/>
      </rPr>
      <t xml:space="preserve"> Comprenden oportunidades  provenientes del funcionamiento y operatividad de los sistemas de información institucional, de la definición de los procesos, de la estructura de la entidad, de la articulación entre dependencias.</t>
    </r>
  </si>
  <si>
    <t>DEBIL</t>
  </si>
  <si>
    <r>
      <rPr>
        <b/>
        <sz val="11"/>
        <color theme="1"/>
        <rFont val="Calibri"/>
        <family val="2"/>
        <scheme val="minor"/>
      </rPr>
      <t>Riesgos Financieros: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</si>
  <si>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Oportunidades Financieras: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</si>
  <si>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Riesgos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</si>
  <si>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Oportunidades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</si>
  <si>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 xml:space="preserve">Riesgos de Tecnología: </t>
    </r>
    <r>
      <rPr>
        <sz val="11"/>
        <color theme="1"/>
        <rFont val="Calibri"/>
        <family val="2"/>
        <scheme val="minor"/>
      </rPr>
      <t>Están relacionados con la capacidad tecnológica de la Entidad para satisfacer sus necesidades actuales y futuras y el cumplimiento de la misión.</t>
    </r>
  </si>
  <si>
    <r>
      <rPr>
        <b/>
        <sz val="11"/>
        <color theme="1"/>
        <rFont val="Calibri"/>
        <family val="2"/>
        <scheme val="minor"/>
      </rPr>
      <t xml:space="preserve">Oportunidades de Tecnología: </t>
    </r>
    <r>
      <rPr>
        <sz val="11"/>
        <color theme="1"/>
        <rFont val="Calibri"/>
        <family val="2"/>
        <scheme val="minor"/>
      </rPr>
      <t>Están relacionados con la capacidad tecnológica de la Entidad para satisfacer sus necesidades actuales y futuras y el cumplimiento de la misión.</t>
    </r>
  </si>
  <si>
    <t>MENÚ DE NAVEGACIÓN</t>
  </si>
  <si>
    <t>GESTIÓN DEL RIESGO EN LA UNIVERSIDAD DE CUNDINAMARCA</t>
  </si>
  <si>
    <t>ESTRATÉGICOS</t>
  </si>
  <si>
    <t>CORRUPCIÓN</t>
  </si>
  <si>
    <t>SEGURIDAD DE LA INFORMACIÓN</t>
  </si>
  <si>
    <t>SISTEMAS DE GESTIÓN</t>
  </si>
  <si>
    <t>Control de cambios</t>
  </si>
  <si>
    <t>INICIO</t>
  </si>
  <si>
    <t>IDENTIFICACIÓN DEL RIESGO ESTRATÉGICO</t>
  </si>
  <si>
    <t>RIESGOS OPERATIVOS QUE APORTAN A LA ESTRATEGIA</t>
  </si>
  <si>
    <t>FRENTE ESTRATÉGICO: OBJETIVO DE CALIDAD</t>
  </si>
  <si>
    <t>RIESGO ESTRATÉGICO</t>
  </si>
  <si>
    <t>INDICADOR DE EFICACIA</t>
  </si>
  <si>
    <t>PROCESOS INVOLUCRADOS</t>
  </si>
  <si>
    <t>RIESGO OPERATIVO</t>
  </si>
  <si>
    <t>PROBABILIDAD DE OCURRENCIA RESIDUAL</t>
  </si>
  <si>
    <t>MAGNITUD DEL IMPACTO RESIDUAL</t>
  </si>
  <si>
    <t>VALORACIÓN RESIDUAL</t>
  </si>
  <si>
    <t>NIVEL RESIDUAL</t>
  </si>
  <si>
    <t>IDENTIFICACIÓN DEL RIESGO</t>
  </si>
  <si>
    <t>TRATAMIENTO DEL RIESGO</t>
  </si>
  <si>
    <t>MACROPROCESO</t>
  </si>
  <si>
    <t>PROCESO</t>
  </si>
  <si>
    <t>CLASIFICACIÓN</t>
  </si>
  <si>
    <t>CAUSA</t>
  </si>
  <si>
    <t>RIESGO RESIDUAL</t>
  </si>
  <si>
    <t>OPCIÓN MANEJO</t>
  </si>
  <si>
    <t>ACTIVIDADES DE CONTROL</t>
  </si>
  <si>
    <t>SOPORTE</t>
  </si>
  <si>
    <t>TIEMPO</t>
  </si>
  <si>
    <t>INDICADOR</t>
  </si>
  <si>
    <t>PROCESO:</t>
  </si>
  <si>
    <t xml:space="preserve"> </t>
  </si>
  <si>
    <t xml:space="preserve">OBJETIVO </t>
  </si>
  <si>
    <t>IDENTIFICACIÓN DE RIESGOS</t>
  </si>
  <si>
    <t>VALORACIÓN DE RIESGOS</t>
  </si>
  <si>
    <t>ACTIVO O GRUPO DE ACTIVOS</t>
  </si>
  <si>
    <t>IDENTIFICADOR DEL RIESGO</t>
  </si>
  <si>
    <t>DESCRIPCIÓN DEL RIESGO</t>
  </si>
  <si>
    <t>VULNERABILIDADES</t>
  </si>
  <si>
    <t>AMENAZAS</t>
  </si>
  <si>
    <t>CONSECUENCIAS</t>
  </si>
  <si>
    <t>RIESGO INHERENTE</t>
  </si>
  <si>
    <t>OPCIÓN TRATAMIENTO</t>
  </si>
  <si>
    <t>OBJETIVO DE CONTROL</t>
  </si>
  <si>
    <t>ACTIVIDAD DE CONTROL</t>
  </si>
  <si>
    <t>CONTEXTO - DOFA</t>
  </si>
  <si>
    <t>PARTES INTERESADAS</t>
  </si>
  <si>
    <t>TOTAL</t>
  </si>
  <si>
    <t>PORCENTAJE</t>
  </si>
  <si>
    <t>INTERPRETACIÓN</t>
  </si>
  <si>
    <t>DEBILIDADES</t>
  </si>
  <si>
    <t>ESTADO</t>
  </si>
  <si>
    <t>FORTALEZAS</t>
  </si>
  <si>
    <t>OPORTUNIDADES</t>
  </si>
  <si>
    <t>IDENTIFICACIÓN DE LAS OPORTUNIDADES</t>
  </si>
  <si>
    <t>VALORACIÓN DE LA OPORTUNIDAD INHERENTE</t>
  </si>
  <si>
    <t>VALORACIÓN DE LA OPORTUNIDAD RESIDUAL</t>
  </si>
  <si>
    <t>CONSECUENCIA (OPORTUNIDADES)</t>
  </si>
  <si>
    <t xml:space="preserve">VALORACIÓN </t>
  </si>
  <si>
    <t>ENTREGABLES</t>
  </si>
  <si>
    <t>HERRAMIENTA PARA EJERCER CONTROL</t>
  </si>
  <si>
    <t>DOCUMENTACIÓN EN EL MANEJO DE LA HERRAMIENTA</t>
  </si>
  <si>
    <t>LA HERRAMIENTA DEMUESTRA SER EFECTIVA</t>
  </si>
  <si>
    <t>RESPONSABLE DEL CONTROL Y SEGUIMIENTO</t>
  </si>
  <si>
    <t>FRECUENCIA ADECUADA DEL CONTROL</t>
  </si>
  <si>
    <t>SUMATORIA</t>
  </si>
  <si>
    <t>FECHA DE LA VALORACIÓN</t>
  </si>
  <si>
    <t>JUSTIFICACIÓN DE LA VALORACIÓN</t>
  </si>
  <si>
    <t>MAPA DE OPORTUNIDADES DE LA UNIVERSIDAD DE CUNDINAMARCA</t>
  </si>
  <si>
    <t>Insignificante 20% (1)</t>
  </si>
  <si>
    <t>Menor 40% (2)</t>
  </si>
  <si>
    <t>Moderado 60% (3)</t>
  </si>
  <si>
    <t>Mayor 80% (4)</t>
  </si>
  <si>
    <t>Excelente 100% (5)</t>
  </si>
  <si>
    <t>Raro 20% (1)</t>
  </si>
  <si>
    <t>Improbable 40% (2)</t>
  </si>
  <si>
    <t>Posible 60% (3)</t>
  </si>
  <si>
    <t>Probable 80% (4)</t>
  </si>
  <si>
    <t>Casi seguro 100% (5)</t>
  </si>
  <si>
    <t>CANTIDAD DE OPORTUNIDADES POR ZONA</t>
  </si>
  <si>
    <t>PROMEDIO DE OPORTUNIDADES DEL PROCESO</t>
  </si>
  <si>
    <t xml:space="preserve"> Zona de oportunidad baja: Monitorear los eventos.</t>
  </si>
  <si>
    <t xml:space="preserve"> Zona de oportunidad moderada: Monitorear los eventos.</t>
  </si>
  <si>
    <t xml:space="preserve"> Zona de oportunidad favorable: Potencializar la oportunidad.</t>
  </si>
  <si>
    <t xml:space="preserve"> Zona de oportunidad alta: Potencializar la oportunidad.</t>
  </si>
  <si>
    <t>Agremiaciones y Sector Productivo</t>
  </si>
  <si>
    <t>Alta Dirección</t>
  </si>
  <si>
    <t>Asociaciones y Egresados</t>
  </si>
  <si>
    <t>Autoridades Ambientales</t>
  </si>
  <si>
    <t>Comunidad en General</t>
  </si>
  <si>
    <t>Contratistas / Proveedores</t>
  </si>
  <si>
    <t>Docentes e Investigadores</t>
  </si>
  <si>
    <t>Entes de Control</t>
  </si>
  <si>
    <t>Ente Gubernamental</t>
  </si>
  <si>
    <t>Entidades de Emergencia</t>
  </si>
  <si>
    <t>Entidades Territoriales</t>
  </si>
  <si>
    <t>Estudiantes</t>
  </si>
  <si>
    <t>Gestores Aprovechamiento de Residuos</t>
  </si>
  <si>
    <t>Instituciones Educativas</t>
  </si>
  <si>
    <t>Medios de Comunicación</t>
  </si>
  <si>
    <t>Ministerio de Educación</t>
  </si>
  <si>
    <t>Organismos de Defensa</t>
  </si>
  <si>
    <t>Otros</t>
  </si>
  <si>
    <t>Padres de Familia y/o Acudientes</t>
  </si>
  <si>
    <t>Personal Administrativo</t>
  </si>
  <si>
    <t>Procesos Internos</t>
  </si>
  <si>
    <t>Servicios Públicos - Privados</t>
  </si>
  <si>
    <t>PREGUNTAS</t>
  </si>
  <si>
    <t>INTERNO</t>
  </si>
  <si>
    <t xml:space="preserve">TALENTO HUMANO </t>
  </si>
  <si>
    <t xml:space="preserve"> EQUIPO, TECNOLOGÍA E INFRAESTRUCTURA</t>
  </si>
  <si>
    <t>MÉTODOS</t>
  </si>
  <si>
    <t xml:space="preserve">MEDICIÓN </t>
  </si>
  <si>
    <t>MONEDA</t>
  </si>
  <si>
    <t>MEDIO AMBIENTE</t>
  </si>
  <si>
    <t xml:space="preserve">MANAGEMENT </t>
  </si>
  <si>
    <t>EXTERNO</t>
  </si>
  <si>
    <t>LEGAL</t>
  </si>
  <si>
    <t>SOCIAL</t>
  </si>
  <si>
    <t>AMBIENTAL</t>
  </si>
  <si>
    <t>ECONÓMICO</t>
  </si>
  <si>
    <t>TECNOLÓGICO</t>
  </si>
  <si>
    <t>POLÍTICO</t>
  </si>
  <si>
    <t xml:space="preserve">TIPOLOGÍA DE RIESGOS </t>
  </si>
  <si>
    <r>
      <rPr>
        <b/>
        <sz val="11"/>
        <color theme="1"/>
        <rFont val="Arial"/>
        <family val="2"/>
      </rPr>
      <t>RIESGO ESTRATÉGICO:</t>
    </r>
    <r>
      <rPr>
        <sz val="11"/>
        <color theme="1"/>
        <rFont val="Arial"/>
        <family val="2"/>
      </rPr>
      <t xml:space="preserve"> posibilidad de ocurrencia de eventos que afecten los objetivos estratégicos de la organización pública y por tanto impactan toda la entidad.</t>
    </r>
  </si>
  <si>
    <t>RIESGO GERENCIAL</t>
  </si>
  <si>
    <r>
      <rPr>
        <b/>
        <sz val="11"/>
        <color theme="1"/>
        <rFont val="Arial"/>
        <family val="2"/>
      </rPr>
      <t>RIESGO GERENCIAL:</t>
    </r>
    <r>
      <rPr>
        <sz val="11"/>
        <color theme="1"/>
        <rFont val="Arial"/>
        <family val="2"/>
      </rPr>
      <t xml:space="preserve"> Posibilidad de ocurrencia de eventos que afecten los procesos gerenciales y/o la alta dirección.</t>
    </r>
  </si>
  <si>
    <r>
      <rPr>
        <b/>
        <sz val="11"/>
        <color theme="1"/>
        <rFont val="Arial"/>
        <family val="2"/>
      </rPr>
      <t>RIESGO OPERATIVO:</t>
    </r>
    <r>
      <rPr>
        <sz val="11"/>
        <color theme="1"/>
        <rFont val="Arial"/>
        <family val="2"/>
      </rPr>
      <t xml:space="preserve"> Posibilidad de ocurrencia de eventos que afecten los procesos misionales de la entidad.</t>
    </r>
  </si>
  <si>
    <t>RIESGO FINANCIERO</t>
  </si>
  <si>
    <r>
      <rPr>
        <b/>
        <sz val="11"/>
        <color rgb="FF000000"/>
        <rFont val="Arial"/>
        <family val="2"/>
      </rPr>
      <t>RIESGO FINANCIERO:</t>
    </r>
    <r>
      <rPr>
        <sz val="11"/>
        <color rgb="FF000000"/>
        <rFont val="Arial"/>
        <family val="2"/>
      </rPr>
      <t xml:space="preserve"> Posibilidad de ocurrencia de eventos que afecten los estados financieros y todas aquellas áreas involucradas con el proceso financiero como presupuesto, tesorería, contabilidad, cartera, central de cuentas, costos, etc. </t>
    </r>
  </si>
  <si>
    <t>RIESGO TECNOLÓGICO</t>
  </si>
  <si>
    <r>
      <rPr>
        <b/>
        <sz val="11"/>
        <color rgb="FF000000"/>
        <rFont val="Arial"/>
        <family val="2"/>
      </rPr>
      <t>RIESGO TECNOLÓGICO:</t>
    </r>
    <r>
      <rPr>
        <sz val="11"/>
        <color rgb="FF000000"/>
        <rFont val="Arial"/>
        <family val="2"/>
      </rPr>
      <t xml:space="preserve"> Posibilidad de ocurrencia de eventos que afecten la totalidad o parte de la infraestructura tecnológica (hardware, software, redes, etc.) de una entidad. </t>
    </r>
  </si>
  <si>
    <t>RIESGO DE CUMPLIMIENTO</t>
  </si>
  <si>
    <r>
      <rPr>
        <b/>
        <sz val="11"/>
        <color rgb="FF000000"/>
        <rFont val="Arial"/>
        <family val="2"/>
      </rPr>
      <t>RIESGO DE CUMPLIMIENTO:</t>
    </r>
    <r>
      <rPr>
        <sz val="11"/>
        <color rgb="FF000000"/>
        <rFont val="Arial"/>
        <family val="2"/>
      </rPr>
      <t xml:space="preserve"> Posibilidad de ocurrencia de eventos que afecten la situación jurídica o contractual de la organización debido a su incumplimiento o desacato a la normatividad legal y las obligaciones contractuales. </t>
    </r>
  </si>
  <si>
    <t xml:space="preserve">RIESGO DE IMAGEN O REPUTACIONAL </t>
  </si>
  <si>
    <r>
      <rPr>
        <b/>
        <sz val="11"/>
        <color rgb="FF000000"/>
        <rFont val="Arial"/>
        <family val="2"/>
      </rPr>
      <t>RIESGO DE IMAGEN O REPUTACIONAL:</t>
    </r>
    <r>
      <rPr>
        <sz val="11"/>
        <color rgb="FF000000"/>
        <rFont val="Arial"/>
        <family val="2"/>
      </rPr>
      <t xml:space="preserve"> posibilidad de ocurrencia de un evento que afecte la imagen, buen nombre o reputación de una organización ante sus clientes y partes interesadas. </t>
    </r>
  </si>
  <si>
    <t xml:space="preserve">RIESGO DE CORRUPCIÓN </t>
  </si>
  <si>
    <r>
      <rPr>
        <b/>
        <sz val="11"/>
        <color rgb="FF000000"/>
        <rFont val="Arial"/>
        <family val="2"/>
      </rPr>
      <t>RIESGO DE CORRUPCIÓN:</t>
    </r>
    <r>
      <rPr>
        <sz val="11"/>
        <color rgb="FF000000"/>
        <rFont val="Arial"/>
        <family val="2"/>
      </rPr>
      <t xml:space="preserve"> Posibilidad de que, por acción u omisión, se use el poder para desviar la gestión de lo público hacia un beneficio privado.</t>
    </r>
  </si>
  <si>
    <t xml:space="preserve">RIESGO DE SEGURIDAD DIGITAL </t>
  </si>
  <si>
    <r>
      <rPr>
        <b/>
        <sz val="11"/>
        <color rgb="FF000000"/>
        <rFont val="Arial"/>
        <family val="2"/>
      </rPr>
      <t xml:space="preserve">RIESGO DE SEGURIDAD DIGITAL: </t>
    </r>
    <r>
      <rPr>
        <sz val="11"/>
        <color rgb="FF000000"/>
        <rFont val="Arial"/>
        <family val="2"/>
      </rPr>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r>
  </si>
  <si>
    <t xml:space="preserve">CRITERIOS PARA CALIFICAR LA PROBABILIDAD </t>
  </si>
  <si>
    <t xml:space="preserve">NIVEL </t>
  </si>
  <si>
    <t xml:space="preserve">POR DESCRIPCIÓN </t>
  </si>
  <si>
    <t xml:space="preserve">POR FRECUENCIA </t>
  </si>
  <si>
    <t>CASI SEGURO</t>
  </si>
  <si>
    <t xml:space="preserve">Se espera que el evento ocurra en la mayoría de las circunstancias. </t>
  </si>
  <si>
    <t>Más de 1 vez al año.</t>
  </si>
  <si>
    <t>PROBABLE</t>
  </si>
  <si>
    <t xml:space="preserve">Es viable que el evento ocurra en la mayoría de las circunstancias. </t>
  </si>
  <si>
    <t xml:space="preserve">Al menos 1 vez en el último año. </t>
  </si>
  <si>
    <t>POSIBLE</t>
  </si>
  <si>
    <t xml:space="preserve">El evento podrá ocurrir en algún momento. </t>
  </si>
  <si>
    <t xml:space="preserve">Al menos 1 vez en los últimos 2 años. </t>
  </si>
  <si>
    <t>IMPROBABLE</t>
  </si>
  <si>
    <t xml:space="preserve">El evento puede ocurrir en algún momento. </t>
  </si>
  <si>
    <t xml:space="preserve">Al menos 1 vez en los últimos 5 años. </t>
  </si>
  <si>
    <t xml:space="preserve">RARA VEZ </t>
  </si>
  <si>
    <t xml:space="preserve">El evento puede ocurrir solo en circunstancias excepcionales (poco comunes o anormales). </t>
  </si>
  <si>
    <t xml:space="preserve">No se ha presentado en los últimos 5 años. </t>
  </si>
  <si>
    <t xml:space="preserve">CRITERIOS PARA CALIFICAR EL IMPACTO - RIESGOS DE GESTIÓN </t>
  </si>
  <si>
    <t>IMPACTO (CONSECUENCIAS) CUANTITATIVO</t>
  </si>
  <si>
    <t>IMPACTO (CONSECUENCIAS) - CUALITATIVO</t>
  </si>
  <si>
    <t>CATASTRÓFICO</t>
  </si>
  <si>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</si>
  <si>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</si>
  <si>
    <t>MAYOR</t>
  </si>
  <si>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</si>
  <si>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</si>
  <si>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</si>
  <si>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</si>
  <si>
    <t>MENOR</t>
  </si>
  <si>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</si>
  <si>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</si>
  <si>
    <t>INSIGNIFICANTE</t>
  </si>
  <si>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</si>
  <si>
    <t xml:space="preserve">* No hay interrupción de las operaciones de la entidad.
* No se generan sanciones económicas o administrativas.  
* No se afecta la imagen institucional de forma significativa. </t>
  </si>
  <si>
    <t>ANÁLISIS Y EVALUACIÓN DE LOS CONTROLES PARA LA MITIGACIÓN DE LOS RIESGOS</t>
  </si>
  <si>
    <t xml:space="preserve">CRITERIO DE EVALUACIÓN </t>
  </si>
  <si>
    <t>ASPECTO A EVALUAR EN EL DISEÑO DEL CONTROL</t>
  </si>
  <si>
    <t>OPCIONES DE RESPUESTA</t>
  </si>
  <si>
    <t>1. RESPONSABLE</t>
  </si>
  <si>
    <t xml:space="preserve">¿Existe un responsable asignado a la ejecu­ción del control? </t>
  </si>
  <si>
    <t>Asignado</t>
  </si>
  <si>
    <t>No Asignado</t>
  </si>
  <si>
    <t xml:space="preserve">¿El responsable tiene la autoridad y adecua­da segregación de funciones en la ejecución del control? </t>
  </si>
  <si>
    <t>Adecuado</t>
  </si>
  <si>
    <t>Inadecuado</t>
  </si>
  <si>
    <t>2. PERIODICIDAD</t>
  </si>
  <si>
    <t xml:space="preserve">¿La oportunidad en que se ejecuta el control ayuda a prevenir la mitigación del riesgo o a detectar la materialización del riesgo de ma­nera oportuna? </t>
  </si>
  <si>
    <t>Oportuna</t>
  </si>
  <si>
    <t xml:space="preserve">Inoportuna </t>
  </si>
  <si>
    <t>3. PROPÓSITO</t>
  </si>
  <si>
    <t xml:space="preserve">¿Las actividades que se desarrollan en el control realmente buscan por si sola prevenir o detectar las causas que pueden dar origen al riesgo, ejemplo Verificar, Validar Cotejar, Comparar, Revisar, etc.? </t>
  </si>
  <si>
    <t>Prevenir o detectar</t>
  </si>
  <si>
    <t>No es un control</t>
  </si>
  <si>
    <t xml:space="preserve">4. COMO REALIZAR LA ACTIVIDAD DE CONTROL </t>
  </si>
  <si>
    <t xml:space="preserve">¿La fuente de información que se utiliza en el desarrollo del control es información confia­ble que permita mitigar el riesgo?. </t>
  </si>
  <si>
    <t>Confiable</t>
  </si>
  <si>
    <t>No confiable</t>
  </si>
  <si>
    <t>5. QUE PASA CON LAS OBSERVACIONES O DESVIACIONES</t>
  </si>
  <si>
    <t xml:space="preserve">¿Las observaciones, desviaciones o dife­rencias identificadas como resultados de la ejecución del control son investigadas y re­sueltas de manera oportuna? </t>
  </si>
  <si>
    <t xml:space="preserve">Se investigan y resuelven oportunamente </t>
  </si>
  <si>
    <t>No se investigan y resuelven oportunamente</t>
  </si>
  <si>
    <t xml:space="preserve">6. EVIDENCIA DE LA EJECUCIÓN DEL CONTROL </t>
  </si>
  <si>
    <t xml:space="preserve">¿Se deja evidencia o rastro de la ejecución del control, que permita a cualquier tercero con la evidencia, llegar a la misma conclusión?. </t>
  </si>
  <si>
    <t>Completa</t>
  </si>
  <si>
    <t xml:space="preserve">Incompleta/No existe </t>
  </si>
  <si>
    <t xml:space="preserve">PESO O PARTICIPACIÓN DE CADA VARIABLE EN EL DISEÑO DEL CONTROL PARA LA MITIGACIÓN DEL RIESGO </t>
  </si>
  <si>
    <t>CRITERIO DE EVALUACIÓN</t>
  </si>
  <si>
    <t xml:space="preserve">OPCIÓN DE RESPUESTA AL CRITERIO DE EVALUACIÓN </t>
  </si>
  <si>
    <t>PESO EN LA EVALUACIÓN DEL DISEÑO DEL CONTROL</t>
  </si>
  <si>
    <t xml:space="preserve">11. ASIGNACIÓN DEL RESPONSABLE </t>
  </si>
  <si>
    <t>No asignado</t>
  </si>
  <si>
    <t xml:space="preserve">12. SEGREGACIÓN  Y AUTORIDAD DEL RESPONSABLE </t>
  </si>
  <si>
    <t>Inoportuna</t>
  </si>
  <si>
    <t>Prevenir</t>
  </si>
  <si>
    <t>Detectar</t>
  </si>
  <si>
    <t>4. COMO SE REALIZA LA ACTIVIDAD DE CONTROL</t>
  </si>
  <si>
    <t xml:space="preserve">5. QUE PASA CON LAS OBSERVACIONES O DESVIACIONES </t>
  </si>
  <si>
    <t>Se investigan y resuelven oportunamente</t>
  </si>
  <si>
    <t xml:space="preserve">No se investigan y resuelven oportunamente </t>
  </si>
  <si>
    <t>6. EVIDENCIA DE LA EJECUCIÓN DEL CONTROL</t>
  </si>
  <si>
    <t>Incompleta</t>
  </si>
  <si>
    <t>No existe</t>
  </si>
  <si>
    <t xml:space="preserve">RESULTADOS DE LA EVALUACIÓN DEL DISEÑO DEL CONTROL </t>
  </si>
  <si>
    <t>RANGO DE CALIFICACIÓN DEL DISEÑO</t>
  </si>
  <si>
    <t xml:space="preserve">RESULTADO - PESO EN LA EVALUACIÓN DEL DISEÑO DEL CONTROL </t>
  </si>
  <si>
    <t>Fuerte</t>
  </si>
  <si>
    <t xml:space="preserve">Calificación entre 96 y 100 </t>
  </si>
  <si>
    <t>Moderado</t>
  </si>
  <si>
    <t>Calificación entre 86 y 95</t>
  </si>
  <si>
    <t>Débil</t>
  </si>
  <si>
    <t>Calificación entre 0 y 85</t>
  </si>
  <si>
    <t>RESULTADOS DE LA EVALUACIÓN DE LA EJECUCIÓN DEL CONTROL</t>
  </si>
  <si>
    <t xml:space="preserve">RANGO DE CALIFICACIÓN DE LA EJECUCIÓN </t>
  </si>
  <si>
    <t>RESULTADO - PESO DE LA EJECUCIÓN DEL CONTROL -</t>
  </si>
  <si>
    <t>El control se ejecuta de manera consistente por parte del responsable.</t>
  </si>
  <si>
    <t>El control se ejecuta algunas veces por parte del responsable.</t>
  </si>
  <si>
    <t>El control no se ejecuta por parte del responsable.</t>
  </si>
  <si>
    <t xml:space="preserve">ANÁLISIS Y EVALUACIÓN DE LOS CONTROLES PARA LA MITIGACIÓN DE LOS RIESGOS </t>
  </si>
  <si>
    <t>PESO INDIVIDUAL DEL DISEÑO (DISEÑO)</t>
  </si>
  <si>
    <t>EL CONTROL SE EJECUTA DE MANERA CONSISTENTE POR LOS RESPONSABLES (EJECUCIÓN)</t>
  </si>
  <si>
    <r>
      <t xml:space="preserve">SOLIDEZ INDIVIDUAL DE CADA CONTROL 
</t>
    </r>
    <r>
      <rPr>
        <b/>
        <i/>
        <sz val="11"/>
        <color theme="1"/>
        <rFont val="Arial"/>
        <family val="2"/>
      </rPr>
      <t>FUERTE:100 
MODERADO: 50 
DÉBIL: 0</t>
    </r>
  </si>
  <si>
    <r>
      <t xml:space="preserve">PESO EN LA EVALUACIÓN DEL DISEÑO DEL CONTROL 
</t>
    </r>
    <r>
      <rPr>
        <b/>
        <i/>
        <sz val="11"/>
        <color theme="1"/>
        <rFont val="Arial"/>
        <family val="2"/>
      </rPr>
      <t>SI / NO</t>
    </r>
  </si>
  <si>
    <t>Fuerte calificación entre 96 y 100</t>
  </si>
  <si>
    <t>Fuerte (siempre se ejecuta)</t>
  </si>
  <si>
    <t>fuerte + fuerte = fuerte</t>
  </si>
  <si>
    <t>NO</t>
  </si>
  <si>
    <t>Moderado (algunas veces)</t>
  </si>
  <si>
    <t>fuerte + moderado = moderado</t>
  </si>
  <si>
    <t>SI</t>
  </si>
  <si>
    <t>Débil (no se ejecuta)</t>
  </si>
  <si>
    <t>fuerte + débil = débil</t>
  </si>
  <si>
    <t>Moderado calificación entre 86 y 95</t>
  </si>
  <si>
    <t xml:space="preserve">moderado + fuerte = moderado </t>
  </si>
  <si>
    <t xml:space="preserve">moderado + moderado = moderado </t>
  </si>
  <si>
    <t>moderado + débil = débil</t>
  </si>
  <si>
    <t>Débil calificación entre 0 y 85</t>
  </si>
  <si>
    <t>débil + fuerte = débil</t>
  </si>
  <si>
    <t>débil + moderado = débil</t>
  </si>
  <si>
    <t>débil + débil = débil</t>
  </si>
  <si>
    <t>RESULTADOS DE LOS POSIBLES DESPLAZAMIENTOS DE LA PROBABILIDAD Y DEL IMPACTO DE LOS RIESGOS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</si>
  <si>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</si>
  <si>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</si>
  <si>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</si>
  <si>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</si>
  <si>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</si>
  <si>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Fuerte </t>
  </si>
  <si>
    <t>Directamente</t>
  </si>
  <si>
    <t>Indirectamente</t>
  </si>
  <si>
    <t>No disminuye</t>
  </si>
  <si>
    <t>CRITERIOS 2020</t>
  </si>
  <si>
    <t>CLASIFICACIÓN DEL RIESGO</t>
  </si>
  <si>
    <t>RELACIÓN</t>
  </si>
  <si>
    <t>FACTORES DE RIESGOS</t>
  </si>
  <si>
    <t>DESCRIPCIÓN</t>
  </si>
  <si>
    <r>
      <rPr>
        <b/>
        <i/>
        <sz val="11"/>
        <color rgb="FF007B3E"/>
        <rFont val="Arial"/>
        <family val="2"/>
      </rPr>
      <t>EJECUCIÓN Y ADMINISTRACIÓN DE PROCESOS:</t>
    </r>
    <r>
      <rPr>
        <b/>
        <sz val="11"/>
        <color theme="1"/>
        <rFont val="Arial"/>
        <family val="2"/>
      </rPr>
      <t xml:space="preserve"> </t>
    </r>
    <r>
      <rPr>
        <sz val="11"/>
        <color theme="1"/>
        <rFont val="Arial"/>
        <family val="2"/>
      </rPr>
      <t>Pérdidas derivadas de errores en la ejecución y administración de procesos.</t>
    </r>
  </si>
  <si>
    <r>
      <rPr>
        <b/>
        <sz val="11"/>
        <color theme="1"/>
        <rFont val="Arial"/>
        <family val="2"/>
      </rPr>
      <t>Procesos:</t>
    </r>
    <r>
      <rPr>
        <sz val="11"/>
        <color theme="1"/>
        <rFont val="Arial"/>
        <family val="2"/>
      </rPr>
      <t xml:space="preserve"> Eventos relacionados con errores en las actividades que deben realizar los servidores de la organización. </t>
    </r>
  </si>
  <si>
    <t>- Falta de procedimientos
- Errores de grabación, autorización
- Errores en cálculos para pagos internos y externos
- Falta de capacitación</t>
  </si>
  <si>
    <r>
      <rPr>
        <b/>
        <i/>
        <sz val="11"/>
        <color rgb="FF007B3E"/>
        <rFont val="Arial"/>
        <family val="2"/>
      </rPr>
      <t>FRAUDE EXTERNO:</t>
    </r>
    <r>
      <rPr>
        <b/>
        <sz val="11"/>
        <color theme="1"/>
        <rFont val="Arial"/>
        <family val="2"/>
      </rPr>
      <t xml:space="preserve"> </t>
    </r>
    <r>
      <rPr>
        <sz val="11"/>
        <color theme="1"/>
        <rFont val="Arial"/>
        <family val="2"/>
      </rPr>
      <t>Pérdida derivada de actos de fraude por personas ajenas a la organización (no participa personal de la entidad).</t>
    </r>
  </si>
  <si>
    <r>
      <rPr>
        <b/>
        <sz val="11"/>
        <color theme="1"/>
        <rFont val="Arial"/>
        <family val="2"/>
      </rPr>
      <t>Evento externo:</t>
    </r>
    <r>
      <rPr>
        <sz val="11"/>
        <color theme="1"/>
        <rFont val="Arial"/>
        <family val="2"/>
      </rPr>
      <t xml:space="preserve"> Situaciones externas que afectan la entidad</t>
    </r>
  </si>
  <si>
    <t>- Suplantación de identidad
- Asalto a la oficina
- Atentados, vandalismo, orden público</t>
  </si>
  <si>
    <r>
      <rPr>
        <b/>
        <i/>
        <sz val="11"/>
        <color rgb="FF007B3E"/>
        <rFont val="Arial"/>
        <family val="2"/>
      </rPr>
      <t>FRAUDE INTERNO:</t>
    </r>
    <r>
      <rPr>
        <b/>
        <sz val="11"/>
        <color theme="1"/>
        <rFont val="Arial"/>
        <family val="2"/>
      </rPr>
      <t xml:space="preserve"> </t>
    </r>
    <r>
      <rPr>
        <sz val="11"/>
        <color theme="1"/>
        <rFont val="Arial"/>
        <family val="2"/>
      </rPr>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r>
  </si>
  <si>
    <r>
      <rPr>
        <b/>
        <sz val="11"/>
        <color theme="1"/>
        <rFont val="Arial"/>
        <family val="2"/>
      </rPr>
      <t>Talento humano:</t>
    </r>
    <r>
      <rPr>
        <sz val="11"/>
        <color theme="1"/>
        <rFont val="Arial"/>
        <family val="2"/>
      </rPr>
      <t xml:space="preserve"> Incluye seguridad y salud en el trabajo. Se analiza posible dolo e intención frente a la corrupción.</t>
    </r>
  </si>
  <si>
    <t>- Hurto activos
- Posibles comportamientos no éticos de los empleados
- Fraude interno (corrupción, soborno)</t>
  </si>
  <si>
    <r>
      <rPr>
        <b/>
        <i/>
        <sz val="11"/>
        <color rgb="FF007B3E"/>
        <rFont val="Arial"/>
        <family val="2"/>
      </rPr>
      <t>FALLAS TECNOLÓGICAS:</t>
    </r>
    <r>
      <rPr>
        <b/>
        <sz val="11"/>
        <color theme="1"/>
        <rFont val="Arial"/>
        <family val="2"/>
      </rPr>
      <t xml:space="preserve"> </t>
    </r>
    <r>
      <rPr>
        <sz val="11"/>
        <color theme="1"/>
        <rFont val="Arial"/>
        <family val="2"/>
      </rPr>
      <t>Errores en hardware, software, telecomunicaciones, interrupción de servicios básicos.</t>
    </r>
  </si>
  <si>
    <r>
      <rPr>
        <b/>
        <sz val="11"/>
        <color theme="1"/>
        <rFont val="Arial"/>
        <family val="2"/>
      </rPr>
      <t>Tecnología:</t>
    </r>
    <r>
      <rPr>
        <sz val="11"/>
        <color theme="1"/>
        <rFont val="Arial"/>
        <family val="2"/>
      </rPr>
      <t xml:space="preserve"> Eventos relacionados con la infraestructura tecnológica de la entidad.</t>
    </r>
  </si>
  <si>
    <t>- Daño de equipos
- Caída de aplicaciones
- Caída de redes
- Errores en programas</t>
  </si>
  <si>
    <r>
      <rPr>
        <b/>
        <i/>
        <sz val="11"/>
        <color rgb="FF007B3E"/>
        <rFont val="Arial"/>
        <family val="2"/>
      </rPr>
      <t>DAÑOS A ACTIVOS FIJOS/ EVENTOS EXTERNOS:</t>
    </r>
    <r>
      <rPr>
        <b/>
        <sz val="11"/>
        <color theme="1"/>
        <rFont val="Arial"/>
        <family val="2"/>
      </rPr>
      <t xml:space="preserve"> </t>
    </r>
    <r>
      <rPr>
        <sz val="11"/>
        <color theme="1"/>
        <rFont val="Arial"/>
        <family val="2"/>
      </rPr>
      <t>Pérdida por daños o extravíos de los activos fijos por desastres naturales u otros riesgos/eventos externos como atentados, vandalismo, orden público.</t>
    </r>
  </si>
  <si>
    <r>
      <rPr>
        <b/>
        <sz val="11"/>
        <color theme="1"/>
        <rFont val="Arial"/>
        <family val="2"/>
      </rPr>
      <t xml:space="preserve">Infraestructura: </t>
    </r>
    <r>
      <rPr>
        <sz val="11"/>
        <color theme="1"/>
        <rFont val="Arial"/>
        <family val="2"/>
      </rPr>
      <t>Eventos relacionados con la infraestructura física de la entidad.</t>
    </r>
  </si>
  <si>
    <t>- Derrumbes
- Incendios
- Inundaciones
- Daños a activos fijos</t>
  </si>
  <si>
    <r>
      <rPr>
        <b/>
        <i/>
        <sz val="11"/>
        <color rgb="FF007B3E"/>
        <rFont val="Arial"/>
        <family val="2"/>
      </rPr>
      <t>USUARIOS, PRODUCTOS Y PRÁCTICAS:</t>
    </r>
    <r>
      <rPr>
        <b/>
        <sz val="11"/>
        <color theme="1"/>
        <rFont val="Arial"/>
        <family val="2"/>
      </rPr>
      <t xml:space="preserve"> </t>
    </r>
    <r>
      <rPr>
        <sz val="11"/>
        <color theme="1"/>
        <rFont val="Arial"/>
        <family val="2"/>
      </rPr>
      <t>Fallas negligentes o involuntarias de las obligaciones frente a los usuarios y que impiden satisfacer una obligación profesional frente a éstos.</t>
    </r>
    <r>
      <rPr>
        <b/>
        <sz val="11"/>
        <color theme="1"/>
        <rFont val="Arial"/>
        <family val="2"/>
      </rPr>
      <t xml:space="preserve"> </t>
    </r>
  </si>
  <si>
    <t>Pueden asociarse a varios factores</t>
  </si>
  <si>
    <r>
      <rPr>
        <b/>
        <i/>
        <sz val="11"/>
        <color rgb="FF007B3E"/>
        <rFont val="Arial"/>
        <family val="2"/>
      </rPr>
      <t>RELACIONES LABORALES:</t>
    </r>
    <r>
      <rPr>
        <i/>
        <sz val="11"/>
        <color rgb="FF007B3E"/>
        <rFont val="Arial"/>
        <family val="2"/>
      </rPr>
      <t xml:space="preserve"> </t>
    </r>
    <r>
      <rPr>
        <sz val="11"/>
        <color theme="1"/>
        <rFont val="Arial"/>
        <family val="2"/>
      </rPr>
      <t>Pérdidas que surgen de acciones contrarias a las leyes o acuerdos de empleo, salud o seguridad, del pago de demandas por daños personales o de discriminación</t>
    </r>
    <r>
      <rPr>
        <b/>
        <sz val="11"/>
        <color theme="1"/>
        <rFont val="Arial"/>
        <family val="2"/>
      </rPr>
      <t>.</t>
    </r>
  </si>
  <si>
    <t>Tabla 3 Actividades relacionadas con la gestión en entidades públicas</t>
  </si>
  <si>
    <t>ACTIVIDAD</t>
  </si>
  <si>
    <t xml:space="preserve">FRECUENCIA DE LA ACTIVIDAD </t>
  </si>
  <si>
    <t>PROBABILIDAD FRENTE AL RIESGO</t>
  </si>
  <si>
    <t>Planeación estratégica</t>
  </si>
  <si>
    <t>1 vez al año</t>
  </si>
  <si>
    <t xml:space="preserve">Muy baja </t>
  </si>
  <si>
    <t>Actividades de talento humano, jurídica, administrativa</t>
  </si>
  <si>
    <t>Mensual</t>
  </si>
  <si>
    <t>Media</t>
  </si>
  <si>
    <t>Contabilidad, cartera</t>
  </si>
  <si>
    <t>Semanal</t>
  </si>
  <si>
    <t>Alta</t>
  </si>
  <si>
    <r>
      <t>*Tecnología (incluye disponibilidad de aplicativos), tesorería
*</t>
    </r>
    <r>
      <rPr>
        <b/>
        <sz val="11"/>
        <color theme="1"/>
        <rFont val="Arial"/>
        <family val="2"/>
      </rPr>
      <t>Nota:</t>
    </r>
    <r>
      <rPr>
        <sz val="11"/>
        <color theme="1"/>
        <rFont val="Arial"/>
        <family val="2"/>
      </rPr>
      <t xml:space="preserve"> En materia de tecnología se tiene en cuenta 1 hora funcionamiento = 1 vez.
</t>
    </r>
    <r>
      <rPr>
        <b/>
        <sz val="11"/>
        <color theme="1"/>
        <rFont val="Arial"/>
        <family val="2"/>
      </rPr>
      <t>Ej.</t>
    </r>
    <r>
      <rPr>
        <sz val="11"/>
        <color theme="1"/>
        <rFont val="Arial"/>
        <family val="2"/>
      </rPr>
      <t>: Aplicativo FURAG está disponible durante 2 meses las 24 horas, en consecuencia su frecuencia se calcularía 60 días * 24 horas= 1440 horas.</t>
    </r>
  </si>
  <si>
    <t>Diaria</t>
  </si>
  <si>
    <t>Muy alta</t>
  </si>
  <si>
    <t>Tabla 4 Criterios para definir el nivel de probabilidad</t>
  </si>
  <si>
    <t>FRECUENCIA DE LA ACTIVIDAD</t>
  </si>
  <si>
    <t>Muy Baja</t>
  </si>
  <si>
    <t>La actividad que conlleva el riesgo se ejecuta como máximos 2 veces por año</t>
  </si>
  <si>
    <r>
      <rPr>
        <b/>
        <sz val="11"/>
        <color theme="1"/>
        <rFont val="Arial"/>
        <family val="2"/>
      </rPr>
      <t>MUY BAJA</t>
    </r>
    <r>
      <rPr>
        <sz val="11"/>
        <color theme="1"/>
        <rFont val="Arial"/>
        <family val="2"/>
      </rPr>
      <t>: La actividad que conlleva el riesgo se ejecuta como máximos 2 veces por año</t>
    </r>
  </si>
  <si>
    <t>Baja</t>
  </si>
  <si>
    <t>La actividad que conlleva el riesgo se ejecuta de 3 a 24 veces por año</t>
  </si>
  <si>
    <r>
      <rPr>
        <b/>
        <sz val="11"/>
        <color theme="1"/>
        <rFont val="Arial"/>
        <family val="2"/>
      </rPr>
      <t>BAJA:</t>
    </r>
    <r>
      <rPr>
        <sz val="11"/>
        <color theme="1"/>
        <rFont val="Arial"/>
        <family val="2"/>
      </rPr>
      <t xml:space="preserve"> La actividad que conlleva el riesgo se ejecuta de 3 a 24 veces por año</t>
    </r>
  </si>
  <si>
    <t>La actividad que conlleva el riesgo se ejecuta de 24 a 500 veces por año</t>
  </si>
  <si>
    <r>
      <rPr>
        <b/>
        <sz val="11"/>
        <color theme="1"/>
        <rFont val="Arial"/>
        <family val="2"/>
      </rPr>
      <t>MEDIA:</t>
    </r>
    <r>
      <rPr>
        <sz val="11"/>
        <color theme="1"/>
        <rFont val="Arial"/>
        <family val="2"/>
      </rPr>
      <t xml:space="preserve"> La actividad que conlleva el riesgo se ejecuta de 24 a 500 veces por año</t>
    </r>
  </si>
  <si>
    <t>La actividad que conlleva el riesgo se ejecuta mínimo 500 veces al año y máximo 5000 veces por año</t>
  </si>
  <si>
    <r>
      <rPr>
        <b/>
        <sz val="11"/>
        <color theme="1"/>
        <rFont val="Arial"/>
        <family val="2"/>
      </rPr>
      <t xml:space="preserve">ALTA: </t>
    </r>
    <r>
      <rPr>
        <sz val="11"/>
        <color theme="1"/>
        <rFont val="Arial"/>
        <family val="2"/>
      </rPr>
      <t>La actividad que conlleva el riesgo se ejecuta mínimo 500 veces al año y máximo 5000 veces por año</t>
    </r>
  </si>
  <si>
    <t>Muy Alta</t>
  </si>
  <si>
    <t>La actividad que conlleva el riesgo se ejecuta más de 5000 veces por año</t>
  </si>
  <si>
    <r>
      <rPr>
        <b/>
        <sz val="11"/>
        <color theme="1"/>
        <rFont val="Arial"/>
        <family val="2"/>
      </rPr>
      <t xml:space="preserve">MUY ALTA: </t>
    </r>
    <r>
      <rPr>
        <sz val="11"/>
        <color theme="1"/>
        <rFont val="Arial"/>
        <family val="2"/>
      </rPr>
      <t>La actividad que conlleva el riesgo se ejecuta más de 5000 veces por año</t>
    </r>
  </si>
  <si>
    <t>Figura 14 Matriz de calor (niveles de severidad del riesgo)</t>
  </si>
  <si>
    <t>Tabla 5 Criterios para definir el nivel de impacto</t>
  </si>
  <si>
    <t xml:space="preserve">AFECTACIÓN ECONÓMICA </t>
  </si>
  <si>
    <t xml:space="preserve">REPUTACIONAL </t>
  </si>
  <si>
    <t xml:space="preserve">IMPACTO </t>
  </si>
  <si>
    <t>Afectación menor a 10 SMLMV .</t>
  </si>
  <si>
    <t>El riesgo afecta la imagen de algún área de la organización.</t>
  </si>
  <si>
    <t xml:space="preserve">
PROBABILIDAD</t>
  </si>
  <si>
    <t>Extremo</t>
  </si>
  <si>
    <t>Alto</t>
  </si>
  <si>
    <t>Bajo</t>
  </si>
  <si>
    <t>Tabla 6 Atributos de para el diseño del control</t>
  </si>
  <si>
    <t>CARACTERISTICAS</t>
  </si>
  <si>
    <t>PESO</t>
  </si>
  <si>
    <t>Atributos de eficiencia</t>
  </si>
  <si>
    <t>Tipo</t>
  </si>
  <si>
    <r>
      <rPr>
        <b/>
        <sz val="11"/>
        <color theme="1"/>
        <rFont val="Arial"/>
        <family val="2"/>
      </rPr>
      <t xml:space="preserve">Preventivo: </t>
    </r>
    <r>
      <rPr>
        <sz val="11"/>
        <color theme="1"/>
        <rFont val="Arial"/>
        <family val="2"/>
      </rPr>
      <t>Va hacia las causas del riesgo, aseguran el resultado final esperado.</t>
    </r>
  </si>
  <si>
    <r>
      <rPr>
        <b/>
        <sz val="11"/>
        <color theme="1"/>
        <rFont val="Arial"/>
        <family val="2"/>
      </rPr>
      <t xml:space="preserve">Detectivo: </t>
    </r>
    <r>
      <rPr>
        <sz val="11"/>
        <color theme="1"/>
        <rFont val="Arial"/>
        <family val="2"/>
      </rPr>
      <t>Detecta que algo ocurre y devuelve el proceso a los controles preventivos. Se pueden generar reprocesos.</t>
    </r>
  </si>
  <si>
    <r>
      <rPr>
        <b/>
        <sz val="11"/>
        <color theme="1"/>
        <rFont val="Arial"/>
        <family val="2"/>
      </rPr>
      <t>Correctivo:</t>
    </r>
    <r>
      <rPr>
        <sz val="11"/>
        <color theme="1"/>
        <rFont val="Arial"/>
        <family val="2"/>
      </rPr>
      <t xml:space="preserve"> Dado que permiten reducir el impacto de la materialización del riesgo, tienen un costo en su implementación.</t>
    </r>
  </si>
  <si>
    <t xml:space="preserve">Implementación </t>
  </si>
  <si>
    <r>
      <rPr>
        <b/>
        <sz val="11"/>
        <color theme="1"/>
        <rFont val="Arial"/>
        <family val="2"/>
      </rPr>
      <t xml:space="preserve">Automático: </t>
    </r>
    <r>
      <rPr>
        <sz val="11"/>
        <color theme="1"/>
        <rFont val="Arial"/>
        <family val="2"/>
      </rPr>
      <t>Son actividades de procesamiento o validación de información que se ejecutan por un sistema y/o aplicativo de manera automática sin la intervención de personas para su realización.</t>
    </r>
  </si>
  <si>
    <r>
      <rPr>
        <b/>
        <sz val="11"/>
        <color theme="1"/>
        <rFont val="Arial"/>
        <family val="2"/>
      </rPr>
      <t xml:space="preserve">Manual: </t>
    </r>
    <r>
      <rPr>
        <sz val="11"/>
        <color theme="1"/>
        <rFont val="Arial"/>
        <family val="2"/>
      </rPr>
      <t>Controles que son ejecutados por una persona, tiene implícito el error humano.</t>
    </r>
  </si>
  <si>
    <t>Atributos informativos</t>
  </si>
  <si>
    <t>Documentación</t>
  </si>
  <si>
    <r>
      <rPr>
        <b/>
        <sz val="11"/>
        <color theme="1"/>
        <rFont val="Arial"/>
        <family val="2"/>
      </rPr>
      <t xml:space="preserve">Documentado: </t>
    </r>
    <r>
      <rPr>
        <sz val="11"/>
        <color theme="1"/>
        <rFont val="Arial"/>
        <family val="2"/>
      </rPr>
      <t>Controles que están documentados en el proceso, ya sea en manuales, procedimientos, flujogramas o cualquier otro documento propio del proceso.</t>
    </r>
  </si>
  <si>
    <t>-</t>
  </si>
  <si>
    <r>
      <rPr>
        <b/>
        <sz val="11"/>
        <color theme="1"/>
        <rFont val="Arial"/>
        <family val="2"/>
      </rPr>
      <t>Sin documentar:</t>
    </r>
    <r>
      <rPr>
        <sz val="11"/>
        <color theme="1"/>
        <rFont val="Arial"/>
        <family val="2"/>
      </rPr>
      <t xml:space="preserve"> Identifica a los controles que pese a que se ejecutan en el proceso no se encuentran documentados en ningún documento propio del proceso.</t>
    </r>
  </si>
  <si>
    <t>Frecuencia</t>
  </si>
  <si>
    <r>
      <rPr>
        <b/>
        <sz val="11"/>
        <color theme="1"/>
        <rFont val="Arial"/>
        <family val="2"/>
      </rPr>
      <t>Continua:</t>
    </r>
    <r>
      <rPr>
        <sz val="11"/>
        <color theme="1"/>
        <rFont val="Arial"/>
        <family val="2"/>
      </rPr>
      <t xml:space="preserve"> El control se aplica siempre que se realiza la actividad que conlleva el riesgo.</t>
    </r>
  </si>
  <si>
    <r>
      <rPr>
        <b/>
        <sz val="11"/>
        <color theme="1"/>
        <rFont val="Arial"/>
        <family val="2"/>
      </rPr>
      <t xml:space="preserve">Aleatoria: </t>
    </r>
    <r>
      <rPr>
        <sz val="11"/>
        <color theme="1"/>
        <rFont val="Arial"/>
        <family val="2"/>
      </rPr>
      <t>El control se aplica aleatoriamente a la actividad que conlleva el riesgo.</t>
    </r>
  </si>
  <si>
    <t>Evidencia</t>
  </si>
  <si>
    <r>
      <rPr>
        <b/>
        <sz val="11"/>
        <color theme="1"/>
        <rFont val="Arial"/>
        <family val="2"/>
      </rPr>
      <t>Con registro:</t>
    </r>
    <r>
      <rPr>
        <sz val="11"/>
        <color theme="1"/>
        <rFont val="Arial"/>
        <family val="2"/>
      </rPr>
      <t xml:space="preserve"> El control deja un registro permite evidencia la ejecución del control.</t>
    </r>
  </si>
  <si>
    <r>
      <rPr>
        <b/>
        <sz val="11"/>
        <color theme="1"/>
        <rFont val="Arial"/>
        <family val="2"/>
      </rPr>
      <t>Sin registro</t>
    </r>
    <r>
      <rPr>
        <sz val="11"/>
        <color theme="1"/>
        <rFont val="Arial"/>
        <family val="2"/>
      </rPr>
      <t>: El control no deja registro de la ejecución del control.</t>
    </r>
  </si>
  <si>
    <t>Tabla 7 Aplicación tabla atributos a ejemplo propuesto</t>
  </si>
  <si>
    <t>CONTROLES Y SUS CARACTERÍSTICAS</t>
  </si>
  <si>
    <r>
      <rPr>
        <b/>
        <sz val="11"/>
        <color theme="1"/>
        <rFont val="Arial"/>
        <family val="2"/>
      </rPr>
      <t xml:space="preserve">Control 1 
</t>
    </r>
    <r>
      <rPr>
        <sz val="11"/>
        <color theme="1"/>
        <rFont val="Arial"/>
        <family val="2"/>
      </rPr>
      <t>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r>
  </si>
  <si>
    <t>Preventivo</t>
  </si>
  <si>
    <t>X</t>
  </si>
  <si>
    <t>Detectivo</t>
  </si>
  <si>
    <t>Correctivo</t>
  </si>
  <si>
    <t>Implementación</t>
  </si>
  <si>
    <t>Automático</t>
  </si>
  <si>
    <t>Manual</t>
  </si>
  <si>
    <t>Documentado</t>
  </si>
  <si>
    <t>Sin documentar</t>
  </si>
  <si>
    <t>Continua</t>
  </si>
  <si>
    <t>Aleatoria</t>
  </si>
  <si>
    <t>Con registro</t>
  </si>
  <si>
    <t>Sin registro</t>
  </si>
  <si>
    <t>TOTAL VALORACIÓN CONTROL 1</t>
  </si>
  <si>
    <t>PERIODICIDAD</t>
  </si>
  <si>
    <t>Henry Orlando Aragón Oquendo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</si>
</sst>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88">
    <font>
      <sz val="11"/>
      <color theme="1"/>
      <name val="Calibri"/>
      <family val="2"/>
      <scheme val="minor"/>
    </font>
    <font>
      <b/>
      <sz val="11"/>
      <color theme="1"/>
      <name val="Calibri"/>
      <family val="2"/>
      <scheme val="minor"/>
    </font>
    <font>
      <sz val="11"/>
      <color theme="0"/>
      <name val="Arial"/>
      <family val="2"/>
    </font>
    <font>
      <sz val="11"/>
      <name val="Calibri"/>
      <family val="2"/>
      <scheme val="minor"/>
    </font>
    <font>
      <b/>
      <sz val="11"/>
      <color theme="0"/>
      <name val="Arial"/>
      <family val="2"/>
    </font>
    <font>
      <sz val="11"/>
      <color theme="0" tint="-0.14999847407452621"/>
      <name val="Calibri"/>
      <family val="2"/>
      <scheme val="minor"/>
    </font>
    <font>
      <sz val="11"/>
      <color theme="1"/>
      <name val="Arial"/>
      <family val="2"/>
    </font>
    <font>
      <sz val="11"/>
      <color theme="0" tint="-0.14999847407452621"/>
      <name val="Arial"/>
      <family val="2"/>
    </font>
    <font>
      <b/>
      <sz val="22"/>
      <color theme="0"/>
      <name val="Arial"/>
      <family val="2"/>
    </font>
    <font>
      <sz val="14"/>
      <color theme="0"/>
      <name val="Arial"/>
      <family val="2"/>
    </font>
    <font>
      <sz val="9"/>
      <color theme="1"/>
      <name val="Arial"/>
      <family val="2"/>
    </font>
    <font>
      <sz val="9"/>
      <name val="Arial"/>
      <family val="2"/>
    </font>
    <font>
      <sz val="10"/>
      <color theme="0"/>
      <name val="Arial"/>
      <family val="2"/>
    </font>
    <font>
      <sz val="9"/>
      <color theme="0"/>
      <name val="Arial"/>
      <family val="2"/>
    </font>
    <font>
      <sz val="8"/>
      <color theme="0"/>
      <name val="Arial"/>
      <family val="2"/>
    </font>
    <font>
      <sz val="9"/>
      <color theme="1"/>
      <name val="Tahoma"/>
      <family val="2"/>
    </font>
    <font>
      <sz val="9"/>
      <name val="Tahoma"/>
      <family val="2"/>
    </font>
    <font>
      <sz val="12"/>
      <color theme="1"/>
      <name val="Cambria"/>
      <family val="1"/>
    </font>
    <font>
      <b/>
      <sz val="11"/>
      <color indexed="81"/>
      <name val="Tahoma"/>
      <family val="2"/>
    </font>
    <font>
      <sz val="11"/>
      <color indexed="81"/>
      <name val="Tahoma"/>
      <family val="2"/>
    </font>
    <font>
      <sz val="12"/>
      <color indexed="81"/>
      <name val="Tahoma"/>
      <family val="2"/>
    </font>
    <font>
      <b/>
      <sz val="12"/>
      <name val="Arial"/>
      <family val="2"/>
    </font>
    <font>
      <b/>
      <sz val="12"/>
      <color theme="0"/>
      <name val="Arial"/>
      <family val="2"/>
    </font>
    <font>
      <sz val="12"/>
      <color theme="0" tint="-0.14999847407452621"/>
      <name val="Calibri"/>
      <family val="2"/>
      <scheme val="minor"/>
    </font>
    <font>
      <sz val="12"/>
      <color theme="1"/>
      <name val="Calibri"/>
      <family val="2"/>
      <scheme val="minor"/>
    </font>
    <font>
      <sz val="12"/>
      <color theme="0"/>
      <name val="Arial"/>
      <family val="2"/>
    </font>
    <font>
      <sz val="11"/>
      <color rgb="FF000000"/>
      <name val="Arial"/>
      <family val="2"/>
    </font>
    <font>
      <b/>
      <sz val="14"/>
      <color theme="0"/>
      <name val="Arial"/>
      <family val="2"/>
    </font>
    <font>
      <i/>
      <sz val="11"/>
      <color theme="1"/>
      <name val="Arial"/>
      <family val="2"/>
    </font>
    <font>
      <b/>
      <sz val="11"/>
      <color theme="1"/>
      <name val="Arial"/>
      <family val="2"/>
    </font>
    <font>
      <sz val="10"/>
      <color rgb="FF000000"/>
      <name val="Arial"/>
      <family val="2"/>
    </font>
    <font>
      <b/>
      <i/>
      <sz val="11"/>
      <color theme="1"/>
      <name val="Arial"/>
      <family val="2"/>
    </font>
    <font>
      <b/>
      <sz val="11"/>
      <color rgb="FF000000"/>
      <name val="Arial"/>
      <family val="2"/>
    </font>
    <font>
      <sz val="11"/>
      <color theme="1"/>
      <name val="Calibri"/>
      <family val="2"/>
      <scheme val="minor"/>
    </font>
    <font>
      <sz val="11"/>
      <name val="Arial"/>
      <family val="2"/>
    </font>
    <font>
      <b/>
      <sz val="12"/>
      <color theme="1"/>
      <name val="Arial"/>
      <family val="2"/>
    </font>
    <font>
      <b/>
      <sz val="14"/>
      <color theme="1"/>
      <name val="Arial"/>
      <family val="2"/>
    </font>
    <font>
      <b/>
      <sz val="24"/>
      <color theme="1"/>
      <name val="Calibri"/>
      <family val="2"/>
      <scheme val="minor"/>
    </font>
    <font>
      <u/>
      <sz val="11"/>
      <color theme="10"/>
      <name val="Calibri"/>
      <family val="2"/>
      <scheme val="minor"/>
    </font>
    <font>
      <b/>
      <sz val="11"/>
      <name val="Calibri"/>
      <family val="2"/>
      <scheme val="minor"/>
    </font>
    <font>
      <b/>
      <sz val="6"/>
      <name val="Calibri"/>
      <family val="2"/>
      <scheme val="minor"/>
    </font>
    <font>
      <b/>
      <sz val="20"/>
      <color theme="1"/>
      <name val="Calibri"/>
      <family val="2"/>
      <scheme val="minor"/>
    </font>
    <font>
      <b/>
      <sz val="14"/>
      <name val="Arial"/>
      <family val="2"/>
    </font>
    <font>
      <sz val="11"/>
      <color rgb="FF000000"/>
      <name val="Calibri"/>
      <family val="2"/>
      <scheme val="minor"/>
    </font>
    <font>
      <b/>
      <sz val="11"/>
      <name val="Arial"/>
      <family val="2"/>
    </font>
    <font>
      <sz val="11"/>
      <color theme="0"/>
      <name val="Calibri"/>
      <family val="2"/>
      <scheme val="minor"/>
    </font>
    <font>
      <b/>
      <sz val="12"/>
      <color theme="0"/>
      <name val="Calibri"/>
      <family val="2"/>
      <scheme val="minor"/>
    </font>
    <font>
      <sz val="12"/>
      <color theme="0"/>
      <name val="Calibri"/>
      <family val="2"/>
      <scheme val="minor"/>
    </font>
    <font>
      <b/>
      <sz val="10"/>
      <color theme="0"/>
      <name val="Arial"/>
      <family val="2"/>
    </font>
    <font>
      <sz val="12"/>
      <color theme="1"/>
      <name val="Arial"/>
      <family val="2"/>
    </font>
    <font>
      <b/>
      <sz val="10"/>
      <color theme="1"/>
      <name val="Arial"/>
      <family val="2"/>
    </font>
    <font>
      <sz val="10"/>
      <name val="Arial"/>
      <family val="2"/>
    </font>
    <font>
      <sz val="10"/>
      <color theme="1"/>
      <name val="Arial"/>
      <family val="2"/>
    </font>
    <font>
      <b/>
      <sz val="10"/>
      <name val="Arial"/>
      <family val="2"/>
    </font>
    <font>
      <sz val="11"/>
      <color theme="1"/>
      <name val="Century Gothic"/>
      <family val="2"/>
    </font>
    <font>
      <b/>
      <sz val="11"/>
      <color theme="1"/>
      <name val="Century Gothic"/>
      <family val="2"/>
    </font>
    <font>
      <b/>
      <sz val="16"/>
      <color theme="1"/>
      <name val="Arial"/>
      <family val="2"/>
    </font>
    <font>
      <b/>
      <i/>
      <sz val="11"/>
      <color rgb="FF007B3E"/>
      <name val="Arial"/>
      <family val="2"/>
    </font>
    <font>
      <i/>
      <sz val="11"/>
      <color rgb="FF007B3E"/>
      <name val="Arial"/>
      <family val="2"/>
    </font>
    <font>
      <sz val="11"/>
      <color rgb="FFFF0000"/>
      <name val="Arial"/>
      <family val="2"/>
    </font>
    <font>
      <b/>
      <i/>
      <sz val="12"/>
      <color theme="0"/>
      <name val="Arial"/>
      <family val="2"/>
    </font>
    <font>
      <u/>
      <sz val="11"/>
      <color theme="0"/>
      <name val="Calibri"/>
      <family val="2"/>
      <scheme val="minor"/>
    </font>
    <font>
      <b/>
      <sz val="24"/>
      <color theme="1"/>
      <name val="Century Gothic"/>
      <family val="2"/>
    </font>
    <font>
      <b/>
      <sz val="11"/>
      <color rgb="FF292929"/>
      <name val="Arial"/>
      <family val="2"/>
    </font>
    <font>
      <b/>
      <u/>
      <sz val="10"/>
      <color theme="0"/>
      <name val="Century Gothic"/>
      <family val="2"/>
    </font>
    <font>
      <sz val="10"/>
      <color theme="1"/>
      <name val="Calibri"/>
      <family val="2"/>
      <scheme val="minor"/>
    </font>
    <font>
      <sz val="10"/>
      <name val="Calibri"/>
      <family val="2"/>
      <scheme val="minor"/>
    </font>
    <font>
      <b/>
      <sz val="9"/>
      <color theme="1"/>
      <name val="Arial"/>
      <family val="2"/>
    </font>
    <font>
      <b/>
      <sz val="11"/>
      <color theme="4" tint="-0.499984740745262"/>
      <name val="Arial"/>
      <family val="2"/>
    </font>
    <font>
      <sz val="11"/>
      <color theme="1"/>
      <name val="Arial"/>
      <family val="2"/>
    </font>
    <font>
      <b/>
      <sz val="12"/>
      <color theme="1"/>
      <name val="Arial"/>
      <family val="2"/>
    </font>
    <font>
      <sz val="10"/>
      <color theme="1"/>
      <name val="Arial"/>
      <family val="2"/>
    </font>
    <font>
      <sz val="11"/>
      <name val="Arial"/>
      <family val="2"/>
    </font>
    <font>
      <sz val="10"/>
      <name val="Arial"/>
      <family val="2"/>
    </font>
    <font>
      <b/>
      <sz val="12"/>
      <name val="Arial"/>
      <family val="2"/>
    </font>
    <font>
      <b/>
      <sz val="12"/>
      <color theme="0"/>
      <name val="Arial"/>
      <family val="2"/>
    </font>
    <font>
      <b/>
      <sz val="11"/>
      <color theme="1"/>
      <name val="Arial"/>
      <family val="2"/>
    </font>
    <font>
      <b/>
      <sz val="11"/>
      <name val="Arial"/>
      <family val="2"/>
    </font>
    <font>
      <sz val="11"/>
      <color rgb="FF000000"/>
      <name val="Arial"/>
      <family val="2"/>
    </font>
    <font>
      <i/>
      <sz val="11"/>
      <color rgb="FF000000"/>
      <name val="Arial"/>
      <family val="2"/>
    </font>
    <font>
      <sz val="10"/>
      <name val="Calibri"/>
      <family val="2"/>
    </font>
    <font>
      <sz val="11"/>
      <color rgb="FF000000"/>
      <name val="Arial"/>
      <family val="2"/>
      <charset val="1"/>
    </font>
    <font>
      <sz val="11"/>
      <color rgb="FF000000"/>
      <name val="Arial MT"/>
    </font>
    <font>
      <b/>
      <i/>
      <sz val="11"/>
      <color theme="1"/>
      <name val="Arial"/>
      <family val="2"/>
    </font>
    <font>
      <sz val="11"/>
      <color rgb="FF000000"/>
      <name val="Arial"/>
      <family val="2"/>
    </font>
    <font>
      <sz val="10"/>
      <color rgb="FF000000"/>
      <name val="Arial"/>
      <family val="2"/>
    </font>
    <font>
      <b/>
      <sz val="11"/>
      <color rgb="FF00EA00"/>
      <name val="Arial"/>
      <family val="2"/>
    </font>
    <font>
      <sz val="11"/>
      <color theme="0" tint="-0.14999847407452621"/>
      <name val="Arial"/>
      <family val="2"/>
    </font>
  </fonts>
  <fills count="3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rgb="FF7030A0"/>
        <bgColor indexed="64"/>
      </patternFill>
    </fill>
    <fill>
      <patternFill patternType="solid">
        <fgColor theme="2" tint="-9.9978637043366805E-2"/>
        <bgColor indexed="64"/>
      </patternFill>
    </fill>
    <fill>
      <patternFill patternType="solid">
        <fgColor rgb="FF00EA00"/>
        <bgColor indexed="64"/>
      </patternFill>
    </fill>
    <fill>
      <patternFill patternType="solid">
        <fgColor theme="5"/>
        <bgColor indexed="64"/>
      </patternFill>
    </fill>
    <fill>
      <patternFill patternType="solid">
        <fgColor rgb="FFFFFFFF"/>
        <bgColor rgb="FF000000"/>
      </patternFill>
    </fill>
    <fill>
      <patternFill patternType="solid">
        <fgColor rgb="FFFFFFFF"/>
        <bgColor indexed="64"/>
      </patternFill>
    </fill>
    <fill>
      <patternFill patternType="solid">
        <fgColor theme="4" tint="0.59999389629810485"/>
        <bgColor indexed="64"/>
      </patternFill>
    </fill>
    <fill>
      <patternFill patternType="solid">
        <fgColor indexed="65"/>
        <bgColor indexed="64"/>
      </patternFill>
    </fill>
  </fills>
  <borders count="59">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5">
    <xf numFmtId="0" fontId="0" fillId="0" borderId="0"/>
    <xf numFmtId="0" fontId="38" fillId="0" borderId="0" applyNumberFormat="0" applyFill="0" applyBorder="0" applyAlignment="0" applyProtection="0"/>
    <xf numFmtId="9" fontId="33" fillId="0" borderId="0" applyFont="0" applyFill="0" applyBorder="0" applyAlignment="0" applyProtection="0"/>
    <xf numFmtId="0" fontId="51" fillId="0" borderId="0"/>
    <xf numFmtId="44" fontId="33" fillId="0" borderId="0" applyFont="0" applyFill="0" applyBorder="0" applyAlignment="0" applyProtection="0"/>
  </cellStyleXfs>
  <cellXfs count="858">
    <xf numFmtId="0" fontId="0" fillId="0" borderId="0" xfId="0"/>
    <xf numFmtId="0" fontId="0" fillId="0" borderId="0" xfId="0" applyAlignment="1">
      <alignment wrapText="1"/>
    </xf>
    <xf numFmtId="0" fontId="6" fillId="4" borderId="0" xfId="0" applyFont="1" applyFill="1"/>
    <xf numFmtId="0" fontId="6" fillId="2" borderId="1" xfId="0" applyFont="1" applyFill="1" applyBorder="1" applyAlignment="1" applyProtection="1">
      <alignment horizontal="justify" vertical="center" wrapText="1"/>
      <protection locked="0"/>
    </xf>
    <xf numFmtId="0" fontId="6" fillId="2" borderId="1" xfId="0" applyFont="1" applyFill="1" applyBorder="1" applyAlignment="1" applyProtection="1">
      <alignment horizontal="center" vertical="center" wrapText="1"/>
      <protection locked="0"/>
    </xf>
    <xf numFmtId="0" fontId="10" fillId="5" borderId="1" xfId="0" applyFont="1" applyFill="1" applyBorder="1" applyAlignment="1" applyProtection="1">
      <alignment horizontal="center" vertical="center" wrapText="1"/>
      <protection hidden="1"/>
    </xf>
    <xf numFmtId="0" fontId="10" fillId="3" borderId="1"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6" fillId="5" borderId="1" xfId="0" applyFont="1" applyFill="1" applyBorder="1" applyProtection="1">
      <protection hidden="1"/>
    </xf>
    <xf numFmtId="0" fontId="6" fillId="3" borderId="1" xfId="0" applyFont="1" applyFill="1" applyBorder="1" applyProtection="1">
      <protection hidden="1"/>
    </xf>
    <xf numFmtId="0" fontId="6" fillId="7" borderId="1" xfId="0" applyFont="1" applyFill="1" applyBorder="1" applyProtection="1">
      <protection hidden="1"/>
    </xf>
    <xf numFmtId="0" fontId="6" fillId="6" borderId="1" xfId="0" applyFont="1" applyFill="1" applyBorder="1" applyProtection="1">
      <protection hidden="1"/>
    </xf>
    <xf numFmtId="0" fontId="0" fillId="4" borderId="0" xfId="0" applyFill="1" applyProtection="1">
      <protection hidden="1"/>
    </xf>
    <xf numFmtId="0" fontId="3" fillId="4" borderId="0" xfId="0" applyFont="1" applyFill="1" applyProtection="1">
      <protection hidden="1"/>
    </xf>
    <xf numFmtId="0" fontId="5" fillId="4" borderId="0" xfId="0" applyFont="1" applyFill="1" applyProtection="1">
      <protection hidden="1"/>
    </xf>
    <xf numFmtId="0" fontId="6" fillId="2" borderId="1"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justify" vertical="center" wrapText="1"/>
      <protection hidden="1"/>
    </xf>
    <xf numFmtId="0" fontId="0" fillId="2" borderId="1" xfId="0" applyFill="1" applyBorder="1" applyAlignment="1" applyProtection="1">
      <alignment horizontal="center" vertical="center" wrapText="1"/>
      <protection hidden="1"/>
    </xf>
    <xf numFmtId="0" fontId="15" fillId="6" borderId="1" xfId="0" applyFont="1" applyFill="1" applyBorder="1" applyAlignment="1" applyProtection="1">
      <alignment horizontal="center" vertical="center" wrapText="1"/>
      <protection hidden="1"/>
    </xf>
    <xf numFmtId="0" fontId="0" fillId="4" borderId="0" xfId="0" applyFill="1" applyAlignment="1">
      <alignment vertical="center"/>
    </xf>
    <xf numFmtId="0" fontId="0" fillId="4" borderId="0" xfId="0" applyFill="1" applyAlignment="1">
      <alignment horizontal="center" vertical="center"/>
    </xf>
    <xf numFmtId="14" fontId="0" fillId="2" borderId="1" xfId="0" applyNumberFormat="1" applyFill="1" applyBorder="1" applyAlignment="1" applyProtection="1">
      <alignment horizontal="center" vertical="center"/>
      <protection locked="0"/>
    </xf>
    <xf numFmtId="0" fontId="0" fillId="4" borderId="0" xfId="0" applyFill="1" applyAlignment="1">
      <alignment horizontal="justify" vertical="center" wrapText="1"/>
    </xf>
    <xf numFmtId="0" fontId="0" fillId="2" borderId="1" xfId="0" applyFill="1" applyBorder="1" applyAlignment="1" applyProtection="1">
      <alignment horizontal="justify" vertical="center" wrapText="1"/>
      <protection locked="0"/>
    </xf>
    <xf numFmtId="0" fontId="6" fillId="4" borderId="0" xfId="0" applyFont="1" applyFill="1" applyAlignment="1">
      <alignment vertical="center" wrapText="1"/>
    </xf>
    <xf numFmtId="0" fontId="6" fillId="2" borderId="1" xfId="0" applyFont="1" applyFill="1" applyBorder="1" applyAlignment="1">
      <alignment horizontal="justify"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4" borderId="0" xfId="0" applyFont="1" applyFill="1" applyAlignment="1">
      <alignment vertical="center"/>
    </xf>
    <xf numFmtId="0" fontId="24" fillId="4" borderId="0" xfId="0" applyFont="1" applyFill="1" applyAlignment="1">
      <alignment vertical="center"/>
    </xf>
    <xf numFmtId="17" fontId="6" fillId="2" borderId="1" xfId="0" applyNumberFormat="1" applyFont="1" applyFill="1" applyBorder="1" applyAlignment="1" applyProtection="1">
      <alignment horizontal="center" vertical="center"/>
      <protection locked="0"/>
    </xf>
    <xf numFmtId="0" fontId="5" fillId="4" borderId="0" xfId="0" applyFont="1" applyFill="1" applyAlignment="1">
      <alignment vertical="center"/>
    </xf>
    <xf numFmtId="0" fontId="23" fillId="4" borderId="0" xfId="0" applyFont="1" applyFill="1" applyAlignment="1">
      <alignment vertical="center"/>
    </xf>
    <xf numFmtId="0" fontId="0" fillId="4" borderId="0" xfId="0" applyFill="1" applyAlignment="1" applyProtection="1">
      <alignment vertical="center"/>
      <protection locked="0"/>
    </xf>
    <xf numFmtId="0" fontId="6" fillId="2" borderId="1" xfId="0" applyFont="1" applyFill="1" applyBorder="1" applyAlignment="1" applyProtection="1">
      <alignment vertical="center" wrapText="1"/>
      <protection locked="0"/>
    </xf>
    <xf numFmtId="0" fontId="6" fillId="0" borderId="1" xfId="0" applyFont="1" applyBorder="1" applyAlignment="1" applyProtection="1">
      <alignment vertical="center"/>
      <protection locked="0"/>
    </xf>
    <xf numFmtId="0" fontId="0" fillId="4" borderId="0" xfId="0" applyFill="1"/>
    <xf numFmtId="14"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justify" wrapText="1"/>
    </xf>
    <xf numFmtId="0" fontId="6" fillId="2" borderId="1" xfId="0" applyFont="1" applyFill="1" applyBorder="1" applyAlignment="1">
      <alignment horizontal="center" vertical="center" wrapText="1"/>
    </xf>
    <xf numFmtId="0" fontId="6" fillId="2" borderId="0" xfId="0" applyFont="1" applyFill="1"/>
    <xf numFmtId="0" fontId="29" fillId="2" borderId="7" xfId="0" applyFont="1" applyFill="1" applyBorder="1" applyAlignment="1">
      <alignment horizontal="center" vertical="center" wrapText="1"/>
    </xf>
    <xf numFmtId="0" fontId="6" fillId="2" borderId="7" xfId="0" applyFont="1" applyFill="1" applyBorder="1" applyAlignment="1">
      <alignment horizontal="justify" vertical="center" wrapText="1"/>
    </xf>
    <xf numFmtId="0" fontId="6" fillId="2" borderId="0" xfId="0" applyFont="1" applyFill="1" applyAlignment="1">
      <alignment vertical="center"/>
    </xf>
    <xf numFmtId="0" fontId="29" fillId="9" borderId="7" xfId="0" applyFont="1" applyFill="1" applyBorder="1" applyAlignment="1">
      <alignment horizontal="center" vertical="center" wrapText="1"/>
    </xf>
    <xf numFmtId="0" fontId="6" fillId="9" borderId="7" xfId="0" applyFont="1" applyFill="1" applyBorder="1" applyAlignment="1">
      <alignment horizontal="justify" vertical="center" wrapText="1"/>
    </xf>
    <xf numFmtId="0" fontId="26" fillId="9" borderId="7" xfId="0" applyFont="1" applyFill="1" applyBorder="1" applyAlignment="1">
      <alignment horizontal="justify" vertical="center" wrapText="1"/>
    </xf>
    <xf numFmtId="0" fontId="26" fillId="0" borderId="7" xfId="0" applyFont="1" applyBorder="1" applyAlignment="1">
      <alignment horizontal="justify" vertical="center"/>
    </xf>
    <xf numFmtId="0" fontId="29" fillId="2" borderId="0" xfId="0" applyFont="1" applyFill="1" applyAlignment="1">
      <alignment horizontal="center" vertical="center" wrapText="1"/>
    </xf>
    <xf numFmtId="0" fontId="26" fillId="2" borderId="0" xfId="0" applyFont="1" applyFill="1" applyAlignment="1">
      <alignment horizontal="justify" vertical="center"/>
    </xf>
    <xf numFmtId="0" fontId="29" fillId="2" borderId="7" xfId="0" applyFont="1" applyFill="1" applyBorder="1" applyAlignment="1">
      <alignment horizontal="center" vertical="center"/>
    </xf>
    <xf numFmtId="0" fontId="6" fillId="9" borderId="7" xfId="0" applyFont="1" applyFill="1" applyBorder="1" applyAlignment="1">
      <alignment horizontal="center" vertical="center" wrapText="1"/>
    </xf>
    <xf numFmtId="0" fontId="6" fillId="9"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7" xfId="0" applyFont="1" applyFill="1" applyBorder="1" applyAlignment="1">
      <alignment horizontal="center" vertical="center"/>
    </xf>
    <xf numFmtId="0" fontId="26" fillId="2" borderId="7" xfId="0" applyFont="1" applyFill="1" applyBorder="1" applyAlignment="1">
      <alignment horizontal="justify" vertical="center" wrapText="1"/>
    </xf>
    <xf numFmtId="0" fontId="6" fillId="2" borderId="0" xfId="0" applyFont="1" applyFill="1" applyAlignment="1">
      <alignment horizontal="center" wrapText="1"/>
    </xf>
    <xf numFmtId="0" fontId="6" fillId="2" borderId="0" xfId="0" applyFont="1" applyFill="1" applyAlignment="1">
      <alignment vertical="center" wrapText="1"/>
    </xf>
    <xf numFmtId="0" fontId="29" fillId="2" borderId="0" xfId="0" applyFont="1" applyFill="1"/>
    <xf numFmtId="0" fontId="6" fillId="2" borderId="0" xfId="0" applyFont="1" applyFill="1" applyAlignment="1">
      <alignment horizontal="center" vertical="center"/>
    </xf>
    <xf numFmtId="0" fontId="6" fillId="9" borderId="7" xfId="0" applyFont="1" applyFill="1" applyBorder="1" applyAlignment="1">
      <alignment vertical="center" wrapText="1"/>
    </xf>
    <xf numFmtId="0" fontId="6" fillId="9" borderId="7" xfId="0" applyFont="1" applyFill="1" applyBorder="1" applyAlignment="1">
      <alignment horizontal="left" wrapText="1"/>
    </xf>
    <xf numFmtId="0" fontId="26" fillId="2" borderId="7" xfId="0" applyFont="1" applyFill="1" applyBorder="1" applyAlignment="1">
      <alignment vertical="center" wrapText="1"/>
    </xf>
    <xf numFmtId="0" fontId="26" fillId="9" borderId="7" xfId="0" applyFont="1" applyFill="1" applyBorder="1" applyAlignment="1">
      <alignment vertical="center" wrapText="1"/>
    </xf>
    <xf numFmtId="0" fontId="30" fillId="2" borderId="0" xfId="0" applyFont="1" applyFill="1" applyAlignment="1">
      <alignment vertical="center"/>
    </xf>
    <xf numFmtId="0" fontId="29" fillId="2" borderId="7" xfId="0" applyFont="1" applyFill="1" applyBorder="1" applyAlignment="1">
      <alignment horizontal="center" wrapText="1"/>
    </xf>
    <xf numFmtId="0" fontId="6" fillId="0" borderId="7" xfId="0" applyFont="1" applyBorder="1" applyAlignment="1">
      <alignment horizontal="justify" vertical="center" wrapText="1"/>
    </xf>
    <xf numFmtId="0" fontId="26" fillId="0" borderId="7" xfId="0" applyFont="1" applyBorder="1" applyAlignment="1">
      <alignment vertical="center" wrapText="1"/>
    </xf>
    <xf numFmtId="0" fontId="6" fillId="0" borderId="7" xfId="0" applyFont="1" applyBorder="1" applyAlignment="1">
      <alignment horizontal="center" vertical="center"/>
    </xf>
    <xf numFmtId="0" fontId="0" fillId="2" borderId="0" xfId="0" applyFill="1" applyAlignment="1">
      <alignment vertical="center" wrapText="1"/>
    </xf>
    <xf numFmtId="0" fontId="0" fillId="0" borderId="0" xfId="0" applyAlignment="1">
      <alignment vertical="center" wrapText="1"/>
    </xf>
    <xf numFmtId="0" fontId="29" fillId="2" borderId="0" xfId="0" applyFont="1" applyFill="1" applyAlignment="1">
      <alignment horizontal="center" vertical="center"/>
    </xf>
    <xf numFmtId="0" fontId="6" fillId="9" borderId="7" xfId="0" applyFont="1" applyFill="1" applyBorder="1" applyAlignment="1">
      <alignment horizontal="center" wrapText="1"/>
    </xf>
    <xf numFmtId="0" fontId="26" fillId="9" borderId="7" xfId="0" applyFont="1" applyFill="1" applyBorder="1" applyAlignment="1">
      <alignment horizontal="center" vertical="center"/>
    </xf>
    <xf numFmtId="0" fontId="6" fillId="2" borderId="7" xfId="0" applyFont="1" applyFill="1" applyBorder="1" applyAlignment="1">
      <alignment horizontal="center" wrapText="1"/>
    </xf>
    <xf numFmtId="0" fontId="6" fillId="9" borderId="7" xfId="0" applyFont="1" applyFill="1" applyBorder="1" applyAlignment="1">
      <alignment horizontal="center"/>
    </xf>
    <xf numFmtId="0" fontId="26" fillId="0" borderId="7" xfId="0" applyFont="1" applyBorder="1" applyAlignment="1">
      <alignment horizontal="center" vertical="center"/>
    </xf>
    <xf numFmtId="0" fontId="6" fillId="9" borderId="7" xfId="0" applyFont="1" applyFill="1" applyBorder="1"/>
    <xf numFmtId="0" fontId="6" fillId="2" borderId="7" xfId="0" applyFont="1" applyFill="1" applyBorder="1"/>
    <xf numFmtId="0" fontId="6" fillId="2" borderId="0" xfId="0" applyFont="1" applyFill="1" applyAlignment="1">
      <alignment wrapText="1"/>
    </xf>
    <xf numFmtId="0" fontId="35" fillId="2" borderId="7" xfId="0" applyFont="1" applyFill="1" applyBorder="1" applyAlignment="1">
      <alignment horizontal="center" vertical="center"/>
    </xf>
    <xf numFmtId="0" fontId="35" fillId="2" borderId="6" xfId="0" applyFont="1" applyFill="1" applyBorder="1" applyAlignment="1">
      <alignment horizontal="center" vertical="center" wrapText="1"/>
    </xf>
    <xf numFmtId="0" fontId="36" fillId="9" borderId="7" xfId="0" applyFont="1" applyFill="1" applyBorder="1" applyAlignment="1">
      <alignment horizontal="center" vertical="center" wrapText="1"/>
    </xf>
    <xf numFmtId="0" fontId="36" fillId="9" borderId="6" xfId="0" applyFont="1" applyFill="1" applyBorder="1" applyAlignment="1">
      <alignment horizontal="center" vertical="center" wrapText="1"/>
    </xf>
    <xf numFmtId="0" fontId="36" fillId="2" borderId="7" xfId="0" applyFont="1" applyFill="1" applyBorder="1" applyAlignment="1">
      <alignment horizontal="center" vertical="center"/>
    </xf>
    <xf numFmtId="0" fontId="36" fillId="2" borderId="6" xfId="0" applyFont="1" applyFill="1" applyBorder="1" applyAlignment="1">
      <alignment horizontal="center" vertical="center" wrapText="1"/>
    </xf>
    <xf numFmtId="0" fontId="35" fillId="2" borderId="7" xfId="0" applyFont="1" applyFill="1" applyBorder="1" applyAlignment="1">
      <alignment horizontal="center" vertical="center" wrapText="1"/>
    </xf>
    <xf numFmtId="0" fontId="17" fillId="0" borderId="1" xfId="0" applyFont="1" applyBorder="1" applyAlignment="1" applyProtection="1">
      <alignment vertical="center" wrapText="1"/>
      <protection locked="0"/>
    </xf>
    <xf numFmtId="0" fontId="6" fillId="4" borderId="0" xfId="0" applyFont="1" applyFill="1" applyAlignment="1">
      <alignment horizontal="center" vertical="center"/>
    </xf>
    <xf numFmtId="0" fontId="10" fillId="0" borderId="1" xfId="0" applyFont="1" applyBorder="1" applyAlignment="1" applyProtection="1">
      <alignment horizontal="center" vertical="center" wrapText="1"/>
      <protection hidden="1"/>
    </xf>
    <xf numFmtId="0" fontId="40" fillId="4" borderId="0" xfId="1" applyFont="1" applyFill="1" applyAlignment="1">
      <alignment horizontal="center" vertical="center"/>
    </xf>
    <xf numFmtId="0" fontId="39" fillId="4" borderId="0" xfId="1" applyFont="1" applyFill="1" applyAlignment="1">
      <alignment horizontal="center" vertical="center" wrapText="1"/>
    </xf>
    <xf numFmtId="0" fontId="39" fillId="4" borderId="0" xfId="1" applyFont="1" applyFill="1" applyAlignment="1">
      <alignment horizontal="left" vertical="center" wrapText="1"/>
    </xf>
    <xf numFmtId="0" fontId="0" fillId="0" borderId="0" xfId="0"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43" fillId="0" borderId="1" xfId="0" applyFont="1" applyBorder="1" applyAlignment="1">
      <alignment horizontal="center" vertical="center" wrapText="1"/>
    </xf>
    <xf numFmtId="0" fontId="0" fillId="0" borderId="1" xfId="0" applyBorder="1" applyAlignment="1" applyProtection="1">
      <alignment horizontal="center" vertical="center" textRotation="90" wrapText="1"/>
      <protection locked="0"/>
    </xf>
    <xf numFmtId="49" fontId="0" fillId="0" borderId="1" xfId="0" applyNumberFormat="1" applyBorder="1" applyAlignment="1" applyProtection="1">
      <alignment horizontal="center" vertical="center" wrapText="1"/>
      <protection locked="0"/>
    </xf>
    <xf numFmtId="49" fontId="43" fillId="0" borderId="1"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top" wrapText="1"/>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wrapText="1"/>
      <protection locked="0"/>
    </xf>
    <xf numFmtId="0" fontId="0" fillId="0" borderId="1" xfId="0" applyBorder="1" applyAlignment="1">
      <alignment horizontal="center" vertical="center" wrapText="1"/>
    </xf>
    <xf numFmtId="0" fontId="41" fillId="0" borderId="0" xfId="0" applyFont="1" applyAlignment="1" applyProtection="1">
      <alignment vertical="center" wrapText="1"/>
      <protection locked="0"/>
    </xf>
    <xf numFmtId="0" fontId="39" fillId="0" borderId="0" xfId="1" applyFont="1" applyBorder="1" applyAlignment="1" applyProtection="1">
      <alignment horizontal="center" wrapText="1"/>
      <protection locked="0"/>
    </xf>
    <xf numFmtId="0" fontId="0" fillId="0" borderId="0" xfId="0" applyAlignment="1">
      <alignment horizontal="center" vertical="center" wrapText="1"/>
    </xf>
    <xf numFmtId="0" fontId="0" fillId="0" borderId="5" xfId="0" applyBorder="1" applyAlignment="1">
      <alignment horizontal="center" vertical="center" wrapText="1"/>
    </xf>
    <xf numFmtId="0" fontId="48" fillId="11" borderId="7" xfId="0" applyFont="1" applyFill="1" applyBorder="1" applyAlignment="1">
      <alignment horizontal="center" vertical="center" wrapText="1"/>
    </xf>
    <xf numFmtId="0" fontId="48" fillId="13" borderId="7" xfId="0" applyFont="1" applyFill="1" applyBorder="1" applyAlignment="1">
      <alignment horizontal="center" vertical="center" wrapText="1"/>
    </xf>
    <xf numFmtId="0" fontId="22" fillId="11" borderId="1" xfId="0" applyFont="1" applyFill="1" applyBorder="1" applyAlignment="1" applyProtection="1">
      <alignment horizontal="center" vertical="center" wrapText="1"/>
      <protection locked="0"/>
    </xf>
    <xf numFmtId="0" fontId="4" fillId="11" borderId="1" xfId="0" applyFont="1" applyFill="1" applyBorder="1" applyAlignment="1" applyProtection="1">
      <alignment horizontal="center" vertical="center" textRotation="90" wrapText="1"/>
      <protection locked="0"/>
    </xf>
    <xf numFmtId="0" fontId="22" fillId="11" borderId="1" xfId="0" applyFont="1" applyFill="1" applyBorder="1" applyAlignment="1">
      <alignment horizontal="center" vertical="center" wrapText="1"/>
    </xf>
    <xf numFmtId="0" fontId="35" fillId="10" borderId="1" xfId="0" applyFont="1" applyFill="1" applyBorder="1" applyAlignment="1">
      <alignment horizontal="center" vertical="center" wrapText="1"/>
    </xf>
    <xf numFmtId="0" fontId="12" fillId="11" borderId="1" xfId="0" applyFont="1" applyFill="1" applyBorder="1" applyAlignment="1" applyProtection="1">
      <alignment vertical="center" wrapText="1"/>
      <protection hidden="1"/>
    </xf>
    <xf numFmtId="0" fontId="14" fillId="11" borderId="1" xfId="0" applyFont="1" applyFill="1" applyBorder="1" applyAlignment="1" applyProtection="1">
      <alignment horizontal="center" vertical="center" wrapText="1"/>
      <protection hidden="1"/>
    </xf>
    <xf numFmtId="0" fontId="13" fillId="11" borderId="1" xfId="0" applyFont="1" applyFill="1" applyBorder="1" applyAlignment="1" applyProtection="1">
      <alignment horizontal="center" vertical="center" wrapText="1"/>
      <protection hidden="1"/>
    </xf>
    <xf numFmtId="0" fontId="12" fillId="11" borderId="1" xfId="0" applyFont="1" applyFill="1" applyBorder="1" applyAlignment="1" applyProtection="1">
      <alignment horizontal="center" vertical="center" wrapText="1"/>
      <protection hidden="1"/>
    </xf>
    <xf numFmtId="14" fontId="27" fillId="11" borderId="1" xfId="0" applyNumberFormat="1" applyFont="1" applyFill="1" applyBorder="1" applyAlignment="1">
      <alignment horizontal="center" vertical="center" wrapText="1"/>
    </xf>
    <xf numFmtId="0" fontId="27" fillId="11" borderId="1"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51" fillId="0" borderId="22" xfId="0" applyFont="1" applyBorder="1" applyAlignment="1">
      <alignment horizontal="justify" vertical="center" wrapText="1"/>
    </xf>
    <xf numFmtId="0" fontId="52" fillId="0" borderId="7" xfId="0" applyFont="1" applyBorder="1" applyAlignment="1">
      <alignment horizontal="center" vertical="center" wrapText="1"/>
    </xf>
    <xf numFmtId="0" fontId="52" fillId="2" borderId="7" xfId="0" applyFont="1" applyFill="1" applyBorder="1" applyAlignment="1">
      <alignment horizontal="center" vertical="center"/>
    </xf>
    <xf numFmtId="0" fontId="50" fillId="2" borderId="7" xfId="0" applyFont="1" applyFill="1" applyBorder="1" applyAlignment="1">
      <alignment horizontal="center" vertical="center"/>
    </xf>
    <xf numFmtId="9" fontId="50" fillId="2" borderId="7" xfId="2" applyFont="1" applyFill="1" applyBorder="1" applyAlignment="1">
      <alignment horizontal="center" vertical="center"/>
    </xf>
    <xf numFmtId="0" fontId="53" fillId="10" borderId="23" xfId="3" applyFont="1" applyFill="1" applyBorder="1" applyAlignment="1">
      <alignment horizontal="center" vertical="center" wrapText="1"/>
    </xf>
    <xf numFmtId="0" fontId="51" fillId="0" borderId="24" xfId="0" applyFont="1" applyBorder="1" applyAlignment="1">
      <alignment horizontal="justify" vertical="center" wrapText="1"/>
    </xf>
    <xf numFmtId="0" fontId="52" fillId="0" borderId="25" xfId="0" applyFont="1" applyBorder="1" applyAlignment="1">
      <alignment horizontal="center" vertical="center" wrapText="1"/>
    </xf>
    <xf numFmtId="0" fontId="52" fillId="2" borderId="25" xfId="0" applyFont="1" applyFill="1" applyBorder="1" applyAlignment="1">
      <alignment horizontal="center" vertical="center"/>
    </xf>
    <xf numFmtId="0" fontId="50" fillId="2" borderId="25" xfId="0" applyFont="1" applyFill="1" applyBorder="1" applyAlignment="1">
      <alignment horizontal="center" vertical="center"/>
    </xf>
    <xf numFmtId="9" fontId="50" fillId="2" borderId="25" xfId="2" applyFont="1" applyFill="1" applyBorder="1" applyAlignment="1">
      <alignment horizontal="center" vertical="center"/>
    </xf>
    <xf numFmtId="0" fontId="54" fillId="2" borderId="0" xfId="0" applyFont="1" applyFill="1"/>
    <xf numFmtId="0" fontId="55" fillId="10" borderId="7" xfId="0" applyFont="1" applyFill="1" applyBorder="1" applyAlignment="1">
      <alignment horizontal="center" vertical="center" wrapText="1"/>
    </xf>
    <xf numFmtId="0" fontId="55" fillId="10" borderId="7" xfId="0" applyFont="1" applyFill="1" applyBorder="1" applyAlignment="1">
      <alignment horizontal="center" vertical="center"/>
    </xf>
    <xf numFmtId="0" fontId="52" fillId="13" borderId="7" xfId="0" applyFont="1" applyFill="1" applyBorder="1" applyAlignment="1">
      <alignment horizontal="center" vertical="center"/>
    </xf>
    <xf numFmtId="0" fontId="52" fillId="13" borderId="7" xfId="0" applyFont="1" applyFill="1" applyBorder="1"/>
    <xf numFmtId="0" fontId="52" fillId="13" borderId="23" xfId="0" applyFont="1" applyFill="1" applyBorder="1" applyAlignment="1">
      <alignment wrapText="1"/>
    </xf>
    <xf numFmtId="0" fontId="48" fillId="13" borderId="22" xfId="0" applyFont="1" applyFill="1" applyBorder="1" applyAlignment="1">
      <alignment horizontal="center" vertical="center" wrapText="1"/>
    </xf>
    <xf numFmtId="0" fontId="12" fillId="13" borderId="7" xfId="0" applyFont="1" applyFill="1" applyBorder="1" applyAlignment="1">
      <alignment horizontal="center" vertical="center"/>
    </xf>
    <xf numFmtId="0" fontId="12" fillId="13" borderId="7" xfId="0" applyFont="1" applyFill="1" applyBorder="1"/>
    <xf numFmtId="0" fontId="12" fillId="13" borderId="23" xfId="0" applyFont="1" applyFill="1" applyBorder="1" applyAlignment="1">
      <alignment wrapText="1"/>
    </xf>
    <xf numFmtId="0" fontId="51" fillId="0" borderId="31" xfId="0" applyFont="1" applyBorder="1" applyAlignment="1">
      <alignment horizontal="justify" vertical="center" wrapText="1"/>
    </xf>
    <xf numFmtId="0" fontId="52" fillId="0" borderId="32" xfId="0" applyFont="1" applyBorder="1" applyAlignment="1">
      <alignment horizontal="center" vertical="center" wrapText="1"/>
    </xf>
    <xf numFmtId="0" fontId="52" fillId="2" borderId="32" xfId="0" applyFont="1" applyFill="1" applyBorder="1" applyAlignment="1">
      <alignment horizontal="center" vertical="center"/>
    </xf>
    <xf numFmtId="0" fontId="50" fillId="2" borderId="32" xfId="0" applyFont="1" applyFill="1" applyBorder="1" applyAlignment="1">
      <alignment horizontal="center" vertical="center"/>
    </xf>
    <xf numFmtId="0" fontId="53" fillId="10" borderId="33" xfId="3" applyFont="1" applyFill="1" applyBorder="1" applyAlignment="1">
      <alignment horizontal="center" vertical="center" wrapText="1"/>
    </xf>
    <xf numFmtId="0" fontId="48" fillId="13" borderId="24" xfId="0" applyFont="1" applyFill="1" applyBorder="1" applyAlignment="1">
      <alignment horizontal="center" vertical="center" wrapText="1"/>
    </xf>
    <xf numFmtId="0" fontId="48" fillId="13" borderId="25" xfId="0" applyFont="1" applyFill="1" applyBorder="1" applyAlignment="1">
      <alignment horizontal="center" vertical="center" wrapText="1"/>
    </xf>
    <xf numFmtId="9" fontId="51" fillId="14" borderId="25" xfId="2" applyFont="1" applyFill="1" applyBorder="1" applyAlignment="1">
      <alignment horizontal="center" vertical="center"/>
    </xf>
    <xf numFmtId="9" fontId="53" fillId="14" borderId="25" xfId="0" applyNumberFormat="1" applyFont="1" applyFill="1" applyBorder="1" applyAlignment="1">
      <alignment horizontal="center" vertical="center"/>
    </xf>
    <xf numFmtId="9" fontId="53" fillId="14" borderId="25" xfId="2" applyFont="1" applyFill="1" applyBorder="1" applyAlignment="1">
      <alignment horizontal="center" vertical="center"/>
    </xf>
    <xf numFmtId="0" fontId="24" fillId="2" borderId="0" xfId="0" applyFont="1" applyFill="1" applyAlignment="1">
      <alignment horizontal="center" wrapText="1"/>
    </xf>
    <xf numFmtId="0" fontId="0" fillId="2" borderId="0" xfId="0" applyFill="1" applyAlignment="1">
      <alignment horizontal="center" wrapText="1"/>
    </xf>
    <xf numFmtId="0" fontId="4" fillId="11" borderId="7"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4" xfId="0" applyFont="1" applyFill="1" applyBorder="1" applyAlignment="1">
      <alignment horizontal="center" wrapText="1"/>
    </xf>
    <xf numFmtId="0" fontId="6" fillId="2" borderId="34" xfId="0" applyFont="1" applyFill="1" applyBorder="1"/>
    <xf numFmtId="0" fontId="56" fillId="2" borderId="0" xfId="0" applyFont="1" applyFill="1" applyAlignment="1">
      <alignment horizontal="center" vertical="center" wrapText="1"/>
    </xf>
    <xf numFmtId="0" fontId="6" fillId="2" borderId="7" xfId="0" applyFont="1" applyFill="1" applyBorder="1" applyAlignment="1">
      <alignment vertical="center" wrapText="1"/>
    </xf>
    <xf numFmtId="0" fontId="6" fillId="2" borderId="7" xfId="0" applyFont="1" applyFill="1" applyBorder="1" applyAlignment="1">
      <alignment horizontal="left" vertical="center" wrapText="1"/>
    </xf>
    <xf numFmtId="9" fontId="6" fillId="2" borderId="7" xfId="0" applyNumberFormat="1" applyFont="1" applyFill="1" applyBorder="1" applyAlignment="1">
      <alignment horizontal="center"/>
    </xf>
    <xf numFmtId="9" fontId="6" fillId="2" borderId="7" xfId="0" applyNumberFormat="1" applyFont="1" applyFill="1" applyBorder="1" applyAlignment="1">
      <alignment horizontal="center" vertical="center"/>
    </xf>
    <xf numFmtId="0" fontId="29" fillId="5" borderId="7" xfId="0" applyFont="1" applyFill="1" applyBorder="1" applyAlignment="1">
      <alignment horizontal="center" vertical="center" wrapText="1"/>
    </xf>
    <xf numFmtId="0" fontId="29" fillId="6" borderId="7" xfId="0" applyFont="1" applyFill="1" applyBorder="1" applyAlignment="1">
      <alignment horizontal="center" vertical="center" wrapText="1"/>
    </xf>
    <xf numFmtId="0" fontId="29" fillId="16" borderId="7" xfId="0" applyFont="1" applyFill="1" applyBorder="1" applyAlignment="1">
      <alignment horizontal="center" vertical="center" wrapText="1"/>
    </xf>
    <xf numFmtId="0" fontId="6" fillId="17" borderId="7" xfId="0" applyFont="1" applyFill="1" applyBorder="1"/>
    <xf numFmtId="0" fontId="6" fillId="18" borderId="7" xfId="0" applyFont="1" applyFill="1" applyBorder="1"/>
    <xf numFmtId="0" fontId="6" fillId="3" borderId="7" xfId="0" applyFont="1" applyFill="1" applyBorder="1"/>
    <xf numFmtId="0" fontId="2" fillId="15" borderId="7" xfId="0" applyFont="1" applyFill="1" applyBorder="1"/>
    <xf numFmtId="0" fontId="6" fillId="15" borderId="7" xfId="0" applyFont="1" applyFill="1" applyBorder="1"/>
    <xf numFmtId="0" fontId="29" fillId="17" borderId="7" xfId="0" applyFont="1" applyFill="1" applyBorder="1" applyAlignment="1">
      <alignment horizontal="center" vertical="center"/>
    </xf>
    <xf numFmtId="0" fontId="29" fillId="19" borderId="7" xfId="0" applyFont="1" applyFill="1" applyBorder="1" applyAlignment="1">
      <alignment horizontal="center" vertical="center"/>
    </xf>
    <xf numFmtId="0" fontId="29" fillId="3" borderId="7" xfId="0" applyFont="1" applyFill="1" applyBorder="1" applyAlignment="1">
      <alignment horizontal="center" vertical="center"/>
    </xf>
    <xf numFmtId="0" fontId="29" fillId="15" borderId="7" xfId="0" applyFont="1" applyFill="1" applyBorder="1" applyAlignment="1">
      <alignment horizontal="center" vertical="center"/>
    </xf>
    <xf numFmtId="0" fontId="29" fillId="2" borderId="0" xfId="0" applyFont="1" applyFill="1" applyAlignment="1">
      <alignment wrapText="1"/>
    </xf>
    <xf numFmtId="0" fontId="29" fillId="2" borderId="0" xfId="0" applyFont="1" applyFill="1" applyAlignment="1">
      <alignment horizontal="center" vertical="center" textRotation="90"/>
    </xf>
    <xf numFmtId="0" fontId="29" fillId="3" borderId="7" xfId="0" applyFont="1" applyFill="1" applyBorder="1" applyAlignment="1">
      <alignment horizontal="center" vertical="center" wrapText="1"/>
    </xf>
    <xf numFmtId="0" fontId="29" fillId="19" borderId="7" xfId="0" applyFont="1" applyFill="1" applyBorder="1" applyAlignment="1">
      <alignment horizontal="center" vertical="center" wrapText="1"/>
    </xf>
    <xf numFmtId="0" fontId="29" fillId="2" borderId="7" xfId="0" applyFont="1" applyFill="1" applyBorder="1" applyAlignment="1">
      <alignment horizontal="justify" vertical="center" wrapText="1"/>
    </xf>
    <xf numFmtId="0" fontId="6" fillId="2" borderId="0" xfId="0" applyFont="1" applyFill="1" applyAlignment="1">
      <alignment horizontal="center" vertical="center" wrapText="1"/>
    </xf>
    <xf numFmtId="0" fontId="2" fillId="15" borderId="0" xfId="0" applyFont="1" applyFill="1"/>
    <xf numFmtId="0" fontId="6" fillId="15" borderId="0" xfId="0" applyFont="1" applyFill="1"/>
    <xf numFmtId="0" fontId="6" fillId="3" borderId="0" xfId="0" applyFont="1" applyFill="1"/>
    <xf numFmtId="0" fontId="6" fillId="18" borderId="0" xfId="0" applyFont="1" applyFill="1"/>
    <xf numFmtId="0" fontId="6" fillId="17" borderId="0" xfId="0" applyFont="1" applyFill="1"/>
    <xf numFmtId="0" fontId="15" fillId="3" borderId="1" xfId="0" applyFont="1" applyFill="1" applyBorder="1" applyAlignment="1" applyProtection="1">
      <alignment horizontal="center" vertical="center" wrapText="1"/>
      <protection hidden="1"/>
    </xf>
    <xf numFmtId="0" fontId="10" fillId="20" borderId="1" xfId="0" applyFont="1" applyFill="1" applyBorder="1" applyAlignment="1" applyProtection="1">
      <alignment horizontal="center" vertical="center" wrapText="1"/>
      <protection hidden="1"/>
    </xf>
    <xf numFmtId="0" fontId="11" fillId="20" borderId="1" xfId="0" applyFont="1" applyFill="1" applyBorder="1" applyAlignment="1" applyProtection="1">
      <alignment horizontal="center" vertical="center" wrapText="1"/>
      <protection hidden="1"/>
    </xf>
    <xf numFmtId="0" fontId="15" fillId="20" borderId="1" xfId="0" applyFont="1" applyFill="1" applyBorder="1" applyAlignment="1" applyProtection="1">
      <alignment horizontal="center" vertical="center" wrapText="1"/>
      <protection hidden="1"/>
    </xf>
    <xf numFmtId="0" fontId="16" fillId="20" borderId="1" xfId="0" applyFont="1" applyFill="1" applyBorder="1" applyAlignment="1" applyProtection="1">
      <alignment horizontal="center" vertical="center" wrapText="1"/>
      <protection hidden="1"/>
    </xf>
    <xf numFmtId="0" fontId="22" fillId="21" borderId="1" xfId="0" applyFont="1" applyFill="1" applyBorder="1" applyAlignment="1">
      <alignment horizontal="center" vertical="center" wrapText="1"/>
    </xf>
    <xf numFmtId="0" fontId="0" fillId="13" borderId="0" xfId="0" applyFill="1"/>
    <xf numFmtId="0" fontId="1" fillId="13" borderId="0" xfId="0" applyFont="1" applyFill="1"/>
    <xf numFmtId="0" fontId="45" fillId="13" borderId="0" xfId="0" applyFont="1" applyFill="1"/>
    <xf numFmtId="0" fontId="61" fillId="13" borderId="0" xfId="1" applyFont="1" applyFill="1" applyAlignment="1">
      <alignment horizontal="center" vertical="center"/>
    </xf>
    <xf numFmtId="0" fontId="63" fillId="0" borderId="1" xfId="0" applyFont="1" applyBorder="1" applyAlignment="1">
      <alignment horizontal="center" vertical="center" wrapText="1"/>
    </xf>
    <xf numFmtId="0" fontId="6" fillId="0" borderId="0" xfId="0" applyFont="1" applyAlignment="1">
      <alignment horizontal="center" vertical="center"/>
    </xf>
    <xf numFmtId="0" fontId="49" fillId="0" borderId="0" xfId="0" applyFont="1" applyAlignment="1">
      <alignment vertical="center"/>
    </xf>
    <xf numFmtId="0" fontId="6" fillId="0" borderId="0" xfId="0" applyFont="1" applyAlignment="1">
      <alignment vertical="center"/>
    </xf>
    <xf numFmtId="0" fontId="49" fillId="0" borderId="0" xfId="0" applyFont="1" applyAlignment="1">
      <alignment vertical="center" wrapText="1"/>
    </xf>
    <xf numFmtId="0" fontId="6" fillId="0" borderId="0" xfId="0" applyFont="1" applyAlignment="1">
      <alignment vertical="center" wrapText="1"/>
    </xf>
    <xf numFmtId="0" fontId="22" fillId="11" borderId="21" xfId="0" applyFont="1" applyFill="1" applyBorder="1" applyAlignment="1">
      <alignment horizontal="center" vertical="center" wrapText="1"/>
    </xf>
    <xf numFmtId="0" fontId="6" fillId="2" borderId="21" xfId="0" applyFont="1" applyFill="1" applyBorder="1" applyAlignment="1">
      <alignment vertical="center"/>
    </xf>
    <xf numFmtId="0" fontId="6" fillId="0" borderId="1" xfId="0" applyFont="1" applyBorder="1" applyAlignment="1">
      <alignment horizontal="justify" vertical="center" wrapText="1"/>
    </xf>
    <xf numFmtId="0" fontId="6" fillId="0" borderId="4" xfId="0" applyFont="1" applyBorder="1" applyAlignment="1">
      <alignment horizontal="center" vertical="center" wrapText="1"/>
    </xf>
    <xf numFmtId="0" fontId="6" fillId="0" borderId="0" xfId="0" applyFont="1"/>
    <xf numFmtId="0" fontId="67" fillId="0" borderId="22" xfId="0" applyFont="1" applyBorder="1" applyAlignment="1">
      <alignment horizontal="center"/>
    </xf>
    <xf numFmtId="0" fontId="67" fillId="5" borderId="36" xfId="0" applyFont="1" applyFill="1" applyBorder="1" applyAlignment="1">
      <alignment horizontal="center"/>
    </xf>
    <xf numFmtId="0" fontId="67" fillId="3" borderId="36" xfId="0" applyFont="1" applyFill="1" applyBorder="1" applyAlignment="1">
      <alignment horizontal="center"/>
    </xf>
    <xf numFmtId="0" fontId="67" fillId="26" borderId="36" xfId="0" applyFont="1" applyFill="1" applyBorder="1" applyAlignment="1">
      <alignment horizontal="center"/>
    </xf>
    <xf numFmtId="0" fontId="67" fillId="6" borderId="36" xfId="0" applyFont="1" applyFill="1" applyBorder="1" applyAlignment="1">
      <alignment horizontal="center"/>
    </xf>
    <xf numFmtId="0" fontId="10" fillId="0" borderId="22" xfId="0" applyFont="1" applyBorder="1" applyAlignment="1">
      <alignment horizontal="center"/>
    </xf>
    <xf numFmtId="0" fontId="50" fillId="0" borderId="50" xfId="0" applyFont="1" applyBorder="1" applyAlignment="1">
      <alignment horizontal="center"/>
    </xf>
    <xf numFmtId="0" fontId="67" fillId="6" borderId="24" xfId="0" applyFont="1" applyFill="1" applyBorder="1" applyAlignment="1">
      <alignment horizontal="center"/>
    </xf>
    <xf numFmtId="0" fontId="67" fillId="26" borderId="25" xfId="0" applyFont="1" applyFill="1" applyBorder="1" applyAlignment="1">
      <alignment horizontal="center"/>
    </xf>
    <xf numFmtId="0" fontId="67" fillId="3" borderId="26" xfId="0" applyFont="1" applyFill="1" applyBorder="1" applyAlignment="1">
      <alignment horizontal="center"/>
    </xf>
    <xf numFmtId="0" fontId="29" fillId="0" borderId="32" xfId="0" applyFont="1" applyBorder="1" applyAlignment="1">
      <alignment horizontal="center"/>
    </xf>
    <xf numFmtId="0" fontId="52" fillId="0" borderId="32" xfId="0" applyFont="1" applyBorder="1" applyAlignment="1">
      <alignment horizontal="center"/>
    </xf>
    <xf numFmtId="0" fontId="29" fillId="0" borderId="7" xfId="0" applyFont="1" applyBorder="1" applyAlignment="1">
      <alignment horizontal="center"/>
    </xf>
    <xf numFmtId="0" fontId="52" fillId="0" borderId="7" xfId="0" applyFont="1" applyBorder="1" applyAlignment="1">
      <alignment horizontal="center"/>
    </xf>
    <xf numFmtId="0" fontId="52" fillId="0" borderId="7" xfId="0" applyFont="1" applyBorder="1" applyAlignment="1">
      <alignment horizontal="center" vertical="center"/>
    </xf>
    <xf numFmtId="0" fontId="67" fillId="6" borderId="22" xfId="0" applyFont="1" applyFill="1" applyBorder="1" applyAlignment="1">
      <alignment horizontal="center"/>
    </xf>
    <xf numFmtId="0" fontId="67" fillId="26" borderId="23" xfId="0" applyFont="1" applyFill="1" applyBorder="1" applyAlignment="1">
      <alignment horizontal="center"/>
    </xf>
    <xf numFmtId="0" fontId="6" fillId="0" borderId="24" xfId="0" applyFont="1" applyBorder="1" applyAlignment="1">
      <alignment horizontal="center"/>
    </xf>
    <xf numFmtId="0" fontId="6" fillId="0" borderId="26" xfId="0" applyFont="1" applyBorder="1" applyAlignment="1">
      <alignment horizontal="center"/>
    </xf>
    <xf numFmtId="0" fontId="52" fillId="0" borderId="7" xfId="0" applyFont="1" applyBorder="1"/>
    <xf numFmtId="14" fontId="6" fillId="0" borderId="4" xfId="0" applyNumberFormat="1" applyFont="1" applyBorder="1" applyAlignment="1">
      <alignment horizontal="center" vertical="center"/>
    </xf>
    <xf numFmtId="0" fontId="6" fillId="0" borderId="4" xfId="0" applyFont="1" applyBorder="1" applyAlignment="1">
      <alignment horizontal="justify" wrapText="1"/>
    </xf>
    <xf numFmtId="0" fontId="67" fillId="0" borderId="27" xfId="0" applyFont="1" applyBorder="1" applyAlignment="1">
      <alignment horizontal="center" wrapText="1"/>
    </xf>
    <xf numFmtId="0" fontId="67" fillId="0" borderId="0" xfId="0" applyFont="1" applyAlignment="1">
      <alignment horizontal="center"/>
    </xf>
    <xf numFmtId="0" fontId="67" fillId="0" borderId="49" xfId="0" applyFont="1" applyBorder="1" applyAlignment="1">
      <alignment horizontal="center" vertical="center" wrapText="1"/>
    </xf>
    <xf numFmtId="0" fontId="67" fillId="0" borderId="54" xfId="0" applyFont="1" applyBorder="1" applyAlignment="1">
      <alignment horizontal="center"/>
    </xf>
    <xf numFmtId="0" fontId="67" fillId="0" borderId="53" xfId="0" applyFont="1" applyBorder="1" applyAlignment="1">
      <alignment vertical="center"/>
    </xf>
    <xf numFmtId="0" fontId="67" fillId="0" borderId="48" xfId="0" applyFont="1" applyBorder="1" applyAlignment="1">
      <alignment horizontal="center" vertical="center" wrapText="1"/>
    </xf>
    <xf numFmtId="14" fontId="69" fillId="0" borderId="4" xfId="0" applyNumberFormat="1" applyFont="1" applyBorder="1" applyAlignment="1">
      <alignment horizontal="center" vertical="center"/>
    </xf>
    <xf numFmtId="0" fontId="69" fillId="0" borderId="4" xfId="0" applyFont="1" applyBorder="1" applyAlignment="1">
      <alignment horizontal="justify" wrapText="1"/>
    </xf>
    <xf numFmtId="0" fontId="69" fillId="0" borderId="4" xfId="0" applyFont="1" applyBorder="1" applyAlignment="1">
      <alignment horizontal="center" vertical="center" wrapText="1"/>
    </xf>
    <xf numFmtId="0" fontId="78" fillId="0" borderId="1" xfId="0" applyFont="1" applyBorder="1" applyAlignment="1">
      <alignment horizontal="justify" vertical="center" wrapText="1"/>
    </xf>
    <xf numFmtId="0" fontId="6" fillId="0" borderId="7" xfId="0" applyFont="1" applyBorder="1" applyAlignment="1" applyProtection="1">
      <alignment horizontal="justify" vertical="center"/>
      <protection locked="0"/>
    </xf>
    <xf numFmtId="0" fontId="30" fillId="0" borderId="7" xfId="0" applyFont="1" applyBorder="1" applyAlignment="1" applyProtection="1">
      <alignment horizontal="justify" vertical="center" wrapText="1"/>
      <protection locked="0"/>
    </xf>
    <xf numFmtId="0" fontId="6" fillId="2" borderId="25" xfId="0" applyFont="1" applyFill="1" applyBorder="1" applyAlignment="1" applyProtection="1">
      <alignment horizontal="center" vertical="center" wrapText="1"/>
      <protection locked="0"/>
    </xf>
    <xf numFmtId="0" fontId="34" fillId="2" borderId="7" xfId="4" applyNumberFormat="1" applyFont="1" applyFill="1" applyBorder="1" applyAlignment="1" applyProtection="1">
      <alignment horizontal="justify" vertical="center" wrapText="1"/>
      <protection locked="0"/>
    </xf>
    <xf numFmtId="0" fontId="34" fillId="2" borderId="7" xfId="1" applyFont="1" applyFill="1" applyBorder="1" applyAlignment="1" applyProtection="1">
      <alignment horizontal="justify" vertical="center" wrapText="1"/>
      <protection locked="0"/>
    </xf>
    <xf numFmtId="14" fontId="26" fillId="0" borderId="7" xfId="0" applyNumberFormat="1" applyFont="1" applyBorder="1" applyAlignment="1" applyProtection="1">
      <alignment horizontal="center" vertical="center" wrapText="1"/>
      <protection locked="0"/>
    </xf>
    <xf numFmtId="0" fontId="34" fillId="0" borderId="7" xfId="0" applyFont="1" applyBorder="1" applyAlignment="1" applyProtection="1">
      <alignment horizontal="center" vertical="center" wrapText="1"/>
      <protection locked="0"/>
    </xf>
    <xf numFmtId="0" fontId="69" fillId="2" borderId="7" xfId="0" applyFont="1" applyFill="1" applyBorder="1" applyAlignment="1" applyProtection="1">
      <alignment horizontal="center" vertical="center" wrapText="1"/>
      <protection locked="0"/>
    </xf>
    <xf numFmtId="14" fontId="6" fillId="0" borderId="7" xfId="4" applyNumberFormat="1" applyFont="1" applyFill="1" applyBorder="1" applyAlignment="1" applyProtection="1">
      <alignment horizontal="center" vertical="center" wrapText="1"/>
      <protection locked="0"/>
    </xf>
    <xf numFmtId="0" fontId="51" fillId="27" borderId="7" xfId="0" applyFont="1" applyFill="1" applyBorder="1" applyAlignment="1" applyProtection="1">
      <alignment horizontal="justify" vertical="center" wrapText="1"/>
      <protection locked="0"/>
    </xf>
    <xf numFmtId="0" fontId="6" fillId="2" borderId="7" xfId="0" applyFont="1" applyFill="1" applyBorder="1" applyAlignment="1" applyProtection="1">
      <alignment horizontal="justify" vertical="center"/>
      <protection locked="0"/>
    </xf>
    <xf numFmtId="0" fontId="34" fillId="0" borderId="7" xfId="1" applyFont="1" applyFill="1" applyBorder="1" applyAlignment="1" applyProtection="1">
      <alignment horizontal="justify" vertical="center" wrapText="1"/>
      <protection locked="0"/>
    </xf>
    <xf numFmtId="0" fontId="38" fillId="2" borderId="7" xfId="1" applyFill="1" applyBorder="1" applyAlignment="1" applyProtection="1">
      <alignment horizontal="justify" vertical="center" wrapText="1"/>
      <protection locked="0"/>
    </xf>
    <xf numFmtId="0" fontId="44" fillId="4" borderId="28" xfId="1" applyFont="1" applyFill="1" applyBorder="1" applyAlignment="1" applyProtection="1">
      <alignment horizontal="justify" vertical="center" wrapText="1"/>
    </xf>
    <xf numFmtId="10" fontId="6" fillId="4" borderId="28" xfId="2" applyNumberFormat="1" applyFont="1" applyFill="1" applyBorder="1" applyAlignment="1" applyProtection="1">
      <alignment horizontal="center" vertical="center" wrapText="1"/>
    </xf>
    <xf numFmtId="9" fontId="34" fillId="2" borderId="25" xfId="2" applyFont="1" applyFill="1" applyBorder="1" applyAlignment="1" applyProtection="1">
      <alignment horizontal="center" vertical="center" wrapText="1"/>
    </xf>
    <xf numFmtId="14" fontId="34" fillId="2" borderId="7" xfId="1" applyNumberFormat="1" applyFont="1" applyFill="1" applyBorder="1" applyAlignment="1" applyProtection="1">
      <alignment horizontal="center" vertical="center" wrapText="1"/>
      <protection locked="0"/>
    </xf>
    <xf numFmtId="0" fontId="78" fillId="27" borderId="7" xfId="0" applyFont="1" applyFill="1" applyBorder="1" applyAlignment="1" applyProtection="1">
      <alignment horizontal="center" vertical="center" wrapText="1"/>
      <protection locked="0"/>
    </xf>
    <xf numFmtId="0" fontId="72" fillId="2" borderId="7" xfId="4" applyNumberFormat="1" applyFont="1" applyFill="1" applyBorder="1" applyAlignment="1" applyProtection="1">
      <alignment horizontal="justify" vertical="center" wrapText="1"/>
      <protection locked="0"/>
    </xf>
    <xf numFmtId="0" fontId="72" fillId="0" borderId="7" xfId="4" applyNumberFormat="1" applyFont="1" applyBorder="1" applyAlignment="1" applyProtection="1">
      <alignment horizontal="justify" vertical="center" wrapText="1"/>
      <protection locked="0"/>
    </xf>
    <xf numFmtId="14" fontId="72" fillId="0" borderId="7" xfId="4" applyNumberFormat="1" applyFont="1" applyBorder="1" applyAlignment="1" applyProtection="1">
      <alignment horizontal="center" vertical="center" wrapText="1"/>
      <protection locked="0"/>
    </xf>
    <xf numFmtId="0" fontId="72" fillId="2" borderId="25" xfId="0" applyFont="1" applyFill="1" applyBorder="1" applyAlignment="1" applyProtection="1">
      <alignment horizontal="justify" vertical="center" wrapText="1"/>
      <protection locked="0"/>
    </xf>
    <xf numFmtId="0" fontId="72" fillId="2" borderId="25" xfId="4" applyNumberFormat="1" applyFont="1" applyFill="1" applyBorder="1" applyAlignment="1" applyProtection="1">
      <alignment horizontal="justify" vertical="center" wrapText="1"/>
      <protection locked="0"/>
    </xf>
    <xf numFmtId="14" fontId="72" fillId="2" borderId="7" xfId="4" applyNumberFormat="1" applyFont="1" applyFill="1" applyBorder="1" applyAlignment="1" applyProtection="1">
      <alignment horizontal="justify" vertical="center" wrapText="1"/>
      <protection locked="0"/>
    </xf>
    <xf numFmtId="14" fontId="30" fillId="27" borderId="7" xfId="0" applyNumberFormat="1" applyFont="1" applyFill="1" applyBorder="1" applyAlignment="1" applyProtection="1">
      <alignment horizontal="center" vertical="center" wrapText="1"/>
      <protection locked="0"/>
    </xf>
    <xf numFmtId="9" fontId="26" fillId="0" borderId="7" xfId="2" applyFont="1" applyFill="1" applyBorder="1" applyAlignment="1" applyProtection="1">
      <alignment horizontal="center" vertical="center" wrapText="1"/>
    </xf>
    <xf numFmtId="0" fontId="85" fillId="0" borderId="7" xfId="0" applyFont="1" applyBorder="1" applyAlignment="1" applyProtection="1">
      <alignment horizontal="justify" vertical="center" wrapText="1"/>
      <protection locked="0"/>
    </xf>
    <xf numFmtId="0" fontId="72" fillId="0" borderId="7" xfId="0" applyFont="1" applyBorder="1" applyAlignment="1" applyProtection="1">
      <alignment horizontal="justify" vertical="center"/>
      <protection locked="0"/>
    </xf>
    <xf numFmtId="0" fontId="85" fillId="27" borderId="7" xfId="0" applyFont="1" applyFill="1" applyBorder="1" applyAlignment="1" applyProtection="1">
      <alignment horizontal="justify" vertical="center" wrapText="1"/>
      <protection locked="0"/>
    </xf>
    <xf numFmtId="0" fontId="69" fillId="0" borderId="7" xfId="0" applyFont="1" applyBorder="1" applyAlignment="1" applyProtection="1">
      <alignment horizontal="center" vertical="center" wrapText="1"/>
      <protection locked="0"/>
    </xf>
    <xf numFmtId="0" fontId="69" fillId="2" borderId="7" xfId="0" applyFont="1" applyFill="1" applyBorder="1" applyAlignment="1" applyProtection="1">
      <alignment horizontal="justify" vertical="center" wrapText="1"/>
      <protection locked="0"/>
    </xf>
    <xf numFmtId="0" fontId="69" fillId="0" borderId="7" xfId="0" applyFont="1" applyBorder="1" applyAlignment="1" applyProtection="1">
      <alignment horizontal="justify" vertical="center" wrapText="1"/>
      <protection locked="0"/>
    </xf>
    <xf numFmtId="0" fontId="6" fillId="0" borderId="7" xfId="0" applyFont="1" applyBorder="1" applyAlignment="1" applyProtection="1">
      <alignment horizontal="justify" vertical="center" wrapText="1"/>
      <protection locked="0"/>
    </xf>
    <xf numFmtId="1" fontId="6" fillId="0" borderId="7" xfId="0" applyNumberFormat="1" applyFont="1" applyBorder="1" applyAlignment="1" applyProtection="1">
      <alignment horizontal="center" vertical="center" wrapText="1"/>
      <protection locked="0"/>
    </xf>
    <xf numFmtId="9" fontId="6" fillId="0" borderId="7" xfId="2" applyFont="1" applyFill="1" applyBorder="1" applyAlignment="1" applyProtection="1">
      <alignment horizontal="center" vertical="center" wrapText="1"/>
    </xf>
    <xf numFmtId="14" fontId="69" fillId="0" borderId="7" xfId="0" applyNumberFormat="1" applyFont="1" applyBorder="1" applyAlignment="1" applyProtection="1">
      <alignment horizontal="center" vertical="center" wrapText="1"/>
      <protection locked="0"/>
    </xf>
    <xf numFmtId="1" fontId="6" fillId="2" borderId="7" xfId="0" applyNumberFormat="1" applyFont="1" applyFill="1" applyBorder="1" applyAlignment="1" applyProtection="1">
      <alignment horizontal="center" vertical="center" wrapText="1"/>
      <protection locked="0"/>
    </xf>
    <xf numFmtId="0" fontId="6" fillId="2" borderId="7" xfId="0" applyFont="1" applyFill="1" applyBorder="1" applyAlignment="1" applyProtection="1">
      <alignment horizontal="justify" vertical="center" wrapText="1"/>
      <protection locked="0"/>
    </xf>
    <xf numFmtId="0" fontId="69" fillId="0" borderId="23" xfId="0" applyFont="1" applyBorder="1" applyAlignment="1" applyProtection="1">
      <alignment horizontal="justify" vertical="center" wrapText="1"/>
      <protection locked="0"/>
    </xf>
    <xf numFmtId="9" fontId="34" fillId="2" borderId="7" xfId="2" applyFont="1" applyFill="1" applyBorder="1" applyAlignment="1" applyProtection="1">
      <alignment horizontal="center" vertical="center" wrapText="1"/>
    </xf>
    <xf numFmtId="0" fontId="26" fillId="27" borderId="7" xfId="0" applyFont="1" applyFill="1" applyBorder="1" applyAlignment="1" applyProtection="1">
      <alignment horizontal="center" vertical="center" wrapText="1"/>
      <protection locked="0"/>
    </xf>
    <xf numFmtId="9" fontId="34" fillId="3" borderId="7" xfId="2" applyFont="1" applyFill="1" applyBorder="1" applyAlignment="1" applyProtection="1">
      <alignment horizontal="center" vertical="center" wrapText="1"/>
    </xf>
    <xf numFmtId="0" fontId="72" fillId="0" borderId="7" xfId="0" applyFont="1" applyBorder="1" applyAlignment="1" applyProtection="1">
      <alignment horizontal="justify" vertical="center" wrapText="1"/>
      <protection locked="0"/>
    </xf>
    <xf numFmtId="14" fontId="69" fillId="2" borderId="7" xfId="0" applyNumberFormat="1" applyFont="1" applyFill="1" applyBorder="1" applyAlignment="1" applyProtection="1">
      <alignment horizontal="center" vertical="center" wrapText="1"/>
      <protection locked="0"/>
    </xf>
    <xf numFmtId="14" fontId="6" fillId="2" borderId="7" xfId="0" applyNumberFormat="1" applyFont="1" applyFill="1" applyBorder="1" applyAlignment="1" applyProtection="1">
      <alignment horizontal="center" vertical="center" wrapText="1"/>
      <protection locked="0"/>
    </xf>
    <xf numFmtId="0" fontId="6" fillId="2" borderId="23" xfId="0" applyFont="1" applyFill="1" applyBorder="1" applyAlignment="1" applyProtection="1">
      <alignment horizontal="justify" vertical="center" wrapText="1"/>
      <protection locked="0"/>
    </xf>
    <xf numFmtId="0" fontId="52" fillId="0" borderId="7" xfId="0" applyFont="1" applyBorder="1" applyAlignment="1" applyProtection="1">
      <alignment horizontal="justify" vertical="center" wrapText="1"/>
      <protection locked="0"/>
    </xf>
    <xf numFmtId="14" fontId="6" fillId="0" borderId="7" xfId="0" applyNumberFormat="1"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9" fontId="34" fillId="5" borderId="7" xfId="2" applyFont="1" applyFill="1" applyBorder="1" applyAlignment="1" applyProtection="1">
      <alignment horizontal="center" vertical="center" wrapText="1"/>
    </xf>
    <xf numFmtId="14" fontId="26" fillId="27" borderId="7" xfId="0" applyNumberFormat="1"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26" fillId="27" borderId="7" xfId="0" applyFont="1" applyFill="1" applyBorder="1" applyAlignment="1" applyProtection="1">
      <alignment horizontal="justify" vertical="center" wrapText="1"/>
      <protection locked="0"/>
    </xf>
    <xf numFmtId="14" fontId="34" fillId="0" borderId="7" xfId="0" applyNumberFormat="1" applyFont="1" applyBorder="1" applyAlignment="1" applyProtection="1">
      <alignment horizontal="center" vertical="center"/>
      <protection locked="0"/>
    </xf>
    <xf numFmtId="14" fontId="52" fillId="0" borderId="7" xfId="0" applyNumberFormat="1" applyFont="1" applyBorder="1" applyAlignment="1" applyProtection="1">
      <alignment horizontal="center" vertical="center" wrapText="1"/>
      <protection locked="0"/>
    </xf>
    <xf numFmtId="14" fontId="6" fillId="2" borderId="7" xfId="0" applyNumberFormat="1" applyFont="1" applyFill="1" applyBorder="1" applyAlignment="1" applyProtection="1">
      <alignment horizontal="justify" vertical="center" wrapText="1"/>
      <protection locked="0"/>
    </xf>
    <xf numFmtId="14" fontId="6" fillId="0" borderId="7" xfId="0" applyNumberFormat="1" applyFont="1" applyBorder="1" applyAlignment="1" applyProtection="1">
      <alignment horizontal="justify" vertical="center" wrapText="1"/>
      <protection locked="0"/>
    </xf>
    <xf numFmtId="14" fontId="6" fillId="0" borderId="7" xfId="0" applyNumberFormat="1" applyFont="1" applyBorder="1" applyAlignment="1" applyProtection="1">
      <alignment horizontal="center" vertical="center"/>
      <protection locked="0"/>
    </xf>
    <xf numFmtId="0" fontId="0" fillId="0" borderId="7" xfId="0" applyBorder="1" applyAlignment="1" applyProtection="1">
      <alignment horizontal="justify" vertical="center" wrapText="1"/>
      <protection locked="0"/>
    </xf>
    <xf numFmtId="14" fontId="52" fillId="0" borderId="7" xfId="0" applyNumberFormat="1" applyFont="1" applyBorder="1" applyAlignment="1" applyProtection="1">
      <alignment horizontal="center" vertical="center"/>
      <protection locked="0"/>
    </xf>
    <xf numFmtId="9" fontId="34" fillId="0" borderId="7" xfId="2" applyFont="1" applyFill="1" applyBorder="1" applyAlignment="1" applyProtection="1">
      <alignment horizontal="center" vertical="center" wrapText="1"/>
    </xf>
    <xf numFmtId="0" fontId="34" fillId="0" borderId="7" xfId="0" applyFont="1" applyBorder="1" applyAlignment="1" applyProtection="1">
      <alignment horizontal="justify" vertical="center" wrapText="1"/>
      <protection locked="0"/>
    </xf>
    <xf numFmtId="9" fontId="6" fillId="2" borderId="7" xfId="2" applyFont="1" applyFill="1" applyBorder="1" applyAlignment="1" applyProtection="1">
      <alignment horizontal="center" vertical="center" wrapText="1"/>
    </xf>
    <xf numFmtId="0" fontId="51" fillId="0" borderId="7" xfId="0" applyFont="1" applyBorder="1" applyAlignment="1" applyProtection="1">
      <alignment horizontal="justify" vertical="center" wrapText="1"/>
      <protection locked="0"/>
    </xf>
    <xf numFmtId="9" fontId="34" fillId="25" borderId="7" xfId="2" applyFont="1" applyFill="1" applyBorder="1" applyAlignment="1" applyProtection="1">
      <alignment horizontal="center" vertical="center" wrapText="1"/>
    </xf>
    <xf numFmtId="0" fontId="65" fillId="0" borderId="7" xfId="0" applyFont="1" applyBorder="1" applyAlignment="1" applyProtection="1">
      <alignment horizontal="justify" vertical="center" wrapText="1"/>
      <protection locked="0"/>
    </xf>
    <xf numFmtId="14" fontId="65" fillId="0" borderId="7" xfId="0" applyNumberFormat="1" applyFont="1" applyBorder="1" applyAlignment="1" applyProtection="1">
      <alignment horizontal="center" vertical="center" wrapText="1"/>
      <protection locked="0"/>
    </xf>
    <xf numFmtId="14" fontId="0" fillId="0" borderId="7" xfId="0" applyNumberFormat="1" applyBorder="1" applyAlignment="1" applyProtection="1">
      <alignment horizontal="center" vertical="center" wrapText="1"/>
      <protection locked="0"/>
    </xf>
    <xf numFmtId="0" fontId="26" fillId="0" borderId="7" xfId="0" applyFont="1" applyBorder="1" applyAlignment="1" applyProtection="1">
      <alignment horizontal="justify" vertical="center" wrapText="1"/>
      <protection locked="0"/>
    </xf>
    <xf numFmtId="0" fontId="34" fillId="2" borderId="7" xfId="0" applyFont="1" applyFill="1" applyBorder="1" applyAlignment="1" applyProtection="1">
      <alignment horizontal="justify" vertical="center" wrapText="1"/>
      <protection locked="0"/>
    </xf>
    <xf numFmtId="9" fontId="34" fillId="20" borderId="7" xfId="2" applyFont="1" applyFill="1" applyBorder="1" applyAlignment="1" applyProtection="1">
      <alignment horizontal="center" vertical="center" wrapText="1"/>
    </xf>
    <xf numFmtId="9" fontId="6" fillId="0" borderId="25" xfId="2" applyFont="1" applyFill="1" applyBorder="1" applyAlignment="1" applyProtection="1">
      <alignment horizontal="center" vertical="center" wrapText="1"/>
    </xf>
    <xf numFmtId="0" fontId="72" fillId="0" borderId="25" xfId="0" applyFont="1" applyBorder="1" applyAlignment="1" applyProtection="1">
      <alignment horizontal="justify" vertical="center" wrapText="1"/>
      <protection locked="0"/>
    </xf>
    <xf numFmtId="0" fontId="72" fillId="2" borderId="7" xfId="0" applyFont="1" applyFill="1" applyBorder="1" applyAlignment="1" applyProtection="1">
      <alignment horizontal="justify" vertical="center" wrapText="1"/>
      <protection locked="0"/>
    </xf>
    <xf numFmtId="14" fontId="34" fillId="27" borderId="7" xfId="0" applyNumberFormat="1" applyFont="1" applyFill="1" applyBorder="1" applyAlignment="1" applyProtection="1">
      <alignment horizontal="center" vertical="center" wrapText="1"/>
      <protection locked="0"/>
    </xf>
    <xf numFmtId="10" fontId="22" fillId="21" borderId="28" xfId="2" applyNumberFormat="1" applyFont="1" applyFill="1" applyBorder="1" applyAlignment="1" applyProtection="1">
      <alignment horizontal="center" vertical="center" wrapText="1"/>
    </xf>
    <xf numFmtId="0" fontId="30" fillId="27" borderId="7" xfId="0" applyFont="1" applyFill="1" applyBorder="1" applyAlignment="1" applyProtection="1">
      <alignment horizontal="center" vertical="center" wrapText="1"/>
      <protection locked="0"/>
    </xf>
    <xf numFmtId="14" fontId="34" fillId="2" borderId="7" xfId="4" applyNumberFormat="1" applyFont="1" applyFill="1" applyBorder="1" applyAlignment="1" applyProtection="1">
      <alignment horizontal="center" vertical="center" wrapText="1"/>
      <protection locked="0"/>
    </xf>
    <xf numFmtId="14" fontId="72" fillId="2" borderId="7" xfId="4" applyNumberFormat="1" applyFont="1" applyFill="1" applyBorder="1" applyAlignment="1" applyProtection="1">
      <alignment horizontal="center" vertical="center" wrapText="1"/>
      <protection locked="0"/>
    </xf>
    <xf numFmtId="14" fontId="34" fillId="2" borderId="7" xfId="0" applyNumberFormat="1" applyFont="1" applyFill="1" applyBorder="1" applyAlignment="1" applyProtection="1">
      <alignment horizontal="center" vertical="center" wrapText="1"/>
      <protection locked="0"/>
    </xf>
    <xf numFmtId="14" fontId="69" fillId="0" borderId="7" xfId="0" applyNumberFormat="1" applyFont="1" applyBorder="1" applyAlignment="1" applyProtection="1">
      <alignment vertical="center" wrapText="1"/>
      <protection locked="0"/>
    </xf>
    <xf numFmtId="14" fontId="52" fillId="2" borderId="7" xfId="0" applyNumberFormat="1" applyFont="1" applyFill="1" applyBorder="1" applyAlignment="1" applyProtection="1">
      <alignment horizontal="center" vertical="center" wrapText="1"/>
      <protection locked="0"/>
    </xf>
    <xf numFmtId="0" fontId="52" fillId="2" borderId="7" xfId="0" applyFont="1" applyFill="1" applyBorder="1" applyAlignment="1" applyProtection="1">
      <alignment horizontal="justify" vertical="center" wrapText="1"/>
      <protection locked="0"/>
    </xf>
    <xf numFmtId="14" fontId="72" fillId="2" borderId="25" xfId="4" applyNumberFormat="1" applyFont="1" applyFill="1" applyBorder="1" applyAlignment="1" applyProtection="1">
      <alignment horizontal="center" vertical="center" wrapText="1"/>
      <protection locked="0"/>
    </xf>
    <xf numFmtId="0" fontId="73" fillId="0" borderId="7" xfId="0" applyFont="1" applyBorder="1" applyAlignment="1" applyProtection="1">
      <alignment horizontal="justify" vertical="center" wrapText="1"/>
      <protection locked="0"/>
    </xf>
    <xf numFmtId="0" fontId="34" fillId="0" borderId="7" xfId="0" applyFont="1" applyBorder="1" applyAlignment="1" applyProtection="1">
      <alignment horizontal="justify" vertical="center"/>
      <protection locked="0"/>
    </xf>
    <xf numFmtId="0" fontId="78" fillId="0" borderId="7" xfId="0" applyFont="1" applyBorder="1" applyAlignment="1" applyProtection="1">
      <alignment horizontal="justify" vertical="center" wrapText="1"/>
      <protection locked="0"/>
    </xf>
    <xf numFmtId="0" fontId="34" fillId="27" borderId="7" xfId="0" applyFont="1" applyFill="1" applyBorder="1" applyAlignment="1" applyProtection="1">
      <alignment horizontal="justify" vertical="center" wrapText="1"/>
      <protection locked="0"/>
    </xf>
    <xf numFmtId="0" fontId="72" fillId="27" borderId="7" xfId="0" applyFont="1" applyFill="1" applyBorder="1" applyAlignment="1" applyProtection="1">
      <alignment horizontal="justify" vertical="center" wrapText="1"/>
      <protection locked="0"/>
    </xf>
    <xf numFmtId="0" fontId="78" fillId="27" borderId="7" xfId="0" applyFont="1" applyFill="1" applyBorder="1" applyAlignment="1" applyProtection="1">
      <alignment horizontal="justify" vertical="center" wrapText="1"/>
      <protection locked="0"/>
    </xf>
    <xf numFmtId="0" fontId="30" fillId="27" borderId="7" xfId="0" applyFont="1" applyFill="1" applyBorder="1" applyAlignment="1" applyProtection="1">
      <alignment horizontal="justify" vertical="center" wrapText="1"/>
      <protection locked="0"/>
    </xf>
    <xf numFmtId="14" fontId="6" fillId="2" borderId="7" xfId="0" applyNumberFormat="1" applyFont="1" applyFill="1" applyBorder="1" applyAlignment="1" applyProtection="1">
      <alignment horizontal="center" vertical="center"/>
      <protection locked="0"/>
    </xf>
    <xf numFmtId="14" fontId="6" fillId="0" borderId="7" xfId="0" applyNumberFormat="1" applyFont="1" applyFill="1" applyBorder="1" applyAlignment="1" applyProtection="1">
      <alignment horizontal="center" vertical="center"/>
      <protection locked="0"/>
    </xf>
    <xf numFmtId="0" fontId="6" fillId="0" borderId="7" xfId="0" applyFont="1" applyFill="1" applyBorder="1" applyAlignment="1" applyProtection="1">
      <alignment horizontal="justify" vertical="center" wrapText="1"/>
      <protection locked="0"/>
    </xf>
    <xf numFmtId="14" fontId="6" fillId="0" borderId="7" xfId="0" applyNumberFormat="1" applyFont="1" applyBorder="1" applyAlignment="1" applyProtection="1">
      <alignment horizontal="center" vertical="center"/>
      <protection locked="0"/>
    </xf>
    <xf numFmtId="0" fontId="6" fillId="0" borderId="7" xfId="0" applyFont="1" applyBorder="1" applyAlignment="1" applyProtection="1">
      <alignment horizontal="justify" vertical="center" wrapText="1"/>
      <protection locked="0"/>
    </xf>
    <xf numFmtId="0" fontId="6" fillId="0" borderId="7" xfId="0" applyFont="1" applyBorder="1" applyAlignment="1" applyProtection="1">
      <alignment horizontal="center" vertical="center" wrapText="1"/>
      <protection locked="0"/>
    </xf>
    <xf numFmtId="0" fontId="6" fillId="2" borderId="7" xfId="0" applyFont="1" applyFill="1" applyBorder="1" applyAlignment="1">
      <alignment horizontal="center" vertical="center" wrapText="1"/>
    </xf>
    <xf numFmtId="0" fontId="72" fillId="2" borderId="7" xfId="0" applyFont="1" applyFill="1" applyBorder="1" applyAlignment="1" applyProtection="1">
      <alignment horizontal="justify" vertical="center" wrapText="1"/>
      <protection locked="0"/>
    </xf>
    <xf numFmtId="0" fontId="6" fillId="2" borderId="7" xfId="0" applyFont="1" applyFill="1" applyBorder="1" applyAlignment="1" applyProtection="1">
      <alignment horizontal="justify" vertical="center" wrapText="1"/>
      <protection locked="0"/>
    </xf>
    <xf numFmtId="0" fontId="69" fillId="0" borderId="7" xfId="0" applyFont="1" applyBorder="1" applyAlignment="1" applyProtection="1">
      <alignment horizontal="justify" vertical="center" wrapText="1"/>
      <protection locked="0"/>
    </xf>
    <xf numFmtId="0" fontId="78" fillId="0" borderId="7" xfId="0" applyFont="1" applyBorder="1" applyAlignment="1" applyProtection="1">
      <alignment horizontal="justify" vertical="center" wrapText="1"/>
      <protection locked="0"/>
    </xf>
    <xf numFmtId="0" fontId="34" fillId="2" borderId="7" xfId="0" applyFont="1" applyFill="1" applyBorder="1" applyAlignment="1" applyProtection="1">
      <alignment horizontal="justify" vertical="center" wrapText="1"/>
      <protection locked="0"/>
    </xf>
    <xf numFmtId="1" fontId="6" fillId="0" borderId="7" xfId="0" applyNumberFormat="1" applyFont="1" applyBorder="1" applyAlignment="1" applyProtection="1">
      <alignment horizontal="center" vertical="center" wrapText="1"/>
      <protection locked="0"/>
    </xf>
    <xf numFmtId="9" fontId="6" fillId="0" borderId="7" xfId="2" applyFont="1" applyFill="1" applyBorder="1" applyAlignment="1" applyProtection="1">
      <alignment horizontal="center" vertical="center" wrapText="1"/>
    </xf>
    <xf numFmtId="0" fontId="34" fillId="0" borderId="7" xfId="0" applyFont="1" applyBorder="1" applyAlignment="1" applyProtection="1">
      <alignment horizontal="justify" vertical="center" wrapText="1"/>
      <protection locked="0"/>
    </xf>
    <xf numFmtId="9" fontId="6" fillId="2" borderId="7" xfId="2" applyFont="1" applyFill="1" applyBorder="1" applyAlignment="1" applyProtection="1">
      <alignment horizontal="center" vertical="center" wrapText="1"/>
    </xf>
    <xf numFmtId="14" fontId="69" fillId="0" borderId="7" xfId="0" applyNumberFormat="1" applyFont="1" applyBorder="1" applyAlignment="1" applyProtection="1">
      <alignment horizontal="center" vertical="center" wrapText="1"/>
      <protection locked="0"/>
    </xf>
    <xf numFmtId="0" fontId="73" fillId="0" borderId="7" xfId="0" applyFont="1" applyBorder="1" applyAlignment="1" applyProtection="1">
      <alignment horizontal="justify" vertical="center" wrapText="1"/>
      <protection locked="0"/>
    </xf>
    <xf numFmtId="0" fontId="72" fillId="27" borderId="7" xfId="0" applyFont="1" applyFill="1" applyBorder="1" applyAlignment="1" applyProtection="1">
      <alignment horizontal="justify" vertical="center" wrapText="1"/>
      <protection locked="0"/>
    </xf>
    <xf numFmtId="0" fontId="69" fillId="2" borderId="7" xfId="0" applyFont="1" applyFill="1" applyBorder="1" applyAlignment="1" applyProtection="1">
      <alignment horizontal="justify" vertical="center" wrapText="1"/>
      <protection locked="0"/>
    </xf>
    <xf numFmtId="0" fontId="72" fillId="27" borderId="7" xfId="0" applyFont="1" applyFill="1" applyBorder="1" applyAlignment="1" applyProtection="1">
      <alignment horizontal="center" vertical="center" wrapText="1"/>
      <protection locked="0"/>
    </xf>
    <xf numFmtId="0" fontId="78" fillId="27" borderId="7" xfId="0" applyFont="1" applyFill="1" applyBorder="1" applyAlignment="1" applyProtection="1">
      <alignment horizontal="justify" vertical="center" wrapText="1"/>
      <protection locked="0"/>
    </xf>
    <xf numFmtId="14" fontId="78" fillId="27" borderId="7" xfId="0" applyNumberFormat="1" applyFont="1" applyFill="1" applyBorder="1" applyAlignment="1" applyProtection="1">
      <alignment horizontal="center" vertical="center" wrapText="1"/>
      <protection locked="0"/>
    </xf>
    <xf numFmtId="9" fontId="34" fillId="2" borderId="7" xfId="2" applyFont="1" applyFill="1" applyBorder="1" applyAlignment="1" applyProtection="1">
      <alignment horizontal="center" vertical="center" wrapText="1"/>
    </xf>
    <xf numFmtId="14" fontId="6" fillId="0" borderId="7" xfId="0" applyNumberFormat="1" applyFont="1" applyBorder="1" applyAlignment="1" applyProtection="1">
      <alignment horizontal="center" vertical="center" wrapText="1"/>
      <protection locked="0"/>
    </xf>
    <xf numFmtId="0" fontId="30" fillId="27" borderId="7" xfId="0" applyFont="1" applyFill="1" applyBorder="1" applyAlignment="1" applyProtection="1">
      <alignment horizontal="center" vertical="center" wrapText="1"/>
      <protection locked="0"/>
    </xf>
    <xf numFmtId="0" fontId="30" fillId="27" borderId="7" xfId="0" applyFont="1" applyFill="1" applyBorder="1" applyAlignment="1" applyProtection="1">
      <alignment horizontal="justify" vertical="center" wrapText="1"/>
      <protection locked="0"/>
    </xf>
    <xf numFmtId="0" fontId="6" fillId="2" borderId="7" xfId="0" applyFont="1" applyFill="1" applyBorder="1" applyAlignment="1">
      <alignment horizontal="justify" vertical="center" wrapText="1"/>
    </xf>
    <xf numFmtId="14" fontId="6" fillId="2" borderId="7" xfId="0" applyNumberFormat="1" applyFont="1" applyFill="1" applyBorder="1" applyAlignment="1" applyProtection="1">
      <alignment horizontal="center" vertical="center" wrapText="1"/>
      <protection locked="0"/>
    </xf>
    <xf numFmtId="0" fontId="69" fillId="0" borderId="23" xfId="0" applyFont="1" applyBorder="1" applyAlignment="1" applyProtection="1">
      <alignment horizontal="justify" vertical="center" wrapText="1"/>
      <protection locked="0"/>
    </xf>
    <xf numFmtId="0" fontId="81" fillId="2" borderId="7" xfId="0" applyFont="1" applyFill="1" applyBorder="1" applyAlignment="1" applyProtection="1">
      <alignment horizontal="justify" vertical="center" wrapText="1"/>
      <protection locked="0"/>
    </xf>
    <xf numFmtId="14" fontId="26" fillId="27" borderId="7" xfId="0" applyNumberFormat="1" applyFont="1" applyFill="1" applyBorder="1" applyAlignment="1" applyProtection="1">
      <alignment horizontal="center" vertical="center" wrapText="1"/>
      <protection locked="0"/>
    </xf>
    <xf numFmtId="0" fontId="26" fillId="27" borderId="7" xfId="0" applyFont="1" applyFill="1" applyBorder="1" applyAlignment="1" applyProtection="1">
      <alignment horizontal="justify" vertical="center" wrapText="1"/>
      <protection locked="0"/>
    </xf>
    <xf numFmtId="0" fontId="72" fillId="0" borderId="7" xfId="0" applyFont="1" applyBorder="1" applyAlignment="1" applyProtection="1">
      <alignment horizontal="justify" vertical="center" wrapText="1"/>
      <protection locked="0"/>
    </xf>
    <xf numFmtId="1" fontId="69" fillId="0" borderId="7" xfId="0" applyNumberFormat="1" applyFont="1" applyBorder="1" applyAlignment="1" applyProtection="1">
      <alignment horizontal="center" vertical="center" wrapText="1"/>
      <protection locked="0"/>
    </xf>
    <xf numFmtId="0" fontId="29" fillId="0" borderId="7" xfId="0" applyFont="1" applyBorder="1" applyAlignment="1" applyProtection="1">
      <alignment horizontal="center" vertical="center" wrapText="1"/>
      <protection locked="0"/>
    </xf>
    <xf numFmtId="0" fontId="34" fillId="27" borderId="7" xfId="0" applyFont="1" applyFill="1" applyBorder="1" applyAlignment="1" applyProtection="1">
      <alignment horizontal="justify" vertical="center" wrapText="1"/>
      <protection locked="0"/>
    </xf>
    <xf numFmtId="0" fontId="52" fillId="0" borderId="7" xfId="0" applyFont="1" applyBorder="1" applyAlignment="1" applyProtection="1">
      <alignment horizontal="justify" vertical="center" wrapText="1"/>
      <protection locked="0"/>
    </xf>
    <xf numFmtId="14" fontId="69" fillId="0" borderId="7" xfId="0" applyNumberFormat="1" applyFont="1" applyBorder="1" applyAlignment="1" applyProtection="1">
      <alignment horizontal="center" vertical="center"/>
      <protection locked="0"/>
    </xf>
    <xf numFmtId="9" fontId="34" fillId="6" borderId="7" xfId="2" applyFont="1" applyFill="1" applyBorder="1" applyAlignment="1" applyProtection="1">
      <alignment horizontal="center" vertical="center" wrapText="1"/>
    </xf>
    <xf numFmtId="14" fontId="52" fillId="0" borderId="7" xfId="0" applyNumberFormat="1" applyFont="1" applyBorder="1" applyAlignment="1" applyProtection="1">
      <alignment horizontal="center" vertical="center" wrapText="1"/>
      <protection locked="0"/>
    </xf>
    <xf numFmtId="14" fontId="6" fillId="0" borderId="25" xfId="0" applyNumberFormat="1" applyFont="1" applyBorder="1" applyAlignment="1" applyProtection="1">
      <alignment horizontal="center" vertical="center" wrapText="1"/>
      <protection locked="0"/>
    </xf>
    <xf numFmtId="0" fontId="6" fillId="0" borderId="25" xfId="0" applyFont="1" applyBorder="1" applyAlignment="1" applyProtection="1">
      <alignment horizontal="justify" vertical="center" wrapText="1"/>
      <protection locked="0"/>
    </xf>
    <xf numFmtId="14" fontId="6" fillId="2" borderId="7" xfId="0" applyNumberFormat="1" applyFont="1" applyFill="1" applyBorder="1" applyAlignment="1" applyProtection="1">
      <alignment horizontal="justify" vertical="center" wrapText="1"/>
      <protection locked="0"/>
    </xf>
    <xf numFmtId="14" fontId="6" fillId="0" borderId="7" xfId="0" applyNumberFormat="1" applyFont="1" applyBorder="1" applyAlignment="1" applyProtection="1">
      <alignment horizontal="justify" vertical="center" wrapText="1"/>
      <protection locked="0"/>
    </xf>
    <xf numFmtId="0" fontId="6" fillId="2" borderId="25" xfId="0" applyFont="1" applyFill="1" applyBorder="1" applyAlignment="1" applyProtection="1">
      <alignment horizontal="justify" vertical="center" wrapText="1"/>
      <protection locked="0"/>
    </xf>
    <xf numFmtId="14" fontId="6" fillId="2" borderId="25" xfId="0" applyNumberFormat="1" applyFont="1" applyFill="1" applyBorder="1" applyAlignment="1" applyProtection="1">
      <alignment horizontal="center" vertical="center" wrapText="1"/>
      <protection locked="0"/>
    </xf>
    <xf numFmtId="14" fontId="6" fillId="0" borderId="7" xfId="0" applyNumberFormat="1" applyFont="1" applyBorder="1" applyAlignment="1">
      <alignment horizontal="center" vertical="center"/>
    </xf>
    <xf numFmtId="0" fontId="26" fillId="27" borderId="7" xfId="0" applyFont="1" applyFill="1" applyBorder="1" applyAlignment="1" applyProtection="1">
      <alignment horizontal="center" vertical="center" wrapText="1"/>
      <protection locked="0"/>
    </xf>
    <xf numFmtId="9" fontId="34" fillId="5" borderId="7" xfId="2" applyFont="1" applyFill="1" applyBorder="1" applyAlignment="1" applyProtection="1">
      <alignment horizontal="center" vertical="center" wrapText="1"/>
    </xf>
    <xf numFmtId="14" fontId="71" fillId="0" borderId="7" xfId="0" applyNumberFormat="1" applyFont="1" applyBorder="1" applyAlignment="1" applyProtection="1">
      <alignment horizontal="center" vertical="center"/>
      <protection locked="0"/>
    </xf>
    <xf numFmtId="0" fontId="71" fillId="0" borderId="7" xfId="0" applyFont="1" applyBorder="1" applyAlignment="1" applyProtection="1">
      <alignment horizontal="justify" vertical="center" wrapText="1"/>
      <protection locked="0"/>
    </xf>
    <xf numFmtId="14" fontId="52" fillId="0" borderId="7" xfId="0" applyNumberFormat="1" applyFont="1" applyBorder="1" applyAlignment="1" applyProtection="1">
      <alignment horizontal="center" vertical="center"/>
      <protection locked="0"/>
    </xf>
    <xf numFmtId="0" fontId="26" fillId="0" borderId="7" xfId="0" applyFont="1" applyBorder="1" applyAlignment="1" applyProtection="1">
      <alignment horizontal="justify" vertical="center" wrapText="1"/>
      <protection locked="0"/>
    </xf>
    <xf numFmtId="0" fontId="6" fillId="2" borderId="7" xfId="0" applyFont="1" applyFill="1" applyBorder="1" applyAlignment="1" applyProtection="1">
      <alignment horizontal="center" vertical="center" wrapText="1"/>
      <protection locked="0"/>
    </xf>
    <xf numFmtId="0" fontId="72" fillId="0" borderId="25" xfId="0" applyFont="1" applyBorder="1" applyAlignment="1" applyProtection="1">
      <alignment horizontal="justify" vertical="center" wrapText="1"/>
      <protection locked="0"/>
    </xf>
    <xf numFmtId="0" fontId="69" fillId="0" borderId="25" xfId="0" applyFont="1" applyBorder="1" applyAlignment="1" applyProtection="1">
      <alignment horizontal="justify" vertical="center" wrapText="1"/>
      <protection locked="0"/>
    </xf>
    <xf numFmtId="9" fontId="6" fillId="0" borderId="25" xfId="2" applyFont="1" applyFill="1" applyBorder="1" applyAlignment="1" applyProtection="1">
      <alignment horizontal="center" vertical="center" wrapText="1"/>
    </xf>
    <xf numFmtId="1" fontId="6" fillId="0" borderId="25" xfId="0" applyNumberFormat="1" applyFont="1" applyBorder="1" applyAlignment="1" applyProtection="1">
      <alignment horizontal="center" vertical="center" wrapText="1"/>
      <protection locked="0"/>
    </xf>
    <xf numFmtId="9" fontId="34" fillId="20" borderId="7" xfId="2" applyFont="1" applyFill="1" applyBorder="1" applyAlignment="1" applyProtection="1">
      <alignment horizontal="center" vertical="center" wrapText="1"/>
    </xf>
    <xf numFmtId="9" fontId="34" fillId="20" borderId="25" xfId="2" applyFont="1" applyFill="1" applyBorder="1" applyAlignment="1" applyProtection="1">
      <alignment horizontal="center" vertical="center" wrapText="1"/>
    </xf>
    <xf numFmtId="14" fontId="52" fillId="2" borderId="7" xfId="0" applyNumberFormat="1" applyFont="1" applyFill="1" applyBorder="1" applyAlignment="1" applyProtection="1">
      <alignment horizontal="center" vertical="center" wrapText="1"/>
      <protection locked="0"/>
    </xf>
    <xf numFmtId="0" fontId="52" fillId="2" borderId="7" xfId="0" applyFont="1" applyFill="1" applyBorder="1" applyAlignment="1" applyProtection="1">
      <alignment horizontal="justify" vertical="center" wrapText="1"/>
      <protection locked="0"/>
    </xf>
    <xf numFmtId="0" fontId="6" fillId="0" borderId="7" xfId="0" applyFont="1" applyBorder="1" applyAlignment="1">
      <alignment horizontal="center" vertical="center" wrapText="1"/>
    </xf>
    <xf numFmtId="1" fontId="6" fillId="2" borderId="7" xfId="0" applyNumberFormat="1" applyFont="1" applyFill="1" applyBorder="1" applyAlignment="1" applyProtection="1">
      <alignment horizontal="center" vertical="center" wrapText="1"/>
      <protection locked="0"/>
    </xf>
    <xf numFmtId="0" fontId="72" fillId="0" borderId="7" xfId="0" applyFont="1" applyFill="1" applyBorder="1" applyAlignment="1" applyProtection="1">
      <alignment horizontal="justify" vertical="center" wrapText="1"/>
      <protection locked="0"/>
    </xf>
    <xf numFmtId="9" fontId="34" fillId="0" borderId="7" xfId="2" applyFont="1" applyFill="1" applyBorder="1" applyAlignment="1" applyProtection="1">
      <alignment horizontal="center" vertical="center" wrapText="1"/>
    </xf>
    <xf numFmtId="14" fontId="34" fillId="0" borderId="7" xfId="0" applyNumberFormat="1" applyFont="1" applyBorder="1" applyAlignment="1" applyProtection="1">
      <alignment horizontal="center" vertical="center"/>
      <protection locked="0"/>
    </xf>
    <xf numFmtId="14" fontId="6" fillId="0" borderId="7" xfId="0" applyNumberFormat="1" applyFont="1" applyBorder="1" applyAlignment="1" applyProtection="1">
      <alignment horizontal="justify" vertical="center"/>
      <protection locked="0"/>
    </xf>
    <xf numFmtId="14" fontId="69" fillId="2" borderId="7" xfId="0" applyNumberFormat="1" applyFont="1" applyFill="1" applyBorder="1" applyAlignment="1" applyProtection="1">
      <alignment horizontal="justify" vertical="center" wrapText="1"/>
      <protection locked="0"/>
    </xf>
    <xf numFmtId="14" fontId="0" fillId="0" borderId="7" xfId="0" applyNumberFormat="1" applyBorder="1" applyAlignment="1" applyProtection="1">
      <alignment horizontal="center" vertical="center" wrapText="1"/>
      <protection locked="0"/>
    </xf>
    <xf numFmtId="14" fontId="65" fillId="0" borderId="7" xfId="0" applyNumberFormat="1" applyFont="1" applyBorder="1" applyAlignment="1" applyProtection="1">
      <alignment horizontal="center" vertical="center" wrapText="1"/>
      <protection locked="0"/>
    </xf>
    <xf numFmtId="0" fontId="0" fillId="0" borderId="7" xfId="0" applyBorder="1" applyAlignment="1" applyProtection="1">
      <alignment horizontal="justify" vertical="center" wrapText="1"/>
      <protection locked="0"/>
    </xf>
    <xf numFmtId="9" fontId="34" fillId="25" borderId="7" xfId="2" applyFont="1" applyFill="1" applyBorder="1" applyAlignment="1" applyProtection="1">
      <alignment horizontal="center" vertical="center" wrapText="1"/>
    </xf>
    <xf numFmtId="14" fontId="34" fillId="0" borderId="7" xfId="0" applyNumberFormat="1" applyFont="1" applyBorder="1" applyAlignment="1" applyProtection="1">
      <alignment horizontal="center" vertical="center" wrapText="1"/>
      <protection locked="0"/>
    </xf>
    <xf numFmtId="0" fontId="51" fillId="0" borderId="7" xfId="0" applyFont="1" applyBorder="1" applyAlignment="1" applyProtection="1">
      <alignment horizontal="justify" vertical="center" wrapText="1"/>
      <protection locked="0"/>
    </xf>
    <xf numFmtId="0" fontId="65" fillId="0" borderId="7" xfId="0" applyFont="1" applyBorder="1" applyAlignment="1" applyProtection="1">
      <alignment horizontal="justify" vertical="center" wrapText="1"/>
      <protection locked="0"/>
    </xf>
    <xf numFmtId="0" fontId="29" fillId="0" borderId="7"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68" fillId="2" borderId="7" xfId="0" applyFont="1" applyFill="1" applyBorder="1" applyAlignment="1" applyProtection="1">
      <alignment horizontal="justify" vertical="center" wrapText="1"/>
      <protection locked="0"/>
    </xf>
    <xf numFmtId="9" fontId="34" fillId="3" borderId="7" xfId="2" applyFont="1" applyFill="1" applyBorder="1" applyAlignment="1" applyProtection="1">
      <alignment horizontal="center" vertical="center" wrapText="1"/>
    </xf>
    <xf numFmtId="14" fontId="69" fillId="2" borderId="7" xfId="0" applyNumberFormat="1" applyFont="1" applyFill="1" applyBorder="1" applyAlignment="1" applyProtection="1">
      <alignment horizontal="center" vertical="center" wrapText="1"/>
      <protection locked="0"/>
    </xf>
    <xf numFmtId="9" fontId="34" fillId="5" borderId="25" xfId="2" applyFont="1" applyFill="1" applyBorder="1" applyAlignment="1" applyProtection="1">
      <alignment horizontal="center" vertical="center" wrapText="1"/>
    </xf>
    <xf numFmtId="0" fontId="76" fillId="0" borderId="7" xfId="0" applyFont="1" applyFill="1" applyBorder="1" applyAlignment="1" applyProtection="1">
      <alignment horizontal="center" vertical="center" wrapText="1"/>
      <protection locked="0"/>
    </xf>
    <xf numFmtId="0" fontId="76" fillId="0" borderId="25" xfId="0" applyFont="1" applyFill="1" applyBorder="1" applyAlignment="1" applyProtection="1">
      <alignment horizontal="center" vertical="center" wrapText="1"/>
      <protection locked="0"/>
    </xf>
    <xf numFmtId="14" fontId="34" fillId="2" borderId="7" xfId="4" applyNumberFormat="1" applyFont="1" applyFill="1" applyBorder="1" applyAlignment="1" applyProtection="1">
      <alignment horizontal="center" vertical="center" wrapText="1"/>
      <protection locked="0"/>
    </xf>
    <xf numFmtId="14" fontId="34" fillId="27" borderId="7" xfId="0" applyNumberFormat="1" applyFont="1" applyFill="1" applyBorder="1" applyAlignment="1" applyProtection="1">
      <alignment horizontal="center" vertical="center" wrapText="1"/>
      <protection locked="0"/>
    </xf>
    <xf numFmtId="14" fontId="69" fillId="0" borderId="25" xfId="0" applyNumberFormat="1" applyFont="1" applyBorder="1" applyAlignment="1" applyProtection="1">
      <alignment horizontal="center" vertical="center" wrapText="1"/>
      <protection locked="0"/>
    </xf>
    <xf numFmtId="14" fontId="34" fillId="2" borderId="7" xfId="0" applyNumberFormat="1" applyFont="1" applyFill="1" applyBorder="1" applyAlignment="1" applyProtection="1">
      <alignment horizontal="center" vertical="center" wrapText="1"/>
      <protection locked="0"/>
    </xf>
    <xf numFmtId="14" fontId="69" fillId="0" borderId="7" xfId="0" applyNumberFormat="1" applyFont="1" applyBorder="1" applyAlignment="1" applyProtection="1">
      <alignment horizontal="justify" vertical="center" wrapText="1"/>
      <protection locked="0"/>
    </xf>
    <xf numFmtId="14" fontId="69" fillId="2" borderId="25" xfId="0" applyNumberFormat="1" applyFont="1" applyFill="1" applyBorder="1" applyAlignment="1" applyProtection="1">
      <alignment horizontal="center" vertical="center" wrapText="1"/>
      <protection locked="0"/>
    </xf>
    <xf numFmtId="0" fontId="84" fillId="2" borderId="7" xfId="0" applyFont="1" applyFill="1" applyBorder="1" applyAlignment="1" applyProtection="1">
      <alignment horizontal="justify" vertical="center" wrapText="1"/>
      <protection locked="0"/>
    </xf>
    <xf numFmtId="0" fontId="69" fillId="2" borderId="25" xfId="0" applyFont="1" applyFill="1" applyBorder="1" applyAlignment="1" applyProtection="1">
      <alignment horizontal="justify" vertical="center" wrapText="1"/>
      <protection locked="0"/>
    </xf>
    <xf numFmtId="0" fontId="6" fillId="0" borderId="23" xfId="0" applyFont="1" applyBorder="1" applyAlignment="1" applyProtection="1">
      <alignment horizontal="justify" vertical="center" wrapText="1"/>
      <protection locked="0"/>
    </xf>
    <xf numFmtId="0" fontId="6" fillId="2" borderId="23" xfId="0" applyFont="1" applyFill="1" applyBorder="1" applyAlignment="1" applyProtection="1">
      <alignment horizontal="justify" vertical="center" wrapText="1"/>
      <protection locked="0"/>
    </xf>
    <xf numFmtId="0" fontId="71" fillId="0" borderId="23" xfId="0" applyFont="1" applyBorder="1" applyAlignment="1" applyProtection="1">
      <alignment horizontal="justify" vertical="center" wrapText="1"/>
      <protection locked="0"/>
    </xf>
    <xf numFmtId="0" fontId="69" fillId="2" borderId="23" xfId="0" applyFont="1" applyFill="1" applyBorder="1" applyAlignment="1" applyProtection="1">
      <alignment horizontal="justify" vertical="center" wrapText="1"/>
      <protection locked="0"/>
    </xf>
    <xf numFmtId="0" fontId="52" fillId="0" borderId="23" xfId="0" applyFont="1" applyBorder="1" applyAlignment="1" applyProtection="1">
      <alignment horizontal="justify" vertical="center" wrapText="1"/>
      <protection locked="0"/>
    </xf>
    <xf numFmtId="0" fontId="84" fillId="2" borderId="23" xfId="0" applyFont="1" applyFill="1" applyBorder="1" applyAlignment="1" applyProtection="1">
      <alignment horizontal="justify" vertical="center" wrapText="1"/>
      <protection locked="0"/>
    </xf>
    <xf numFmtId="0" fontId="69" fillId="2" borderId="26" xfId="0" applyFont="1" applyFill="1" applyBorder="1" applyAlignment="1" applyProtection="1">
      <alignment horizontal="justify" vertical="center" wrapText="1"/>
      <protection locked="0"/>
    </xf>
    <xf numFmtId="0" fontId="81" fillId="2" borderId="23" xfId="0" applyFont="1" applyFill="1" applyBorder="1" applyAlignment="1" applyProtection="1">
      <alignment horizontal="justify" vertical="center" wrapText="1"/>
      <protection locked="0"/>
    </xf>
    <xf numFmtId="0" fontId="34" fillId="0" borderId="7" xfId="0" applyFont="1" applyBorder="1" applyAlignment="1" applyProtection="1">
      <alignment horizontal="justify" vertical="center"/>
      <protection locked="0"/>
    </xf>
    <xf numFmtId="16" fontId="34" fillId="27" borderId="7" xfId="0" applyNumberFormat="1" applyFont="1" applyFill="1" applyBorder="1" applyAlignment="1" applyProtection="1">
      <alignment horizontal="center" vertical="center" wrapText="1"/>
      <protection locked="0"/>
    </xf>
    <xf numFmtId="0" fontId="34" fillId="27" borderId="7" xfId="0" applyFont="1" applyFill="1" applyBorder="1" applyAlignment="1" applyProtection="1">
      <alignment horizontal="center" vertical="center" wrapText="1"/>
      <protection locked="0"/>
    </xf>
    <xf numFmtId="14" fontId="72" fillId="2" borderId="7" xfId="4" applyNumberFormat="1" applyFont="1" applyFill="1" applyBorder="1" applyAlignment="1" applyProtection="1">
      <alignment horizontal="center" vertical="center" wrapText="1"/>
      <protection locked="0"/>
    </xf>
    <xf numFmtId="0" fontId="2" fillId="11" borderId="39" xfId="0" applyFont="1" applyFill="1" applyBorder="1" applyAlignment="1" applyProtection="1">
      <alignment horizontal="center" vertical="center" wrapText="1"/>
      <protection hidden="1"/>
    </xf>
    <xf numFmtId="0" fontId="2" fillId="11" borderId="40" xfId="0" applyFont="1" applyFill="1" applyBorder="1" applyAlignment="1" applyProtection="1">
      <alignment horizontal="center" vertical="center" wrapText="1"/>
      <protection hidden="1"/>
    </xf>
    <xf numFmtId="0" fontId="2" fillId="11" borderId="41" xfId="0" applyFont="1" applyFill="1" applyBorder="1" applyAlignment="1" applyProtection="1">
      <alignment horizontal="center" vertical="center" wrapText="1"/>
      <protection hidden="1"/>
    </xf>
    <xf numFmtId="0" fontId="2" fillId="11" borderId="42" xfId="0" applyFont="1" applyFill="1" applyBorder="1" applyAlignment="1" applyProtection="1">
      <alignment horizontal="center" vertical="center" wrapText="1"/>
      <protection hidden="1"/>
    </xf>
    <xf numFmtId="0" fontId="13" fillId="11" borderId="1" xfId="0" applyFont="1" applyFill="1" applyBorder="1" applyAlignment="1" applyProtection="1">
      <alignment horizontal="center" vertical="center" wrapText="1"/>
      <protection hidden="1"/>
    </xf>
    <xf numFmtId="0" fontId="11" fillId="20" borderId="1" xfId="0" applyFont="1" applyFill="1" applyBorder="1" applyAlignment="1" applyProtection="1">
      <alignment horizontal="center" vertical="center" wrapText="1"/>
      <protection hidden="1"/>
    </xf>
    <xf numFmtId="0" fontId="8" fillId="11" borderId="1" xfId="0" applyFont="1" applyFill="1" applyBorder="1" applyAlignment="1" applyProtection="1">
      <alignment horizontal="center"/>
      <protection hidden="1"/>
    </xf>
    <xf numFmtId="0" fontId="2" fillId="11" borderId="1" xfId="0" applyFont="1" applyFill="1" applyBorder="1" applyAlignment="1" applyProtection="1">
      <alignment vertical="center" wrapText="1"/>
      <protection hidden="1"/>
    </xf>
    <xf numFmtId="0" fontId="9" fillId="11" borderId="4" xfId="0" applyFont="1" applyFill="1" applyBorder="1" applyAlignment="1" applyProtection="1">
      <alignment horizontal="right" vertical="center" wrapText="1"/>
      <protection hidden="1"/>
    </xf>
    <xf numFmtId="0" fontId="9" fillId="11" borderId="5" xfId="0" applyFont="1" applyFill="1" applyBorder="1" applyAlignment="1" applyProtection="1">
      <alignment wrapText="1"/>
      <protection hidden="1"/>
    </xf>
    <xf numFmtId="0" fontId="10" fillId="6" borderId="2" xfId="0" applyFont="1" applyFill="1" applyBorder="1" applyAlignment="1" applyProtection="1">
      <alignment horizontal="center" vertical="center" wrapText="1"/>
      <protection hidden="1"/>
    </xf>
    <xf numFmtId="0" fontId="10" fillId="6" borderId="3" xfId="0" applyFont="1" applyFill="1" applyBorder="1" applyAlignment="1" applyProtection="1">
      <alignment horizontal="center" vertical="center" wrapText="1"/>
      <protection hidden="1"/>
    </xf>
    <xf numFmtId="0" fontId="2" fillId="11" borderId="4" xfId="0" applyFont="1" applyFill="1" applyBorder="1" applyAlignment="1" applyProtection="1">
      <alignment horizontal="center" vertical="center" wrapText="1"/>
      <protection hidden="1"/>
    </xf>
    <xf numFmtId="0" fontId="2" fillId="11" borderId="5" xfId="0" applyFont="1" applyFill="1" applyBorder="1" applyAlignment="1" applyProtection="1">
      <alignment horizontal="center" vertical="center" wrapText="1"/>
      <protection hidden="1"/>
    </xf>
    <xf numFmtId="0" fontId="10" fillId="20" borderId="2" xfId="0" applyFont="1" applyFill="1" applyBorder="1" applyAlignment="1" applyProtection="1">
      <alignment horizontal="center" vertical="center" wrapText="1"/>
      <protection hidden="1"/>
    </xf>
    <xf numFmtId="0" fontId="10" fillId="20" borderId="3" xfId="0" applyFont="1" applyFill="1" applyBorder="1" applyAlignment="1" applyProtection="1">
      <alignment horizontal="center" vertical="center" wrapText="1"/>
      <protection hidden="1"/>
    </xf>
    <xf numFmtId="1" fontId="13" fillId="11" borderId="2" xfId="0" applyNumberFormat="1" applyFont="1" applyFill="1" applyBorder="1" applyAlignment="1" applyProtection="1">
      <alignment horizontal="center" vertical="center" wrapText="1"/>
      <protection hidden="1"/>
    </xf>
    <xf numFmtId="1" fontId="13" fillId="11" borderId="3" xfId="0" applyNumberFormat="1" applyFont="1" applyFill="1" applyBorder="1" applyAlignment="1" applyProtection="1">
      <alignment horizontal="center" vertical="center" wrapText="1"/>
      <protection hidden="1"/>
    </xf>
    <xf numFmtId="1" fontId="10" fillId="0" borderId="39" xfId="0" applyNumberFormat="1" applyFont="1" applyBorder="1" applyAlignment="1" applyProtection="1">
      <alignment horizontal="center" vertical="center" wrapText="1"/>
      <protection hidden="1"/>
    </xf>
    <xf numFmtId="1" fontId="10" fillId="0" borderId="40" xfId="0" applyNumberFormat="1" applyFont="1" applyBorder="1" applyAlignment="1" applyProtection="1">
      <alignment horizontal="center" vertical="center" wrapText="1"/>
      <protection hidden="1"/>
    </xf>
    <xf numFmtId="1" fontId="10" fillId="0" borderId="43" xfId="0" applyNumberFormat="1" applyFont="1" applyBorder="1" applyAlignment="1" applyProtection="1">
      <alignment horizontal="center" vertical="center" wrapText="1"/>
      <protection hidden="1"/>
    </xf>
    <xf numFmtId="1" fontId="10" fillId="0" borderId="44" xfId="0" applyNumberFormat="1" applyFont="1" applyBorder="1" applyAlignment="1" applyProtection="1">
      <alignment horizontal="center" vertical="center" wrapText="1"/>
      <protection hidden="1"/>
    </xf>
    <xf numFmtId="1" fontId="10" fillId="0" borderId="41" xfId="0" applyNumberFormat="1" applyFont="1" applyBorder="1" applyAlignment="1" applyProtection="1">
      <alignment horizontal="center" vertical="center" wrapText="1"/>
      <protection hidden="1"/>
    </xf>
    <xf numFmtId="1" fontId="10" fillId="0" borderId="42" xfId="0" applyNumberFormat="1" applyFont="1" applyBorder="1" applyAlignment="1" applyProtection="1">
      <alignment horizontal="center" vertical="center" wrapText="1"/>
      <protection hidden="1"/>
    </xf>
    <xf numFmtId="0" fontId="10" fillId="6" borderId="1" xfId="0" applyFont="1" applyFill="1" applyBorder="1" applyAlignment="1" applyProtection="1">
      <alignment horizontal="center" vertical="center" wrapText="1"/>
      <protection hidden="1"/>
    </xf>
    <xf numFmtId="1" fontId="10" fillId="0" borderId="1" xfId="0" applyNumberFormat="1" applyFont="1" applyBorder="1" applyAlignment="1" applyProtection="1">
      <alignment horizontal="center" vertical="center" wrapText="1"/>
      <protection hidden="1"/>
    </xf>
    <xf numFmtId="0" fontId="10" fillId="0" borderId="1" xfId="0" applyFont="1" applyBorder="1" applyAlignment="1" applyProtection="1">
      <alignment horizontal="left" vertical="center" wrapText="1"/>
      <protection hidden="1"/>
    </xf>
    <xf numFmtId="0" fontId="69" fillId="0" borderId="4" xfId="0" applyFont="1" applyBorder="1" applyAlignment="1">
      <alignment horizontal="justify" vertical="justify" wrapText="1"/>
    </xf>
    <xf numFmtId="0" fontId="69" fillId="0" borderId="5" xfId="0" applyFont="1" applyBorder="1" applyAlignment="1">
      <alignment horizontal="justify" vertical="justify" wrapText="1"/>
    </xf>
    <xf numFmtId="14" fontId="69" fillId="0" borderId="4" xfId="0" applyNumberFormat="1" applyFont="1" applyBorder="1" applyAlignment="1">
      <alignment horizontal="center" vertical="center"/>
    </xf>
    <xf numFmtId="14" fontId="69" fillId="0" borderId="5" xfId="0" applyNumberFormat="1" applyFont="1" applyBorder="1" applyAlignment="1">
      <alignment horizontal="center" vertical="center"/>
    </xf>
    <xf numFmtId="0" fontId="6" fillId="0" borderId="4" xfId="0" applyFont="1" applyBorder="1" applyAlignment="1">
      <alignment horizontal="center" vertical="center" wrapText="1"/>
    </xf>
    <xf numFmtId="0" fontId="69" fillId="0" borderId="5" xfId="0" applyFont="1" applyBorder="1" applyAlignment="1">
      <alignment horizontal="center" vertical="center" wrapText="1"/>
    </xf>
    <xf numFmtId="0" fontId="63" fillId="0" borderId="2"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39" xfId="0" applyFont="1" applyBorder="1" applyAlignment="1">
      <alignment horizontal="center" vertical="center" wrapText="1"/>
    </xf>
    <xf numFmtId="0" fontId="63" fillId="0" borderId="40" xfId="0" applyFont="1" applyBorder="1" applyAlignment="1">
      <alignment horizontal="center" vertical="center" wrapText="1"/>
    </xf>
    <xf numFmtId="0" fontId="63" fillId="0" borderId="41" xfId="0" applyFont="1" applyBorder="1" applyAlignment="1">
      <alignment horizontal="center" vertical="center" wrapText="1"/>
    </xf>
    <xf numFmtId="0" fontId="63" fillId="0" borderId="42" xfId="0" applyFont="1" applyBorder="1" applyAlignment="1">
      <alignment horizontal="center" vertical="center" wrapText="1"/>
    </xf>
    <xf numFmtId="0" fontId="26" fillId="0" borderId="1" xfId="0" applyFont="1" applyBorder="1" applyAlignment="1">
      <alignment vertical="top" wrapText="1"/>
    </xf>
    <xf numFmtId="0" fontId="6" fillId="0" borderId="7" xfId="0" applyFont="1" applyBorder="1" applyAlignment="1">
      <alignment horizontal="left" wrapText="1"/>
    </xf>
    <xf numFmtId="0" fontId="29" fillId="0" borderId="49" xfId="0" applyFont="1" applyBorder="1" applyAlignment="1">
      <alignment horizontal="center" vertical="center"/>
    </xf>
    <xf numFmtId="0" fontId="29" fillId="0" borderId="51" xfId="0" applyFont="1" applyBorder="1" applyAlignment="1">
      <alignment horizontal="center" vertical="center"/>
    </xf>
    <xf numFmtId="0" fontId="50" fillId="0" borderId="52" xfId="0" applyFont="1" applyBorder="1" applyAlignment="1">
      <alignment horizontal="center"/>
    </xf>
    <xf numFmtId="0" fontId="50" fillId="0" borderId="20" xfId="0" applyFont="1" applyBorder="1" applyAlignment="1">
      <alignment horizontal="center"/>
    </xf>
    <xf numFmtId="0" fontId="50" fillId="0" borderId="27" xfId="0" applyFont="1" applyBorder="1" applyAlignment="1">
      <alignment horizontal="center"/>
    </xf>
    <xf numFmtId="0" fontId="50" fillId="0" borderId="29" xfId="0" applyFont="1" applyBorder="1" applyAlignment="1">
      <alignment horizontal="center"/>
    </xf>
    <xf numFmtId="0" fontId="67" fillId="0" borderId="0" xfId="0" applyFont="1" applyAlignment="1">
      <alignment horizontal="center" wrapText="1"/>
    </xf>
    <xf numFmtId="0" fontId="67" fillId="0" borderId="0" xfId="0" applyFont="1" applyAlignment="1">
      <alignment horizontal="center" vertical="center" wrapText="1"/>
    </xf>
    <xf numFmtId="0" fontId="62" fillId="10" borderId="13" xfId="0" applyFont="1" applyFill="1" applyBorder="1" applyAlignment="1">
      <alignment horizontal="center" vertical="center"/>
    </xf>
    <xf numFmtId="0" fontId="62" fillId="10" borderId="8" xfId="0" applyFont="1" applyFill="1" applyBorder="1" applyAlignment="1">
      <alignment horizontal="center" vertical="center"/>
    </xf>
    <xf numFmtId="0" fontId="62" fillId="10" borderId="14" xfId="0" applyFont="1" applyFill="1" applyBorder="1" applyAlignment="1">
      <alignment horizontal="center" vertical="center"/>
    </xf>
    <xf numFmtId="0" fontId="62" fillId="10" borderId="15" xfId="0" applyFont="1" applyFill="1" applyBorder="1" applyAlignment="1">
      <alignment horizontal="center" vertical="center"/>
    </xf>
    <xf numFmtId="0" fontId="62" fillId="10" borderId="0" xfId="0" applyFont="1" applyFill="1" applyAlignment="1">
      <alignment horizontal="center" vertical="center"/>
    </xf>
    <xf numFmtId="0" fontId="62" fillId="10" borderId="16" xfId="0" applyFont="1" applyFill="1" applyBorder="1" applyAlignment="1">
      <alignment horizontal="center" vertical="center"/>
    </xf>
    <xf numFmtId="0" fontId="62" fillId="10" borderId="17" xfId="0" applyFont="1" applyFill="1" applyBorder="1" applyAlignment="1">
      <alignment horizontal="center" vertical="center"/>
    </xf>
    <xf numFmtId="0" fontId="62" fillId="10" borderId="18" xfId="0" applyFont="1" applyFill="1" applyBorder="1" applyAlignment="1">
      <alignment horizontal="center" vertical="center"/>
    </xf>
    <xf numFmtId="0" fontId="62" fillId="10" borderId="19" xfId="0" applyFont="1" applyFill="1" applyBorder="1" applyAlignment="1">
      <alignment horizontal="center" vertical="center"/>
    </xf>
    <xf numFmtId="0" fontId="46" fillId="11" borderId="13" xfId="0" applyFont="1" applyFill="1" applyBorder="1" applyAlignment="1">
      <alignment horizontal="center" vertical="top"/>
    </xf>
    <xf numFmtId="0" fontId="46" fillId="11" borderId="8" xfId="0" applyFont="1" applyFill="1" applyBorder="1" applyAlignment="1">
      <alignment horizontal="center" vertical="top"/>
    </xf>
    <xf numFmtId="0" fontId="46" fillId="11" borderId="14" xfId="0" applyFont="1" applyFill="1" applyBorder="1" applyAlignment="1">
      <alignment horizontal="center" vertical="top"/>
    </xf>
    <xf numFmtId="0" fontId="47" fillId="11" borderId="15" xfId="0" applyFont="1" applyFill="1" applyBorder="1" applyAlignment="1">
      <alignment horizontal="center" vertical="top"/>
    </xf>
    <xf numFmtId="0" fontId="47" fillId="11" borderId="0" xfId="0" applyFont="1" applyFill="1" applyAlignment="1">
      <alignment horizontal="center" vertical="top"/>
    </xf>
    <xf numFmtId="0" fontId="47" fillId="11" borderId="16" xfId="0" applyFont="1" applyFill="1" applyBorder="1" applyAlignment="1">
      <alignment horizontal="center" vertical="top"/>
    </xf>
    <xf numFmtId="0" fontId="47" fillId="11" borderId="17" xfId="0" applyFont="1" applyFill="1" applyBorder="1" applyAlignment="1">
      <alignment horizontal="center" vertical="top"/>
    </xf>
    <xf numFmtId="0" fontId="47" fillId="11" borderId="18" xfId="0" applyFont="1" applyFill="1" applyBorder="1" applyAlignment="1">
      <alignment horizontal="center" vertical="top"/>
    </xf>
    <xf numFmtId="0" fontId="47" fillId="11" borderId="19" xfId="0" applyFont="1" applyFill="1" applyBorder="1" applyAlignment="1">
      <alignment horizontal="center" vertical="top"/>
    </xf>
    <xf numFmtId="0" fontId="46" fillId="11" borderId="15" xfId="0" applyFont="1" applyFill="1" applyBorder="1" applyAlignment="1">
      <alignment horizontal="center" vertical="top"/>
    </xf>
    <xf numFmtId="0" fontId="46" fillId="11" borderId="0" xfId="0" applyFont="1" applyFill="1" applyAlignment="1">
      <alignment horizontal="center" vertical="top"/>
    </xf>
    <xf numFmtId="0" fontId="46" fillId="11" borderId="16" xfId="0" applyFont="1" applyFill="1" applyBorder="1" applyAlignment="1">
      <alignment horizontal="center" vertical="top"/>
    </xf>
    <xf numFmtId="0" fontId="46" fillId="11" borderId="17" xfId="0" applyFont="1" applyFill="1" applyBorder="1" applyAlignment="1">
      <alignment horizontal="center" vertical="top"/>
    </xf>
    <xf numFmtId="0" fontId="46" fillId="11" borderId="18" xfId="0" applyFont="1" applyFill="1" applyBorder="1" applyAlignment="1">
      <alignment horizontal="center" vertical="top"/>
    </xf>
    <xf numFmtId="0" fontId="46" fillId="11" borderId="19" xfId="0" applyFont="1" applyFill="1" applyBorder="1" applyAlignment="1">
      <alignment horizontal="center" vertical="top"/>
    </xf>
    <xf numFmtId="0" fontId="64" fillId="13" borderId="0" xfId="1" applyFont="1" applyFill="1" applyAlignment="1">
      <alignment horizontal="center" wrapText="1"/>
    </xf>
    <xf numFmtId="0" fontId="37" fillId="10" borderId="13" xfId="0" applyFont="1" applyFill="1" applyBorder="1" applyAlignment="1">
      <alignment horizontal="center" vertical="center"/>
    </xf>
    <xf numFmtId="0" fontId="37" fillId="10" borderId="8" xfId="0" applyFont="1" applyFill="1" applyBorder="1" applyAlignment="1">
      <alignment horizontal="center" vertical="center"/>
    </xf>
    <xf numFmtId="0" fontId="37" fillId="10" borderId="14" xfId="0" applyFont="1" applyFill="1" applyBorder="1" applyAlignment="1">
      <alignment horizontal="center" vertical="center"/>
    </xf>
    <xf numFmtId="0" fontId="37" fillId="10" borderId="15" xfId="0" applyFont="1" applyFill="1" applyBorder="1" applyAlignment="1">
      <alignment horizontal="center" vertical="center"/>
    </xf>
    <xf numFmtId="0" fontId="37" fillId="10" borderId="0" xfId="0" applyFont="1" applyFill="1" applyAlignment="1">
      <alignment horizontal="center" vertical="center"/>
    </xf>
    <xf numFmtId="0" fontId="37" fillId="10" borderId="16" xfId="0" applyFont="1" applyFill="1" applyBorder="1" applyAlignment="1">
      <alignment horizontal="center" vertical="center"/>
    </xf>
    <xf numFmtId="0" fontId="37" fillId="10" borderId="17" xfId="0" applyFont="1" applyFill="1" applyBorder="1" applyAlignment="1">
      <alignment horizontal="center" vertical="center"/>
    </xf>
    <xf numFmtId="0" fontId="37" fillId="10" borderId="18" xfId="0" applyFont="1" applyFill="1" applyBorder="1" applyAlignment="1">
      <alignment horizontal="center" vertical="center"/>
    </xf>
    <xf numFmtId="0" fontId="37" fillId="10" borderId="19" xfId="0" applyFont="1" applyFill="1" applyBorder="1" applyAlignment="1">
      <alignment horizontal="center" vertical="center"/>
    </xf>
    <xf numFmtId="0" fontId="39" fillId="0" borderId="0" xfId="1" applyFont="1" applyBorder="1" applyAlignment="1" applyProtection="1">
      <alignment horizontal="left" vertical="center" wrapText="1"/>
      <protection locked="0"/>
    </xf>
    <xf numFmtId="0" fontId="39" fillId="0" borderId="20" xfId="1" applyFont="1" applyBorder="1" applyAlignment="1" applyProtection="1">
      <alignment horizontal="left" vertical="center" wrapText="1"/>
      <protection locked="0"/>
    </xf>
    <xf numFmtId="0" fontId="0" fillId="0" borderId="1" xfId="0" applyBorder="1" applyAlignment="1">
      <alignment horizontal="center" vertical="center" wrapText="1"/>
    </xf>
    <xf numFmtId="0" fontId="44" fillId="10" borderId="7" xfId="0" applyFont="1" applyFill="1" applyBorder="1" applyAlignment="1">
      <alignment horizontal="center" vertical="center" wrapText="1"/>
    </xf>
    <xf numFmtId="0" fontId="44" fillId="12" borderId="7" xfId="0" applyFont="1" applyFill="1" applyBorder="1" applyAlignment="1">
      <alignment horizontal="center" vertical="center" wrapText="1"/>
    </xf>
    <xf numFmtId="0" fontId="0" fillId="0" borderId="5" xfId="0" applyBorder="1" applyAlignment="1">
      <alignment horizontal="center" vertical="center" wrapText="1"/>
    </xf>
    <xf numFmtId="0" fontId="27" fillId="11" borderId="1" xfId="0" applyFont="1" applyFill="1" applyBorder="1" applyAlignment="1" applyProtection="1">
      <alignment horizontal="center" vertical="center" wrapText="1"/>
      <protection locked="0"/>
    </xf>
    <xf numFmtId="0" fontId="42" fillId="10" borderId="1" xfId="0" applyFont="1" applyFill="1" applyBorder="1" applyAlignment="1" applyProtection="1">
      <alignment horizontal="center" vertical="center" wrapText="1"/>
      <protection locked="0"/>
    </xf>
    <xf numFmtId="0" fontId="22" fillId="11" borderId="21" xfId="0" applyFont="1" applyFill="1" applyBorder="1" applyAlignment="1">
      <alignment horizontal="center"/>
    </xf>
    <xf numFmtId="0" fontId="29" fillId="0" borderId="0" xfId="0" applyFont="1" applyAlignment="1">
      <alignment horizontal="center" vertical="center"/>
    </xf>
    <xf numFmtId="0" fontId="6" fillId="0" borderId="8" xfId="0" applyFont="1" applyBorder="1" applyAlignment="1">
      <alignment horizontal="center" vertical="center"/>
    </xf>
    <xf numFmtId="0" fontId="22" fillId="11" borderId="9" xfId="0" applyFont="1" applyFill="1" applyBorder="1" applyAlignment="1">
      <alignment horizontal="center" vertical="center" wrapText="1"/>
    </xf>
    <xf numFmtId="0" fontId="22" fillId="11" borderId="10" xfId="0" applyFont="1" applyFill="1" applyBorder="1" applyAlignment="1">
      <alignment horizontal="center" vertical="center" wrapText="1"/>
    </xf>
    <xf numFmtId="0" fontId="49" fillId="0" borderId="9" xfId="0" applyFont="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21" fillId="22" borderId="45" xfId="0" applyFont="1" applyFill="1" applyBorder="1" applyAlignment="1">
      <alignment horizontal="center"/>
    </xf>
    <xf numFmtId="0" fontId="21" fillId="22" borderId="46" xfId="0" applyFont="1" applyFill="1" applyBorder="1" applyAlignment="1">
      <alignment horizontal="center"/>
    </xf>
    <xf numFmtId="0" fontId="21" fillId="22" borderId="47" xfId="0" applyFont="1" applyFill="1" applyBorder="1" applyAlignment="1">
      <alignment horizontal="center"/>
    </xf>
    <xf numFmtId="0" fontId="21" fillId="12" borderId="45" xfId="0" applyFont="1" applyFill="1" applyBorder="1" applyAlignment="1">
      <alignment horizontal="center"/>
    </xf>
    <xf numFmtId="0" fontId="21" fillId="12" borderId="46" xfId="0" applyFont="1" applyFill="1" applyBorder="1" applyAlignment="1">
      <alignment horizontal="center"/>
    </xf>
    <xf numFmtId="0" fontId="21" fillId="12" borderId="47" xfId="0" applyFont="1" applyFill="1" applyBorder="1" applyAlignment="1">
      <alignment horizontal="center"/>
    </xf>
    <xf numFmtId="0" fontId="4" fillId="11" borderId="28" xfId="0" applyFont="1" applyFill="1" applyBorder="1" applyAlignment="1">
      <alignment horizontal="center" vertical="center"/>
    </xf>
    <xf numFmtId="0" fontId="4" fillId="11" borderId="7" xfId="0" applyFont="1" applyFill="1" applyBorder="1" applyAlignment="1">
      <alignment horizontal="center" vertical="center"/>
    </xf>
    <xf numFmtId="9" fontId="4" fillId="11" borderId="28" xfId="2" applyFont="1" applyFill="1" applyBorder="1" applyAlignment="1">
      <alignment horizontal="center" vertical="center"/>
    </xf>
    <xf numFmtId="9" fontId="4" fillId="11" borderId="7" xfId="2" applyFont="1" applyFill="1" applyBorder="1" applyAlignment="1">
      <alignment horizontal="center" vertical="center"/>
    </xf>
    <xf numFmtId="0" fontId="29" fillId="12" borderId="29" xfId="0" applyFont="1" applyFill="1" applyBorder="1" applyAlignment="1">
      <alignment horizontal="center" vertical="center" wrapText="1"/>
    </xf>
    <xf numFmtId="0" fontId="29" fillId="12" borderId="23" xfId="0" applyFont="1" applyFill="1" applyBorder="1" applyAlignment="1">
      <alignment horizontal="center" vertical="center" wrapText="1"/>
    </xf>
    <xf numFmtId="0" fontId="29" fillId="12" borderId="26"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2" xfId="0" applyFont="1" applyFill="1" applyBorder="1" applyAlignment="1">
      <alignment horizontal="center" vertical="center" wrapText="1"/>
    </xf>
    <xf numFmtId="0" fontId="29" fillId="12" borderId="7" xfId="0" applyFont="1" applyFill="1" applyBorder="1" applyAlignment="1">
      <alignment horizontal="center" vertical="center" wrapText="1"/>
    </xf>
    <xf numFmtId="0" fontId="4" fillId="11" borderId="28" xfId="0" applyFont="1" applyFill="1" applyBorder="1" applyAlignment="1">
      <alignment horizontal="center"/>
    </xf>
    <xf numFmtId="0" fontId="21" fillId="10" borderId="1" xfId="0" applyFont="1" applyFill="1" applyBorder="1" applyAlignment="1">
      <alignment horizontal="center" vertical="center" wrapText="1"/>
    </xf>
    <xf numFmtId="0" fontId="22" fillId="11" borderId="1" xfId="0" applyFont="1" applyFill="1" applyBorder="1" applyAlignment="1">
      <alignment horizontal="center" vertical="center"/>
    </xf>
    <xf numFmtId="0" fontId="22" fillId="21" borderId="1" xfId="0" applyFont="1" applyFill="1" applyBorder="1" applyAlignment="1">
      <alignment horizontal="center" vertical="center"/>
    </xf>
    <xf numFmtId="0" fontId="15" fillId="20" borderId="1" xfId="0" applyFont="1" applyFill="1" applyBorder="1" applyAlignment="1" applyProtection="1">
      <alignment horizontal="center" vertical="center" wrapText="1"/>
      <protection hidden="1"/>
    </xf>
    <xf numFmtId="0" fontId="15" fillId="3" borderId="1" xfId="0" applyFont="1" applyFill="1" applyBorder="1" applyAlignment="1" applyProtection="1">
      <alignment horizontal="center" vertical="center" wrapText="1"/>
      <protection hidden="1"/>
    </xf>
    <xf numFmtId="0" fontId="15" fillId="5" borderId="1" xfId="0" applyFont="1" applyFill="1" applyBorder="1" applyAlignment="1" applyProtection="1">
      <alignment horizontal="center" vertical="center" wrapText="1"/>
      <protection hidden="1"/>
    </xf>
    <xf numFmtId="0" fontId="54" fillId="2" borderId="30" xfId="0" applyFont="1" applyFill="1" applyBorder="1" applyAlignment="1">
      <alignment horizontal="center" vertical="center"/>
    </xf>
    <xf numFmtId="0" fontId="29" fillId="0" borderId="36" xfId="0" applyFont="1" applyBorder="1" applyAlignment="1">
      <alignment horizontal="center" vertical="center"/>
    </xf>
    <xf numFmtId="0" fontId="29" fillId="0" borderId="37" xfId="0" applyFont="1" applyBorder="1" applyAlignment="1">
      <alignment horizontal="center" vertical="center"/>
    </xf>
    <xf numFmtId="0" fontId="29" fillId="0" borderId="6" xfId="0" applyFont="1" applyBorder="1" applyAlignment="1">
      <alignment horizontal="center" vertical="center"/>
    </xf>
    <xf numFmtId="0" fontId="4" fillId="11" borderId="7" xfId="0" applyFont="1" applyFill="1" applyBorder="1" applyAlignment="1">
      <alignment horizontal="center" vertical="center" wrapText="1"/>
    </xf>
    <xf numFmtId="49" fontId="6" fillId="2" borderId="7" xfId="0" applyNumberFormat="1" applyFont="1" applyFill="1" applyBorder="1" applyAlignment="1">
      <alignment horizontal="justify" vertical="center" wrapText="1"/>
    </xf>
    <xf numFmtId="0" fontId="29" fillId="2" borderId="7" xfId="0" applyFont="1" applyFill="1" applyBorder="1" applyAlignment="1">
      <alignment horizontal="left" vertical="center"/>
    </xf>
    <xf numFmtId="0" fontId="6" fillId="2" borderId="7" xfId="0" applyFont="1" applyFill="1" applyBorder="1" applyAlignment="1">
      <alignment horizontal="center" vertical="center"/>
    </xf>
    <xf numFmtId="0" fontId="29" fillId="2" borderId="7" xfId="0" applyFont="1" applyFill="1" applyBorder="1" applyAlignment="1">
      <alignment horizontal="center" wrapText="1"/>
    </xf>
    <xf numFmtId="0" fontId="4" fillId="11" borderId="36" xfId="0" applyFont="1" applyFill="1" applyBorder="1" applyAlignment="1">
      <alignment horizontal="center" vertical="center"/>
    </xf>
    <xf numFmtId="0" fontId="4" fillId="11" borderId="37" xfId="0" applyFont="1" applyFill="1" applyBorder="1" applyAlignment="1">
      <alignment horizontal="center" vertical="center"/>
    </xf>
    <xf numFmtId="0" fontId="4" fillId="11" borderId="6"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2" xfId="0" applyFont="1" applyFill="1" applyBorder="1" applyAlignment="1">
      <alignment horizontal="center" vertical="center"/>
    </xf>
    <xf numFmtId="0" fontId="29" fillId="2" borderId="36" xfId="0" applyFont="1" applyFill="1" applyBorder="1" applyAlignment="1">
      <alignment horizontal="center" wrapText="1"/>
    </xf>
    <xf numFmtId="0" fontId="29" fillId="2" borderId="37" xfId="0" applyFont="1" applyFill="1" applyBorder="1" applyAlignment="1">
      <alignment horizontal="center" wrapText="1"/>
    </xf>
    <xf numFmtId="0" fontId="29" fillId="2" borderId="6" xfId="0" applyFont="1" applyFill="1" applyBorder="1" applyAlignment="1">
      <alignment horizontal="center" wrapText="1"/>
    </xf>
    <xf numFmtId="0" fontId="29" fillId="2" borderId="0" xfId="0" applyFont="1" applyFill="1" applyAlignment="1">
      <alignment horizontal="center" vertical="center" textRotation="90" wrapText="1"/>
    </xf>
    <xf numFmtId="0" fontId="29" fillId="2" borderId="0" xfId="0" applyFont="1" applyFill="1" applyAlignment="1">
      <alignment horizontal="center" vertical="center" textRotation="90"/>
    </xf>
    <xf numFmtId="0" fontId="29" fillId="2" borderId="0" xfId="0" applyFont="1" applyFill="1" applyAlignment="1">
      <alignment horizontal="center" vertical="center"/>
    </xf>
    <xf numFmtId="0" fontId="4" fillId="8" borderId="7" xfId="0" applyFont="1" applyFill="1" applyBorder="1" applyAlignment="1">
      <alignment horizontal="center" vertical="center" wrapText="1"/>
    </xf>
    <xf numFmtId="0" fontId="6" fillId="9" borderId="7" xfId="0" applyFont="1" applyFill="1" applyBorder="1" applyAlignment="1">
      <alignment horizontal="justify" vertical="center" wrapText="1"/>
    </xf>
    <xf numFmtId="0" fontId="29" fillId="2" borderId="7" xfId="0" applyFont="1" applyFill="1" applyBorder="1" applyAlignment="1">
      <alignment horizontal="center" vertical="center" wrapText="1"/>
    </xf>
    <xf numFmtId="0" fontId="56" fillId="2" borderId="0" xfId="0" applyFont="1" applyFill="1" applyAlignment="1">
      <alignment horizontal="center" vertical="center" wrapText="1"/>
    </xf>
    <xf numFmtId="0" fontId="6" fillId="9" borderId="7" xfId="0" applyFont="1" applyFill="1" applyBorder="1" applyAlignment="1">
      <alignment horizontal="center" vertical="center" wrapText="1"/>
    </xf>
    <xf numFmtId="0" fontId="4" fillId="8" borderId="7" xfId="0" applyFont="1" applyFill="1" applyBorder="1" applyAlignment="1">
      <alignment horizontal="center" vertical="center"/>
    </xf>
    <xf numFmtId="0" fontId="4" fillId="8" borderId="7" xfId="0" applyFont="1" applyFill="1" applyBorder="1" applyAlignment="1">
      <alignment horizontal="center"/>
    </xf>
    <xf numFmtId="0" fontId="4" fillId="8" borderId="7" xfId="0" applyFont="1" applyFill="1" applyBorder="1" applyAlignment="1">
      <alignment horizontal="center" wrapText="1"/>
    </xf>
    <xf numFmtId="0" fontId="29" fillId="2" borderId="7" xfId="0" applyFont="1" applyFill="1" applyBorder="1" applyAlignment="1">
      <alignment horizontal="center" vertical="center"/>
    </xf>
    <xf numFmtId="0" fontId="22" fillId="8" borderId="7" xfId="0" applyFont="1" applyFill="1" applyBorder="1" applyAlignment="1">
      <alignment horizontal="center"/>
    </xf>
    <xf numFmtId="0" fontId="0" fillId="0" borderId="13" xfId="0" applyBorder="1" applyProtection="1"/>
    <xf numFmtId="0" fontId="0" fillId="0" borderId="8" xfId="0" applyBorder="1" applyProtection="1"/>
    <xf numFmtId="0" fontId="0" fillId="0" borderId="8" xfId="0" applyBorder="1" applyAlignment="1" applyProtection="1">
      <alignment horizontal="justify" vertical="center"/>
    </xf>
    <xf numFmtId="0" fontId="0" fillId="0" borderId="8" xfId="0" applyBorder="1" applyAlignment="1" applyProtection="1">
      <alignment horizontal="center" vertical="center"/>
    </xf>
    <xf numFmtId="0" fontId="0" fillId="0" borderId="8" xfId="0" applyBorder="1" applyAlignment="1" applyProtection="1">
      <alignment horizontal="center"/>
    </xf>
    <xf numFmtId="14" fontId="0" fillId="0" borderId="8" xfId="0" applyNumberFormat="1" applyBorder="1" applyAlignment="1" applyProtection="1">
      <alignment horizontal="center" vertical="center"/>
    </xf>
    <xf numFmtId="0" fontId="0" fillId="0" borderId="14" xfId="0" applyBorder="1" applyAlignment="1" applyProtection="1">
      <alignment horizontal="justify" vertical="center"/>
    </xf>
    <xf numFmtId="0" fontId="0" fillId="0" borderId="0" xfId="0" applyProtection="1"/>
    <xf numFmtId="0" fontId="0" fillId="0" borderId="15" xfId="0" applyBorder="1" applyProtection="1"/>
    <xf numFmtId="0" fontId="0" fillId="0" borderId="0" xfId="0" applyAlignment="1" applyProtection="1">
      <alignment horizontal="justify" vertical="center"/>
    </xf>
    <xf numFmtId="0" fontId="0" fillId="0" borderId="0" xfId="0" applyAlignment="1" applyProtection="1">
      <alignment horizontal="center" vertical="center"/>
    </xf>
    <xf numFmtId="0" fontId="0" fillId="0" borderId="0" xfId="0" applyAlignment="1" applyProtection="1">
      <alignment horizontal="center"/>
    </xf>
    <xf numFmtId="0" fontId="1" fillId="0" borderId="0" xfId="0" applyFont="1" applyAlignment="1" applyProtection="1">
      <alignment horizontal="center" vertical="center"/>
    </xf>
    <xf numFmtId="14" fontId="0" fillId="0" borderId="0" xfId="0" applyNumberFormat="1" applyAlignment="1" applyProtection="1">
      <alignment horizontal="center" vertical="center"/>
    </xf>
    <xf numFmtId="0" fontId="0" fillId="0" borderId="16" xfId="0" applyBorder="1" applyAlignment="1" applyProtection="1">
      <alignment horizontal="justify" vertical="center"/>
    </xf>
    <xf numFmtId="0" fontId="0" fillId="0" borderId="0" xfId="0" applyAlignment="1" applyProtection="1">
      <alignment horizontal="center" vertical="center"/>
    </xf>
    <xf numFmtId="0" fontId="7" fillId="4" borderId="15" xfId="0" applyFont="1" applyFill="1" applyBorder="1" applyAlignment="1" applyProtection="1">
      <alignment horizontal="justify" vertical="center"/>
    </xf>
    <xf numFmtId="0" fontId="7" fillId="4" borderId="0" xfId="0" applyFont="1" applyFill="1" applyAlignment="1" applyProtection="1">
      <alignment horizontal="justify" vertical="center"/>
    </xf>
    <xf numFmtId="0" fontId="29" fillId="4" borderId="27" xfId="0" applyFont="1" applyFill="1" applyBorder="1" applyAlignment="1" applyProtection="1">
      <alignment horizontal="center" vertical="center"/>
    </xf>
    <xf numFmtId="0" fontId="76" fillId="0" borderId="28" xfId="0" applyFont="1" applyBorder="1" applyAlignment="1" applyProtection="1">
      <alignment horizontal="center" vertical="center"/>
    </xf>
    <xf numFmtId="0" fontId="6" fillId="4" borderId="28" xfId="0" applyFont="1" applyFill="1" applyBorder="1" applyAlignment="1" applyProtection="1">
      <alignment horizontal="justify" vertical="center" wrapText="1"/>
    </xf>
    <xf numFmtId="0" fontId="29" fillId="4" borderId="28" xfId="0" applyFont="1" applyFill="1" applyBorder="1" applyAlignment="1" applyProtection="1">
      <alignment horizontal="justify" vertical="center" wrapText="1"/>
    </xf>
    <xf numFmtId="0" fontId="6" fillId="4" borderId="28" xfId="0" applyFont="1" applyFill="1" applyBorder="1" applyAlignment="1" applyProtection="1">
      <alignment horizontal="center" vertical="center" wrapText="1"/>
    </xf>
    <xf numFmtId="0" fontId="6" fillId="24" borderId="28" xfId="0" applyFont="1" applyFill="1" applyBorder="1" applyAlignment="1" applyProtection="1">
      <alignment horizontal="center" vertical="center" wrapText="1"/>
    </xf>
    <xf numFmtId="0" fontId="31" fillId="4" borderId="28" xfId="0" applyFont="1" applyFill="1" applyBorder="1" applyAlignment="1" applyProtection="1">
      <alignment horizontal="center" vertical="center" wrapText="1"/>
    </xf>
    <xf numFmtId="0" fontId="28" fillId="4" borderId="28" xfId="0" applyFont="1" applyFill="1" applyBorder="1" applyAlignment="1" applyProtection="1">
      <alignment horizontal="center" vertical="center" wrapText="1"/>
    </xf>
    <xf numFmtId="0" fontId="28" fillId="0" borderId="28" xfId="0" applyFont="1" applyBorder="1" applyAlignment="1" applyProtection="1">
      <alignment horizontal="center" vertical="center" wrapText="1"/>
    </xf>
    <xf numFmtId="0" fontId="28" fillId="4" borderId="28" xfId="0" applyFont="1" applyFill="1" applyBorder="1" applyAlignment="1" applyProtection="1">
      <alignment horizontal="justify" vertical="center" wrapText="1"/>
    </xf>
    <xf numFmtId="0" fontId="6" fillId="4" borderId="28" xfId="0" applyFont="1" applyFill="1" applyBorder="1" applyAlignment="1" applyProtection="1">
      <alignment horizontal="justify" vertical="center"/>
    </xf>
    <xf numFmtId="14" fontId="6" fillId="4" borderId="28" xfId="0" applyNumberFormat="1" applyFont="1" applyFill="1" applyBorder="1" applyAlignment="1" applyProtection="1">
      <alignment horizontal="center" vertical="center"/>
    </xf>
    <xf numFmtId="0" fontId="6" fillId="4" borderId="28" xfId="0" applyFont="1" applyFill="1" applyBorder="1" applyAlignment="1" applyProtection="1">
      <alignment horizontal="center" vertical="center"/>
    </xf>
    <xf numFmtId="14" fontId="6" fillId="0" borderId="28" xfId="0" applyNumberFormat="1" applyFont="1" applyBorder="1" applyAlignment="1" applyProtection="1">
      <alignment horizontal="center" vertical="center"/>
    </xf>
    <xf numFmtId="14" fontId="69" fillId="4" borderId="28" xfId="0" applyNumberFormat="1" applyFont="1" applyFill="1" applyBorder="1" applyAlignment="1" applyProtection="1">
      <alignment horizontal="center" vertical="center"/>
    </xf>
    <xf numFmtId="0" fontId="69" fillId="4" borderId="28" xfId="0" applyFont="1" applyFill="1" applyBorder="1" applyAlignment="1" applyProtection="1">
      <alignment horizontal="justify" vertical="center"/>
    </xf>
    <xf numFmtId="0" fontId="69" fillId="4" borderId="29" xfId="0" applyFont="1" applyFill="1" applyBorder="1" applyAlignment="1" applyProtection="1">
      <alignment horizontal="justify" vertical="center"/>
    </xf>
    <xf numFmtId="0" fontId="6" fillId="4" borderId="0" xfId="0" applyFont="1" applyFill="1" applyAlignment="1" applyProtection="1">
      <alignment horizontal="justify" vertical="center"/>
    </xf>
    <xf numFmtId="0" fontId="25" fillId="8" borderId="15" xfId="0" applyFont="1" applyFill="1" applyBorder="1" applyAlignment="1" applyProtection="1">
      <alignment horizontal="center" vertical="center"/>
    </xf>
    <xf numFmtId="0" fontId="25" fillId="8" borderId="0" xfId="0" applyFont="1" applyFill="1" applyAlignment="1" applyProtection="1">
      <alignment horizontal="center" vertical="center"/>
    </xf>
    <xf numFmtId="0" fontId="22" fillId="11" borderId="55" xfId="0" applyFont="1" applyFill="1" applyBorder="1" applyAlignment="1" applyProtection="1">
      <alignment horizontal="center" vertical="center"/>
    </xf>
    <xf numFmtId="0" fontId="22" fillId="11" borderId="35" xfId="0" applyFont="1" applyFill="1" applyBorder="1" applyAlignment="1" applyProtection="1">
      <alignment horizontal="center" vertical="center"/>
    </xf>
    <xf numFmtId="0" fontId="22" fillId="21" borderId="35" xfId="0" applyFont="1" applyFill="1" applyBorder="1" applyAlignment="1" applyProtection="1">
      <alignment horizontal="center" vertical="center"/>
    </xf>
    <xf numFmtId="0" fontId="22" fillId="21" borderId="35" xfId="0" applyFont="1" applyFill="1" applyBorder="1" applyAlignment="1" applyProtection="1">
      <alignment horizontal="center" vertical="center"/>
    </xf>
    <xf numFmtId="0" fontId="22" fillId="23" borderId="35" xfId="0" applyFont="1" applyFill="1" applyBorder="1" applyAlignment="1" applyProtection="1">
      <alignment horizontal="center" vertical="center"/>
    </xf>
    <xf numFmtId="0" fontId="74" fillId="12" borderId="56" xfId="0" applyFont="1" applyFill="1" applyBorder="1" applyAlignment="1" applyProtection="1">
      <alignment horizontal="center" vertical="center" wrapText="1"/>
    </xf>
    <xf numFmtId="0" fontId="74" fillId="12" borderId="57" xfId="0" applyFont="1" applyFill="1" applyBorder="1" applyAlignment="1" applyProtection="1">
      <alignment horizontal="center" vertical="center" wrapText="1"/>
    </xf>
    <xf numFmtId="0" fontId="74" fillId="12" borderId="58" xfId="0" applyFont="1" applyFill="1" applyBorder="1" applyAlignment="1" applyProtection="1">
      <alignment horizontal="center" vertical="center" wrapText="1"/>
    </xf>
    <xf numFmtId="0" fontId="49" fillId="4" borderId="0" xfId="0" applyFont="1" applyFill="1" applyAlignment="1" applyProtection="1">
      <alignment horizontal="center" vertical="center"/>
    </xf>
    <xf numFmtId="0" fontId="22" fillId="11" borderId="27" xfId="0" applyFont="1" applyFill="1" applyBorder="1" applyAlignment="1" applyProtection="1">
      <alignment horizontal="center" vertical="center" wrapText="1"/>
    </xf>
    <xf numFmtId="0" fontId="75" fillId="11" borderId="28" xfId="0" applyFont="1" applyFill="1" applyBorder="1" applyAlignment="1" applyProtection="1">
      <alignment horizontal="center" vertical="center" wrapText="1"/>
    </xf>
    <xf numFmtId="0" fontId="22" fillId="11" borderId="28" xfId="0" applyFont="1" applyFill="1" applyBorder="1" applyAlignment="1" applyProtection="1">
      <alignment horizontal="center" vertical="center" wrapText="1"/>
    </xf>
    <xf numFmtId="0" fontId="22" fillId="11" borderId="28" xfId="0" applyFont="1" applyFill="1" applyBorder="1" applyAlignment="1" applyProtection="1">
      <alignment horizontal="center" vertical="center" wrapText="1"/>
    </xf>
    <xf numFmtId="0" fontId="22" fillId="11" borderId="28" xfId="0" applyFont="1" applyFill="1" applyBorder="1" applyAlignment="1" applyProtection="1">
      <alignment horizontal="justify" vertical="center" wrapText="1"/>
    </xf>
    <xf numFmtId="0" fontId="22" fillId="21" borderId="28" xfId="0" applyFont="1" applyFill="1" applyBorder="1" applyAlignment="1" applyProtection="1">
      <alignment horizontal="center" vertical="center" wrapText="1"/>
    </xf>
    <xf numFmtId="0" fontId="22" fillId="23" borderId="28" xfId="0" applyFont="1" applyFill="1" applyBorder="1" applyAlignment="1" applyProtection="1">
      <alignment horizontal="center" vertical="center" wrapText="1"/>
    </xf>
    <xf numFmtId="14" fontId="35" fillId="10" borderId="28" xfId="0" applyNumberFormat="1" applyFont="1" applyFill="1" applyBorder="1" applyAlignment="1" applyProtection="1">
      <alignment horizontal="center" vertical="center" wrapText="1"/>
    </xf>
    <xf numFmtId="0" fontId="35" fillId="10" borderId="28" xfId="0" applyFont="1" applyFill="1" applyBorder="1" applyAlignment="1" applyProtection="1">
      <alignment horizontal="center" vertical="center" wrapText="1"/>
    </xf>
    <xf numFmtId="14" fontId="70" fillId="10" borderId="28" xfId="0" applyNumberFormat="1" applyFont="1" applyFill="1" applyBorder="1" applyAlignment="1" applyProtection="1">
      <alignment horizontal="center" vertical="center" wrapText="1"/>
    </xf>
    <xf numFmtId="0" fontId="70" fillId="10" borderId="28" xfId="0" applyFont="1" applyFill="1" applyBorder="1" applyAlignment="1" applyProtection="1">
      <alignment horizontal="center" vertical="center" wrapText="1"/>
    </xf>
    <xf numFmtId="0" fontId="70" fillId="10" borderId="29" xfId="0" applyFont="1" applyFill="1" applyBorder="1" applyAlignment="1" applyProtection="1">
      <alignment horizontal="center" vertical="center" wrapText="1"/>
    </xf>
    <xf numFmtId="0" fontId="59" fillId="4" borderId="15" xfId="0" applyFont="1" applyFill="1" applyBorder="1" applyAlignment="1" applyProtection="1">
      <alignment horizontal="justify" vertical="center"/>
    </xf>
    <xf numFmtId="0" fontId="59" fillId="4" borderId="0" xfId="0" applyFont="1" applyFill="1" applyAlignment="1" applyProtection="1">
      <alignment horizontal="justify" vertical="center"/>
    </xf>
    <xf numFmtId="0" fontId="29" fillId="2" borderId="22" xfId="0" applyFont="1" applyFill="1" applyBorder="1" applyAlignment="1" applyProtection="1">
      <alignment horizontal="center" vertical="center" wrapText="1"/>
    </xf>
    <xf numFmtId="0" fontId="76" fillId="0" borderId="7"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31" fillId="2" borderId="7"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0" borderId="7" xfId="0" applyFont="1" applyBorder="1" applyAlignment="1" applyProtection="1">
      <alignment horizontal="center" vertical="center" wrapText="1"/>
    </xf>
    <xf numFmtId="0" fontId="31" fillId="2" borderId="7" xfId="0" applyFont="1" applyFill="1" applyBorder="1" applyAlignment="1" applyProtection="1">
      <alignment horizontal="center" vertical="center" wrapText="1"/>
    </xf>
    <xf numFmtId="9" fontId="6" fillId="0" borderId="7" xfId="0" applyNumberFormat="1" applyFont="1" applyBorder="1" applyAlignment="1" applyProtection="1">
      <alignment horizontal="center" vertical="center" wrapText="1"/>
    </xf>
    <xf numFmtId="9" fontId="6" fillId="2" borderId="7" xfId="0" applyNumberFormat="1" applyFont="1" applyFill="1" applyBorder="1" applyAlignment="1" applyProtection="1">
      <alignment horizontal="center" vertical="center" wrapText="1"/>
    </xf>
    <xf numFmtId="14" fontId="52" fillId="2" borderId="7" xfId="0" applyNumberFormat="1" applyFont="1" applyFill="1" applyBorder="1" applyAlignment="1" applyProtection="1">
      <alignment horizontal="center" vertical="center" wrapText="1"/>
    </xf>
    <xf numFmtId="14" fontId="52" fillId="2" borderId="7" xfId="0" applyNumberFormat="1" applyFont="1" applyFill="1" applyBorder="1" applyAlignment="1" applyProtection="1">
      <alignment horizontal="justify" vertical="center" wrapText="1"/>
    </xf>
    <xf numFmtId="14" fontId="71" fillId="2" borderId="7" xfId="0" applyNumberFormat="1" applyFont="1" applyFill="1" applyBorder="1" applyAlignment="1" applyProtection="1">
      <alignment horizontal="center" vertical="center" wrapText="1"/>
    </xf>
    <xf numFmtId="14" fontId="71" fillId="2" borderId="7" xfId="0" applyNumberFormat="1" applyFont="1" applyFill="1" applyBorder="1" applyAlignment="1" applyProtection="1">
      <alignment horizontal="justify" vertical="center" wrapText="1"/>
    </xf>
    <xf numFmtId="14" fontId="71" fillId="2" borderId="23" xfId="0" applyNumberFormat="1" applyFont="1" applyFill="1" applyBorder="1" applyAlignment="1" applyProtection="1">
      <alignment horizontal="justify" vertical="center" wrapText="1"/>
    </xf>
    <xf numFmtId="14" fontId="26" fillId="27" borderId="7" xfId="0" applyNumberFormat="1" applyFont="1" applyFill="1" applyBorder="1" applyAlignment="1" applyProtection="1">
      <alignment horizontal="center" vertical="center" wrapText="1"/>
    </xf>
    <xf numFmtId="0" fontId="26" fillId="27" borderId="7" xfId="0" applyFont="1" applyFill="1" applyBorder="1" applyAlignment="1" applyProtection="1">
      <alignment horizontal="justify" vertical="center" wrapText="1"/>
    </xf>
    <xf numFmtId="14" fontId="26" fillId="27" borderId="7" xfId="0" applyNumberFormat="1" applyFont="1" applyFill="1" applyBorder="1" applyAlignment="1" applyProtection="1">
      <alignment horizontal="center" vertical="center" wrapText="1"/>
    </xf>
    <xf numFmtId="0" fontId="26" fillId="27" borderId="7" xfId="0" applyFont="1" applyFill="1" applyBorder="1" applyAlignment="1" applyProtection="1">
      <alignment horizontal="justify" vertical="center" wrapText="1"/>
    </xf>
    <xf numFmtId="0" fontId="26" fillId="27" borderId="23" xfId="0" applyFont="1" applyFill="1" applyBorder="1" applyAlignment="1" applyProtection="1">
      <alignment horizontal="justify" vertical="center" wrapText="1"/>
    </xf>
    <xf numFmtId="14" fontId="6" fillId="2" borderId="7" xfId="0" applyNumberFormat="1" applyFont="1" applyFill="1" applyBorder="1" applyAlignment="1" applyProtection="1">
      <alignment horizontal="center" vertical="center" wrapText="1"/>
    </xf>
    <xf numFmtId="0" fontId="6" fillId="2" borderId="7" xfId="0" applyFont="1" applyFill="1" applyBorder="1" applyAlignment="1" applyProtection="1">
      <alignment horizontal="justify" vertical="center" wrapText="1"/>
    </xf>
    <xf numFmtId="14" fontId="69" fillId="2" borderId="7" xfId="0" applyNumberFormat="1" applyFont="1" applyFill="1" applyBorder="1" applyAlignment="1" applyProtection="1">
      <alignment horizontal="center" vertical="center" wrapText="1"/>
    </xf>
    <xf numFmtId="0" fontId="69" fillId="2" borderId="7" xfId="0" applyFont="1" applyFill="1" applyBorder="1" applyAlignment="1" applyProtection="1">
      <alignment horizontal="justify" vertical="center" wrapText="1"/>
    </xf>
    <xf numFmtId="0" fontId="69" fillId="2" borderId="23" xfId="0" applyFont="1" applyFill="1" applyBorder="1" applyAlignment="1" applyProtection="1">
      <alignment horizontal="justify" vertical="center" wrapText="1"/>
    </xf>
    <xf numFmtId="0" fontId="6" fillId="2" borderId="7" xfId="0" applyFont="1" applyFill="1" applyBorder="1" applyAlignment="1" applyProtection="1">
      <alignment vertical="center" wrapText="1"/>
    </xf>
    <xf numFmtId="0" fontId="78" fillId="27" borderId="7" xfId="0" applyFont="1" applyFill="1" applyBorder="1" applyAlignment="1" applyProtection="1">
      <alignment horizontal="justify" vertical="center" wrapText="1"/>
    </xf>
    <xf numFmtId="0" fontId="31" fillId="3" borderId="7" xfId="0" applyFont="1" applyFill="1" applyBorder="1" applyAlignment="1" applyProtection="1">
      <alignment horizontal="center" vertical="center" wrapText="1"/>
    </xf>
    <xf numFmtId="14" fontId="72" fillId="27" borderId="7" xfId="0" applyNumberFormat="1" applyFont="1" applyFill="1" applyBorder="1" applyAlignment="1" applyProtection="1">
      <alignment horizontal="center" vertical="center" wrapText="1"/>
    </xf>
    <xf numFmtId="0" fontId="72" fillId="27" borderId="7" xfId="0" applyFont="1" applyFill="1" applyBorder="1" applyAlignment="1" applyProtection="1">
      <alignment horizontal="justify" vertical="center" wrapText="1"/>
    </xf>
    <xf numFmtId="14" fontId="78" fillId="27" borderId="7" xfId="0" applyNumberFormat="1" applyFont="1" applyFill="1" applyBorder="1" applyAlignment="1" applyProtection="1">
      <alignment horizontal="center" vertical="center" wrapText="1"/>
    </xf>
    <xf numFmtId="0" fontId="78" fillId="27" borderId="7" xfId="0" applyFont="1" applyFill="1" applyBorder="1" applyAlignment="1" applyProtection="1">
      <alignment horizontal="justify" vertical="center" wrapText="1"/>
    </xf>
    <xf numFmtId="0" fontId="78" fillId="27" borderId="23" xfId="0" applyFont="1" applyFill="1" applyBorder="1" applyAlignment="1" applyProtection="1">
      <alignment horizontal="justify" vertical="center" wrapText="1"/>
    </xf>
    <xf numFmtId="0" fontId="78" fillId="30" borderId="7" xfId="0" applyFont="1" applyFill="1" applyBorder="1" applyAlignment="1" applyProtection="1">
      <alignment horizontal="center" vertical="center" wrapText="1"/>
    </xf>
    <xf numFmtId="0" fontId="78" fillId="30" borderId="7" xfId="0" applyFont="1" applyFill="1" applyBorder="1" applyAlignment="1" applyProtection="1">
      <alignment horizontal="justify" vertical="center" wrapText="1"/>
    </xf>
    <xf numFmtId="0" fontId="34" fillId="27" borderId="7" xfId="0" applyFont="1" applyFill="1" applyBorder="1" applyAlignment="1" applyProtection="1">
      <alignment horizontal="justify" vertical="center" wrapText="1"/>
    </xf>
    <xf numFmtId="0" fontId="6" fillId="0" borderId="7" xfId="0" applyFont="1" applyBorder="1" applyAlignment="1" applyProtection="1">
      <alignment horizontal="center" vertical="center" wrapText="1"/>
    </xf>
    <xf numFmtId="0" fontId="76" fillId="0" borderId="7" xfId="0" applyFont="1" applyFill="1" applyBorder="1" applyAlignment="1" applyProtection="1">
      <alignment horizontal="center" vertical="center" wrapText="1"/>
    </xf>
    <xf numFmtId="9" fontId="6" fillId="0" borderId="7" xfId="0" applyNumberFormat="1" applyFont="1" applyBorder="1" applyAlignment="1" applyProtection="1">
      <alignment horizontal="center" vertical="center" wrapText="1"/>
    </xf>
    <xf numFmtId="0" fontId="6" fillId="0" borderId="7" xfId="0" applyFont="1" applyBorder="1" applyAlignment="1" applyProtection="1">
      <alignment horizontal="justify" vertical="center" wrapText="1"/>
    </xf>
    <xf numFmtId="14" fontId="6" fillId="0" borderId="7" xfId="0" applyNumberFormat="1" applyFont="1" applyBorder="1" applyAlignment="1" applyProtection="1">
      <alignment horizontal="center" vertical="center" wrapText="1"/>
    </xf>
    <xf numFmtId="0" fontId="6" fillId="0" borderId="7" xfId="0" applyFont="1" applyBorder="1" applyAlignment="1" applyProtection="1">
      <alignment horizontal="justify" vertical="center" wrapText="1"/>
    </xf>
    <xf numFmtId="0" fontId="52" fillId="2" borderId="7" xfId="0" applyFont="1" applyFill="1" applyBorder="1" applyAlignment="1" applyProtection="1">
      <alignment horizontal="justify" vertical="center" wrapText="1"/>
    </xf>
    <xf numFmtId="14" fontId="65" fillId="2" borderId="7" xfId="0" applyNumberFormat="1" applyFont="1" applyFill="1" applyBorder="1" applyAlignment="1" applyProtection="1">
      <alignment horizontal="center" vertical="center" wrapText="1"/>
    </xf>
    <xf numFmtId="14" fontId="6" fillId="0" borderId="7" xfId="0" applyNumberFormat="1" applyFont="1" applyBorder="1" applyAlignment="1" applyProtection="1">
      <alignment horizontal="center" vertical="center" wrapText="1"/>
    </xf>
    <xf numFmtId="14" fontId="52" fillId="2" borderId="7" xfId="0" applyNumberFormat="1" applyFont="1" applyFill="1" applyBorder="1" applyAlignment="1" applyProtection="1">
      <alignment horizontal="center" vertical="center" wrapText="1"/>
    </xf>
    <xf numFmtId="0" fontId="52" fillId="2" borderId="7" xfId="0" applyFont="1" applyFill="1" applyBorder="1" applyAlignment="1" applyProtection="1">
      <alignment horizontal="justify" vertical="center" wrapText="1"/>
    </xf>
    <xf numFmtId="14" fontId="65" fillId="2" borderId="7" xfId="0" applyNumberFormat="1" applyFont="1" applyFill="1" applyBorder="1" applyAlignment="1" applyProtection="1">
      <alignment horizontal="center" vertical="center" wrapText="1"/>
    </xf>
    <xf numFmtId="0" fontId="31" fillId="3" borderId="7" xfId="0" applyFont="1" applyFill="1" applyBorder="1" applyAlignment="1" applyProtection="1">
      <alignment vertical="center" wrapText="1"/>
    </xf>
    <xf numFmtId="0" fontId="26" fillId="0" borderId="7" xfId="0" applyFont="1" applyBorder="1" applyAlignment="1" applyProtection="1">
      <alignment horizontal="justify" vertical="center" wrapText="1"/>
    </xf>
    <xf numFmtId="9" fontId="78" fillId="27" borderId="7" xfId="0" applyNumberFormat="1" applyFont="1" applyFill="1" applyBorder="1" applyAlignment="1" applyProtection="1">
      <alignment horizontal="center" vertical="center" wrapText="1"/>
    </xf>
    <xf numFmtId="0" fontId="78" fillId="27" borderId="7" xfId="0" applyFont="1" applyFill="1" applyBorder="1" applyAlignment="1" applyProtection="1">
      <alignment horizontal="center" vertical="center" wrapText="1"/>
    </xf>
    <xf numFmtId="0" fontId="69" fillId="2" borderId="7" xfId="0" applyFont="1" applyFill="1" applyBorder="1" applyAlignment="1" applyProtection="1">
      <alignment horizontal="center" vertical="center" wrapText="1"/>
    </xf>
    <xf numFmtId="9" fontId="69" fillId="0" borderId="7" xfId="2" applyFont="1" applyBorder="1" applyAlignment="1" applyProtection="1">
      <alignment horizontal="center" vertical="center" wrapText="1"/>
    </xf>
    <xf numFmtId="0" fontId="69" fillId="3" borderId="7" xfId="0" applyFont="1" applyFill="1" applyBorder="1" applyAlignment="1" applyProtection="1">
      <alignment horizontal="center" vertical="center" wrapText="1"/>
    </xf>
    <xf numFmtId="0" fontId="83" fillId="20" borderId="7" xfId="0" applyFont="1" applyFill="1" applyBorder="1" applyAlignment="1" applyProtection="1">
      <alignment horizontal="center" vertical="center" wrapText="1"/>
    </xf>
    <xf numFmtId="0" fontId="72" fillId="0" borderId="7" xfId="0" applyFont="1" applyBorder="1" applyAlignment="1" applyProtection="1">
      <alignment horizontal="justify" vertical="center" wrapText="1"/>
    </xf>
    <xf numFmtId="9" fontId="69" fillId="0" borderId="7" xfId="0" applyNumberFormat="1" applyFont="1" applyBorder="1" applyAlignment="1" applyProtection="1">
      <alignment horizontal="center" vertical="center" wrapText="1"/>
    </xf>
    <xf numFmtId="9" fontId="72" fillId="2" borderId="7" xfId="2" applyFont="1" applyFill="1" applyBorder="1" applyAlignment="1" applyProtection="1">
      <alignment horizontal="center" vertical="center" wrapText="1"/>
    </xf>
    <xf numFmtId="0" fontId="83" fillId="2" borderId="7" xfId="0" applyFont="1" applyFill="1" applyBorder="1" applyAlignment="1" applyProtection="1">
      <alignment horizontal="center" vertical="center" wrapText="1"/>
    </xf>
    <xf numFmtId="14" fontId="80" fillId="27" borderId="7" xfId="0" applyNumberFormat="1" applyFont="1" applyFill="1" applyBorder="1" applyAlignment="1" applyProtection="1">
      <alignment horizontal="center" vertical="center" wrapText="1"/>
    </xf>
    <xf numFmtId="0" fontId="80" fillId="27" borderId="7" xfId="0" applyFont="1" applyFill="1" applyBorder="1" applyAlignment="1" applyProtection="1">
      <alignment horizontal="justify" vertical="center" wrapText="1"/>
    </xf>
    <xf numFmtId="14" fontId="34" fillId="27" borderId="7" xfId="0" applyNumberFormat="1" applyFont="1" applyFill="1" applyBorder="1" applyAlignment="1" applyProtection="1">
      <alignment horizontal="center" vertical="center" wrapText="1"/>
    </xf>
    <xf numFmtId="14" fontId="72" fillId="27" borderId="7" xfId="0" applyNumberFormat="1" applyFont="1" applyFill="1" applyBorder="1" applyAlignment="1" applyProtection="1">
      <alignment horizontal="center" vertical="center" wrapText="1"/>
    </xf>
    <xf numFmtId="0" fontId="72" fillId="27" borderId="7" xfId="0" applyFont="1" applyFill="1" applyBorder="1" applyAlignment="1" applyProtection="1">
      <alignment horizontal="justify" vertical="center" wrapText="1"/>
    </xf>
    <xf numFmtId="0" fontId="72" fillId="27" borderId="23" xfId="0" applyFont="1" applyFill="1" applyBorder="1" applyAlignment="1" applyProtection="1">
      <alignment horizontal="justify" vertical="center" wrapText="1"/>
    </xf>
    <xf numFmtId="9" fontId="72" fillId="0" borderId="7" xfId="2" applyFont="1" applyBorder="1" applyAlignment="1" applyProtection="1">
      <alignment horizontal="center" vertical="center" wrapText="1"/>
    </xf>
    <xf numFmtId="9" fontId="69" fillId="2" borderId="7" xfId="2" applyFont="1" applyFill="1" applyBorder="1" applyAlignment="1" applyProtection="1">
      <alignment horizontal="center" vertical="center" wrapText="1"/>
    </xf>
    <xf numFmtId="14" fontId="6" fillId="2" borderId="7" xfId="0" applyNumberFormat="1" applyFont="1" applyFill="1" applyBorder="1" applyAlignment="1" applyProtection="1">
      <alignment horizontal="center" vertical="center"/>
    </xf>
    <xf numFmtId="14" fontId="26" fillId="28" borderId="7" xfId="0" applyNumberFormat="1" applyFont="1" applyFill="1" applyBorder="1" applyAlignment="1" applyProtection="1">
      <alignment horizontal="center" vertical="center"/>
    </xf>
    <xf numFmtId="0" fontId="26" fillId="28" borderId="7" xfId="0" applyFont="1" applyFill="1" applyBorder="1" applyAlignment="1" applyProtection="1">
      <alignment horizontal="justify" vertical="center" wrapText="1"/>
    </xf>
    <xf numFmtId="0" fontId="26" fillId="28" borderId="23" xfId="0" applyFont="1" applyFill="1" applyBorder="1" applyAlignment="1" applyProtection="1">
      <alignment horizontal="justify" vertical="center" wrapText="1"/>
    </xf>
    <xf numFmtId="0" fontId="78" fillId="27" borderId="7" xfId="0" applyFont="1" applyFill="1" applyBorder="1" applyAlignment="1" applyProtection="1">
      <alignment horizontal="center" vertical="center" wrapText="1"/>
    </xf>
    <xf numFmtId="0" fontId="78" fillId="0" borderId="7" xfId="0" applyFont="1" applyBorder="1" applyAlignment="1" applyProtection="1">
      <alignment horizontal="justify" vertical="center" wrapText="1"/>
    </xf>
    <xf numFmtId="0" fontId="6" fillId="2" borderId="7" xfId="0" applyFont="1" applyFill="1" applyBorder="1" applyAlignment="1" applyProtection="1">
      <alignment horizontal="justify" vertical="center"/>
    </xf>
    <xf numFmtId="9" fontId="72" fillId="2" borderId="7" xfId="2" applyFont="1" applyFill="1" applyBorder="1" applyAlignment="1" applyProtection="1">
      <alignment horizontal="center" vertical="center" wrapText="1"/>
    </xf>
    <xf numFmtId="9" fontId="69" fillId="0" borderId="7" xfId="2" applyFont="1" applyBorder="1" applyAlignment="1" applyProtection="1">
      <alignment horizontal="center" vertical="center" wrapText="1"/>
    </xf>
    <xf numFmtId="0" fontId="69" fillId="2" borderId="7" xfId="0" applyFont="1" applyFill="1" applyBorder="1" applyAlignment="1" applyProtection="1">
      <alignment horizontal="center" vertical="center" wrapText="1"/>
    </xf>
    <xf numFmtId="14" fontId="6" fillId="2" borderId="7" xfId="0" applyNumberFormat="1" applyFont="1" applyFill="1" applyBorder="1" applyAlignment="1" applyProtection="1">
      <alignment horizontal="center" vertical="center"/>
    </xf>
    <xf numFmtId="14" fontId="6" fillId="2" borderId="7" xfId="0" applyNumberFormat="1" applyFont="1" applyFill="1" applyBorder="1" applyAlignment="1" applyProtection="1">
      <alignment horizontal="center" vertical="center" wrapText="1"/>
    </xf>
    <xf numFmtId="0" fontId="6" fillId="2" borderId="7" xfId="0" applyFont="1" applyFill="1" applyBorder="1" applyAlignment="1" applyProtection="1">
      <alignment horizontal="justify" vertical="center" wrapText="1"/>
    </xf>
    <xf numFmtId="14" fontId="78" fillId="27" borderId="7" xfId="0" applyNumberFormat="1" applyFont="1" applyFill="1" applyBorder="1" applyAlignment="1" applyProtection="1">
      <alignment horizontal="center" vertical="center" wrapText="1"/>
    </xf>
    <xf numFmtId="0" fontId="78" fillId="27" borderId="23" xfId="0" applyFont="1" applyFill="1" applyBorder="1" applyAlignment="1" applyProtection="1">
      <alignment horizontal="justify" vertical="center" wrapText="1"/>
    </xf>
    <xf numFmtId="0" fontId="29" fillId="29" borderId="22" xfId="0" applyFont="1" applyFill="1" applyBorder="1" applyAlignment="1" applyProtection="1">
      <alignment horizontal="center" vertical="center" wrapText="1"/>
    </xf>
    <xf numFmtId="0" fontId="34" fillId="0" borderId="7" xfId="0" applyFont="1" applyBorder="1" applyAlignment="1" applyProtection="1">
      <alignment horizontal="justify" vertical="center" wrapText="1"/>
    </xf>
    <xf numFmtId="0" fontId="87" fillId="4" borderId="15" xfId="0" applyFont="1" applyFill="1" applyBorder="1" applyAlignment="1" applyProtection="1">
      <alignment horizontal="justify" vertical="center"/>
    </xf>
    <xf numFmtId="0" fontId="87" fillId="4" borderId="0" xfId="0" applyFont="1" applyFill="1" applyAlignment="1" applyProtection="1">
      <alignment horizontal="justify" vertical="center"/>
    </xf>
    <xf numFmtId="0" fontId="69" fillId="0" borderId="7" xfId="0" applyFont="1" applyBorder="1" applyAlignment="1" applyProtection="1">
      <alignment horizontal="center" vertical="center" wrapText="1"/>
    </xf>
    <xf numFmtId="9" fontId="72" fillId="5" borderId="7" xfId="2" applyFont="1" applyFill="1" applyBorder="1" applyAlignment="1" applyProtection="1">
      <alignment horizontal="center" vertical="center" wrapText="1"/>
    </xf>
    <xf numFmtId="0" fontId="83" fillId="2" borderId="7" xfId="0" applyFont="1" applyFill="1" applyBorder="1" applyAlignment="1" applyProtection="1">
      <alignment horizontal="center" vertical="center" wrapText="1"/>
    </xf>
    <xf numFmtId="9" fontId="72" fillId="5" borderId="7" xfId="2" applyFont="1" applyFill="1" applyBorder="1" applyAlignment="1" applyProtection="1">
      <alignment horizontal="center" vertical="center" wrapText="1"/>
    </xf>
    <xf numFmtId="14" fontId="78" fillId="0" borderId="7" xfId="0" applyNumberFormat="1" applyFont="1" applyBorder="1" applyAlignment="1" applyProtection="1">
      <alignment horizontal="center" vertical="center"/>
    </xf>
    <xf numFmtId="0" fontId="78" fillId="0" borderId="7" xfId="0" applyFont="1" applyBorder="1" applyAlignment="1" applyProtection="1">
      <alignment horizontal="justify" vertical="center" wrapText="1"/>
    </xf>
    <xf numFmtId="0" fontId="78" fillId="0" borderId="23" xfId="0" applyFont="1" applyBorder="1" applyAlignment="1" applyProtection="1">
      <alignment horizontal="justify" vertical="center" wrapText="1"/>
    </xf>
    <xf numFmtId="0" fontId="69" fillId="4" borderId="0" xfId="0" applyFont="1" applyFill="1" applyAlignment="1" applyProtection="1">
      <alignment horizontal="justify" vertical="center"/>
    </xf>
    <xf numFmtId="0" fontId="69" fillId="0" borderId="7" xfId="0" applyFont="1" applyBorder="1" applyAlignment="1" applyProtection="1">
      <alignment horizontal="center" vertical="center" wrapText="1"/>
    </xf>
    <xf numFmtId="0" fontId="77" fillId="0" borderId="7" xfId="0" applyFont="1" applyFill="1" applyBorder="1" applyAlignment="1" applyProtection="1">
      <alignment horizontal="center" vertical="center" wrapText="1"/>
    </xf>
    <xf numFmtId="0" fontId="69" fillId="2" borderId="7" xfId="0" applyFont="1" applyFill="1" applyBorder="1" applyAlignment="1" applyProtection="1">
      <alignment horizontal="center" vertical="center"/>
    </xf>
    <xf numFmtId="14" fontId="69" fillId="0" borderId="7" xfId="0" applyNumberFormat="1" applyFont="1" applyFill="1" applyBorder="1" applyAlignment="1" applyProtection="1">
      <alignment horizontal="justify" vertical="center"/>
    </xf>
    <xf numFmtId="0" fontId="69" fillId="0" borderId="7" xfId="0" applyFont="1" applyFill="1" applyBorder="1" applyAlignment="1" applyProtection="1">
      <alignment horizontal="justify" vertical="center"/>
    </xf>
    <xf numFmtId="14" fontId="69" fillId="2" borderId="7" xfId="0" applyNumberFormat="1" applyFont="1" applyFill="1" applyBorder="1" applyAlignment="1" applyProtection="1">
      <alignment horizontal="center" vertical="center"/>
    </xf>
    <xf numFmtId="0" fontId="69" fillId="2" borderId="7" xfId="0" applyFont="1" applyFill="1" applyBorder="1" applyAlignment="1" applyProtection="1">
      <alignment horizontal="justify" vertical="center"/>
    </xf>
    <xf numFmtId="14" fontId="69" fillId="2" borderId="7" xfId="0" applyNumberFormat="1" applyFont="1" applyFill="1" applyBorder="1" applyAlignment="1" applyProtection="1">
      <alignment horizontal="justify" vertical="center"/>
    </xf>
    <xf numFmtId="14" fontId="69" fillId="0" borderId="7" xfId="0" applyNumberFormat="1" applyFont="1" applyFill="1" applyBorder="1" applyAlignment="1" applyProtection="1">
      <alignment horizontal="justify" vertical="center"/>
    </xf>
    <xf numFmtId="0" fontId="69" fillId="0" borderId="7" xfId="0" applyFont="1" applyFill="1" applyBorder="1" applyAlignment="1" applyProtection="1">
      <alignment horizontal="justify" vertical="center"/>
    </xf>
    <xf numFmtId="14" fontId="69" fillId="2" borderId="7" xfId="0" applyNumberFormat="1" applyFont="1" applyFill="1" applyBorder="1" applyAlignment="1" applyProtection="1">
      <alignment horizontal="center" vertical="center"/>
    </xf>
    <xf numFmtId="0" fontId="69" fillId="2" borderId="7" xfId="0" applyFont="1" applyFill="1" applyBorder="1" applyAlignment="1" applyProtection="1">
      <alignment horizontal="justify" vertical="center"/>
    </xf>
    <xf numFmtId="0" fontId="65" fillId="2" borderId="7" xfId="0" applyFont="1" applyFill="1" applyBorder="1" applyAlignment="1" applyProtection="1">
      <alignment horizontal="justify" vertical="center" wrapText="1"/>
    </xf>
    <xf numFmtId="0" fontId="65" fillId="0" borderId="7" xfId="0" applyFont="1" applyBorder="1" applyAlignment="1" applyProtection="1">
      <alignment horizontal="justify" vertical="center" wrapText="1"/>
    </xf>
    <xf numFmtId="0" fontId="77" fillId="0" borderId="7" xfId="0" applyFont="1" applyFill="1" applyBorder="1" applyAlignment="1" applyProtection="1">
      <alignment horizontal="center" vertical="center" wrapText="1"/>
    </xf>
    <xf numFmtId="0" fontId="52" fillId="0" borderId="7" xfId="0" applyFont="1" applyBorder="1" applyAlignment="1" applyProtection="1">
      <alignment horizontal="justify" vertical="center" wrapText="1"/>
    </xf>
    <xf numFmtId="0" fontId="31" fillId="20" borderId="7" xfId="0" applyFont="1" applyFill="1" applyBorder="1" applyAlignment="1" applyProtection="1">
      <alignment horizontal="center" vertical="center" wrapText="1"/>
    </xf>
    <xf numFmtId="0" fontId="72" fillId="27" borderId="23" xfId="0" applyFont="1" applyFill="1" applyBorder="1" applyAlignment="1" applyProtection="1">
      <alignment horizontal="justify" vertical="center" wrapText="1"/>
    </xf>
    <xf numFmtId="14" fontId="6" fillId="0" borderId="7" xfId="0" applyNumberFormat="1" applyFont="1" applyBorder="1" applyAlignment="1" applyProtection="1">
      <alignment horizontal="center" vertical="center"/>
    </xf>
    <xf numFmtId="0" fontId="69" fillId="0" borderId="7" xfId="0" applyFont="1" applyBorder="1" applyAlignment="1" applyProtection="1">
      <alignment horizontal="justify" vertical="center" wrapText="1"/>
    </xf>
    <xf numFmtId="14" fontId="69" fillId="0" borderId="7" xfId="0" applyNumberFormat="1" applyFont="1" applyBorder="1" applyAlignment="1" applyProtection="1">
      <alignment horizontal="center" vertical="center"/>
    </xf>
    <xf numFmtId="0" fontId="69" fillId="0" borderId="23" xfId="0" applyFont="1" applyBorder="1" applyAlignment="1" applyProtection="1">
      <alignment horizontal="justify" vertical="center" wrapText="1"/>
    </xf>
    <xf numFmtId="0" fontId="29" fillId="0" borderId="7" xfId="0" applyFont="1" applyFill="1" applyBorder="1" applyAlignment="1" applyProtection="1">
      <alignment horizontal="center" vertical="center" wrapText="1"/>
    </xf>
    <xf numFmtId="14" fontId="78" fillId="0" borderId="7" xfId="0" applyNumberFormat="1" applyFont="1" applyBorder="1" applyAlignment="1" applyProtection="1">
      <alignment horizontal="center" vertical="center" wrapText="1"/>
    </xf>
    <xf numFmtId="14" fontId="6" fillId="0" borderId="7" xfId="0" applyNumberFormat="1" applyFont="1" applyBorder="1" applyAlignment="1" applyProtection="1">
      <alignment horizontal="center" vertical="center"/>
    </xf>
    <xf numFmtId="14" fontId="69" fillId="0" borderId="7" xfId="0" applyNumberFormat="1" applyFont="1" applyBorder="1" applyAlignment="1" applyProtection="1">
      <alignment horizontal="center" vertical="center"/>
    </xf>
    <xf numFmtId="0" fontId="69" fillId="0" borderId="7" xfId="0" applyFont="1" applyBorder="1" applyAlignment="1" applyProtection="1">
      <alignment horizontal="justify" vertical="center" wrapText="1"/>
    </xf>
    <xf numFmtId="0" fontId="72" fillId="0" borderId="23" xfId="0" applyFont="1" applyBorder="1" applyAlignment="1" applyProtection="1">
      <alignment horizontal="justify" vertical="center" wrapText="1"/>
    </xf>
    <xf numFmtId="0" fontId="31" fillId="20" borderId="7" xfId="0" applyFont="1" applyFill="1" applyBorder="1" applyAlignment="1" applyProtection="1">
      <alignment horizontal="center" vertical="center" wrapText="1"/>
    </xf>
    <xf numFmtId="0" fontId="52" fillId="0" borderId="7" xfId="0" applyFont="1" applyBorder="1" applyAlignment="1" applyProtection="1">
      <alignment horizontal="justify" vertical="center" wrapText="1"/>
    </xf>
    <xf numFmtId="0" fontId="6" fillId="6" borderId="7" xfId="0" applyFont="1" applyFill="1" applyBorder="1" applyAlignment="1" applyProtection="1">
      <alignment horizontal="center" vertical="center" wrapText="1"/>
    </xf>
    <xf numFmtId="0" fontId="31" fillId="6" borderId="7" xfId="0" applyFont="1" applyFill="1" applyBorder="1" applyAlignment="1" applyProtection="1">
      <alignment horizontal="center" vertical="center" wrapText="1"/>
    </xf>
    <xf numFmtId="0" fontId="31" fillId="6" borderId="7" xfId="0" applyFont="1" applyFill="1" applyBorder="1" applyAlignment="1" applyProtection="1">
      <alignment horizontal="center" vertical="center" wrapText="1"/>
    </xf>
    <xf numFmtId="14" fontId="34" fillId="0" borderId="7" xfId="0" applyNumberFormat="1" applyFont="1" applyBorder="1" applyAlignment="1" applyProtection="1">
      <alignment horizontal="center" vertical="center"/>
    </xf>
    <xf numFmtId="14" fontId="34" fillId="0" borderId="7" xfId="0" applyNumberFormat="1" applyFont="1" applyBorder="1" applyAlignment="1" applyProtection="1">
      <alignment horizontal="justify" vertical="center" wrapText="1"/>
    </xf>
    <xf numFmtId="0" fontId="66" fillId="0" borderId="7" xfId="0" applyFont="1" applyBorder="1" applyAlignment="1" applyProtection="1">
      <alignment horizontal="justify" vertical="center" wrapText="1"/>
    </xf>
    <xf numFmtId="14" fontId="66" fillId="0" borderId="7" xfId="0" applyNumberFormat="1" applyFont="1" applyBorder="1" applyAlignment="1" applyProtection="1">
      <alignment horizontal="center" vertical="center" wrapText="1"/>
    </xf>
    <xf numFmtId="0" fontId="26" fillId="27" borderId="23" xfId="0" applyFont="1" applyFill="1" applyBorder="1" applyAlignment="1" applyProtection="1">
      <alignment horizontal="justify" vertical="center" wrapText="1"/>
    </xf>
    <xf numFmtId="0" fontId="34" fillId="4" borderId="15" xfId="0" applyFont="1" applyFill="1" applyBorder="1" applyAlignment="1" applyProtection="1">
      <alignment vertical="center"/>
    </xf>
    <xf numFmtId="0" fontId="34" fillId="4" borderId="0" xfId="0" applyFont="1" applyFill="1" applyAlignment="1" applyProtection="1">
      <alignment vertical="center"/>
    </xf>
    <xf numFmtId="0" fontId="6" fillId="20" borderId="7" xfId="0" applyFont="1" applyFill="1" applyBorder="1" applyAlignment="1" applyProtection="1">
      <alignment horizontal="center" vertical="center" wrapText="1"/>
    </xf>
    <xf numFmtId="14" fontId="34" fillId="0" borderId="7" xfId="0" applyNumberFormat="1" applyFont="1" applyBorder="1" applyAlignment="1" applyProtection="1">
      <alignment horizontal="center" vertical="center" wrapText="1"/>
    </xf>
    <xf numFmtId="0" fontId="6" fillId="4" borderId="0" xfId="0" applyFont="1" applyFill="1" applyAlignment="1" applyProtection="1">
      <alignment horizontal="center" vertical="center"/>
    </xf>
    <xf numFmtId="9" fontId="72" fillId="3" borderId="7" xfId="2" applyFont="1" applyFill="1" applyBorder="1" applyAlignment="1" applyProtection="1">
      <alignment horizontal="center" vertical="center" wrapText="1"/>
    </xf>
    <xf numFmtId="14" fontId="85" fillId="27" borderId="7" xfId="0" applyNumberFormat="1" applyFont="1" applyFill="1" applyBorder="1" applyAlignment="1" applyProtection="1">
      <alignment vertical="center" wrapText="1"/>
    </xf>
    <xf numFmtId="0" fontId="85" fillId="27" borderId="23" xfId="0" applyFont="1" applyFill="1" applyBorder="1" applyAlignment="1" applyProtection="1">
      <alignment horizontal="justify" vertical="center" wrapText="1"/>
    </xf>
    <xf numFmtId="14" fontId="26" fillId="27" borderId="7" xfId="0" applyNumberFormat="1" applyFont="1" applyFill="1" applyBorder="1" applyAlignment="1" applyProtection="1">
      <alignment horizontal="center" vertical="center"/>
    </xf>
    <xf numFmtId="14" fontId="51" fillId="0" borderId="7" xfId="0" applyNumberFormat="1" applyFont="1" applyBorder="1" applyAlignment="1" applyProtection="1">
      <alignment horizontal="center" vertical="center"/>
    </xf>
    <xf numFmtId="14" fontId="65" fillId="0" borderId="7" xfId="0" applyNumberFormat="1" applyFont="1" applyBorder="1" applyAlignment="1" applyProtection="1">
      <alignment horizontal="center" vertical="center" wrapText="1"/>
    </xf>
    <xf numFmtId="14" fontId="66" fillId="0" borderId="7" xfId="0" applyNumberFormat="1" applyFont="1" applyBorder="1" applyAlignment="1" applyProtection="1">
      <alignment horizontal="justify" vertical="center" wrapText="1"/>
    </xf>
    <xf numFmtId="14" fontId="69" fillId="0" borderId="7" xfId="0" applyNumberFormat="1" applyFont="1" applyBorder="1" applyAlignment="1" applyProtection="1">
      <alignment horizontal="center" vertical="center" wrapText="1"/>
    </xf>
    <xf numFmtId="14" fontId="66" fillId="0" borderId="7" xfId="0" applyNumberFormat="1" applyFont="1" applyBorder="1" applyAlignment="1" applyProtection="1">
      <alignment horizontal="justify" vertical="center" wrapText="1"/>
    </xf>
    <xf numFmtId="14" fontId="66" fillId="0" borderId="23" xfId="0" applyNumberFormat="1" applyFont="1" applyBorder="1" applyAlignment="1" applyProtection="1">
      <alignment horizontal="justify" vertical="center" wrapText="1"/>
    </xf>
    <xf numFmtId="0" fontId="86" fillId="0" borderId="7" xfId="0" applyFont="1" applyFill="1" applyBorder="1" applyAlignment="1" applyProtection="1">
      <alignment horizontal="center" vertical="center" wrapText="1"/>
    </xf>
    <xf numFmtId="0" fontId="6" fillId="3" borderId="7" xfId="0" applyFont="1" applyFill="1" applyBorder="1" applyAlignment="1" applyProtection="1">
      <alignment horizontal="center" vertical="center" wrapText="1"/>
    </xf>
    <xf numFmtId="0" fontId="31" fillId="3" borderId="7" xfId="0" applyFont="1" applyFill="1" applyBorder="1" applyAlignment="1" applyProtection="1">
      <alignment horizontal="center" vertical="center" wrapText="1"/>
    </xf>
    <xf numFmtId="0" fontId="78" fillId="0" borderId="7" xfId="0" applyFont="1" applyBorder="1" applyAlignment="1" applyProtection="1">
      <alignment horizontal="center" vertical="center" wrapText="1"/>
    </xf>
    <xf numFmtId="14" fontId="51" fillId="0" borderId="7" xfId="0" applyNumberFormat="1" applyFont="1" applyBorder="1" applyAlignment="1" applyProtection="1">
      <alignment horizontal="center" vertical="center" wrapText="1"/>
    </xf>
    <xf numFmtId="0" fontId="66" fillId="0" borderId="7" xfId="0" applyFont="1" applyBorder="1" applyAlignment="1" applyProtection="1">
      <alignment horizontal="justify" vertical="center" wrapText="1"/>
    </xf>
    <xf numFmtId="14" fontId="66" fillId="0" borderId="7" xfId="0" applyNumberFormat="1" applyFont="1" applyBorder="1" applyAlignment="1" applyProtection="1">
      <alignment horizontal="center" vertical="center" wrapText="1"/>
    </xf>
    <xf numFmtId="14" fontId="65" fillId="0" borderId="7" xfId="0" applyNumberFormat="1" applyFont="1" applyBorder="1" applyAlignment="1" applyProtection="1">
      <alignment horizontal="center" vertical="center" wrapText="1"/>
    </xf>
    <xf numFmtId="0" fontId="65" fillId="0" borderId="7" xfId="0" applyFont="1" applyBorder="1" applyAlignment="1" applyProtection="1">
      <alignment horizontal="justify" vertical="center" wrapText="1"/>
    </xf>
    <xf numFmtId="14" fontId="51" fillId="0" borderId="7" xfId="0" applyNumberFormat="1" applyFont="1" applyBorder="1" applyAlignment="1" applyProtection="1">
      <alignment horizontal="center" vertical="center"/>
    </xf>
    <xf numFmtId="14" fontId="78" fillId="0" borderId="7" xfId="0" applyNumberFormat="1" applyFont="1" applyBorder="1" applyAlignment="1" applyProtection="1">
      <alignment horizontal="center" vertical="center" wrapText="1"/>
    </xf>
    <xf numFmtId="14" fontId="6" fillId="2" borderId="7" xfId="0" applyNumberFormat="1" applyFont="1" applyFill="1" applyBorder="1" applyAlignment="1" applyProtection="1">
      <alignment horizontal="justify" vertical="center" wrapText="1"/>
    </xf>
    <xf numFmtId="14" fontId="6" fillId="28" borderId="7" xfId="0" applyNumberFormat="1" applyFont="1" applyFill="1" applyBorder="1" applyAlignment="1" applyProtection="1">
      <alignment horizontal="center" vertical="center"/>
    </xf>
    <xf numFmtId="0" fontId="6" fillId="28" borderId="7" xfId="0" applyFont="1" applyFill="1" applyBorder="1" applyAlignment="1" applyProtection="1">
      <alignment horizontal="center" vertical="center"/>
    </xf>
    <xf numFmtId="9" fontId="69" fillId="2" borderId="7" xfId="0" applyNumberFormat="1" applyFont="1" applyFill="1" applyBorder="1" applyAlignment="1" applyProtection="1">
      <alignment horizontal="center" vertical="center" wrapText="1"/>
    </xf>
    <xf numFmtId="14" fontId="3" fillId="0" borderId="7" xfId="0" applyNumberFormat="1" applyFont="1" applyBorder="1" applyAlignment="1" applyProtection="1">
      <alignment horizontal="center" vertical="center" wrapText="1"/>
    </xf>
    <xf numFmtId="0" fontId="3" fillId="0" borderId="7" xfId="0" applyFont="1" applyBorder="1" applyAlignment="1" applyProtection="1">
      <alignment horizontal="justify" vertical="center" wrapText="1"/>
    </xf>
    <xf numFmtId="14" fontId="69" fillId="0" borderId="7" xfId="0" applyNumberFormat="1" applyFont="1" applyBorder="1" applyAlignment="1" applyProtection="1">
      <alignment horizontal="center" vertical="center" wrapText="1"/>
    </xf>
    <xf numFmtId="0" fontId="34" fillId="0" borderId="7" xfId="0" applyFont="1" applyBorder="1" applyAlignment="1" applyProtection="1">
      <alignment horizontal="justify" vertical="center"/>
    </xf>
    <xf numFmtId="14" fontId="52" fillId="2" borderId="7" xfId="0" applyNumberFormat="1" applyFont="1" applyFill="1" applyBorder="1" applyAlignment="1" applyProtection="1">
      <alignment horizontal="justify" vertical="center" wrapText="1"/>
    </xf>
    <xf numFmtId="0" fontId="69" fillId="0" borderId="23" xfId="0" applyFont="1" applyBorder="1" applyAlignment="1" applyProtection="1">
      <alignment horizontal="justify" vertical="center" wrapText="1"/>
    </xf>
    <xf numFmtId="0" fontId="78" fillId="0" borderId="7" xfId="0" applyFont="1" applyBorder="1" applyAlignment="1" applyProtection="1">
      <alignment horizontal="center" vertical="center"/>
    </xf>
    <xf numFmtId="14" fontId="26" fillId="27" borderId="7" xfId="0" applyNumberFormat="1" applyFont="1" applyFill="1" applyBorder="1" applyAlignment="1" applyProtection="1">
      <alignment horizontal="center" vertical="center"/>
    </xf>
    <xf numFmtId="14" fontId="71" fillId="2" borderId="7" xfId="0" applyNumberFormat="1" applyFont="1" applyFill="1" applyBorder="1" applyAlignment="1" applyProtection="1">
      <alignment horizontal="center" vertical="center" wrapText="1"/>
    </xf>
    <xf numFmtId="0" fontId="71" fillId="2" borderId="7" xfId="0" applyFont="1" applyFill="1" applyBorder="1" applyAlignment="1" applyProtection="1">
      <alignment horizontal="justify" vertical="center" wrapText="1"/>
    </xf>
    <xf numFmtId="0" fontId="71" fillId="2" borderId="23" xfId="0" applyFont="1" applyFill="1" applyBorder="1" applyAlignment="1" applyProtection="1">
      <alignment horizontal="justify" vertical="center" wrapText="1"/>
    </xf>
    <xf numFmtId="0" fontId="44" fillId="4" borderId="15" xfId="0" applyFont="1" applyFill="1" applyBorder="1" applyAlignment="1" applyProtection="1">
      <alignment vertical="center"/>
    </xf>
    <xf numFmtId="0" fontId="44" fillId="4" borderId="0" xfId="0" applyFont="1" applyFill="1" applyAlignment="1" applyProtection="1">
      <alignment vertical="center"/>
    </xf>
    <xf numFmtId="0" fontId="71" fillId="2" borderId="7" xfId="0" applyFont="1" applyFill="1" applyBorder="1" applyAlignment="1" applyProtection="1">
      <alignment horizontal="justify" vertical="center" wrapText="1"/>
    </xf>
    <xf numFmtId="0" fontId="71" fillId="2" borderId="23" xfId="0" applyFont="1" applyFill="1" applyBorder="1" applyAlignment="1" applyProtection="1">
      <alignment horizontal="justify" vertical="center" wrapText="1"/>
    </xf>
    <xf numFmtId="9" fontId="72" fillId="20" borderId="7" xfId="2" applyFont="1" applyFill="1" applyBorder="1" applyAlignment="1" applyProtection="1">
      <alignment horizontal="center" vertical="center" wrapText="1"/>
    </xf>
    <xf numFmtId="14" fontId="73" fillId="0" borderId="7" xfId="0" applyNumberFormat="1" applyFont="1" applyBorder="1" applyAlignment="1" applyProtection="1">
      <alignment horizontal="center" vertical="center"/>
    </xf>
    <xf numFmtId="0" fontId="6" fillId="3" borderId="7" xfId="0" applyFont="1" applyFill="1" applyBorder="1" applyAlignment="1" applyProtection="1">
      <alignment horizontal="center" vertical="center" wrapText="1"/>
    </xf>
    <xf numFmtId="16" fontId="66" fillId="0" borderId="7" xfId="0" applyNumberFormat="1" applyFont="1" applyBorder="1" applyAlignment="1" applyProtection="1">
      <alignment horizontal="justify" vertical="center" wrapText="1"/>
    </xf>
    <xf numFmtId="14" fontId="51" fillId="0" borderId="7" xfId="0" applyNumberFormat="1" applyFont="1" applyBorder="1" applyAlignment="1" applyProtection="1">
      <alignment horizontal="justify" vertical="center"/>
    </xf>
    <xf numFmtId="14" fontId="73" fillId="0" borderId="7" xfId="0" applyNumberFormat="1" applyFont="1" applyBorder="1" applyAlignment="1" applyProtection="1">
      <alignment horizontal="center" vertical="center"/>
    </xf>
    <xf numFmtId="14" fontId="0" fillId="0" borderId="7" xfId="0" applyNumberFormat="1" applyBorder="1" applyAlignment="1" applyProtection="1">
      <alignment horizontal="center" vertical="center"/>
    </xf>
    <xf numFmtId="0" fontId="0" fillId="0" borderId="7" xfId="0" applyBorder="1" applyAlignment="1" applyProtection="1">
      <alignment horizontal="justify" vertical="center" wrapText="1"/>
    </xf>
    <xf numFmtId="14" fontId="0" fillId="0" borderId="7" xfId="0" applyNumberFormat="1" applyBorder="1" applyAlignment="1" applyProtection="1">
      <alignment horizontal="center" vertical="center" wrapText="1"/>
    </xf>
    <xf numFmtId="0" fontId="44" fillId="4" borderId="17" xfId="0" applyFont="1" applyFill="1" applyBorder="1" applyAlignment="1" applyProtection="1">
      <alignment vertical="center"/>
    </xf>
    <xf numFmtId="0" fontId="44" fillId="4" borderId="18" xfId="0" applyFont="1" applyFill="1" applyBorder="1" applyAlignment="1" applyProtection="1">
      <alignment vertical="center"/>
    </xf>
    <xf numFmtId="0" fontId="29" fillId="29" borderId="24" xfId="0" applyFont="1" applyFill="1" applyBorder="1" applyAlignment="1" applyProtection="1">
      <alignment horizontal="center" vertical="center" wrapText="1"/>
    </xf>
    <xf numFmtId="0" fontId="76" fillId="0" borderId="25" xfId="0" applyFont="1" applyFill="1" applyBorder="1" applyAlignment="1" applyProtection="1">
      <alignment horizontal="center" vertical="center" wrapText="1"/>
    </xf>
    <xf numFmtId="0" fontId="6" fillId="2" borderId="25" xfId="0" applyFont="1" applyFill="1" applyBorder="1" applyAlignment="1" applyProtection="1">
      <alignment horizontal="center" vertical="center" wrapText="1"/>
    </xf>
    <xf numFmtId="0" fontId="6" fillId="20" borderId="25" xfId="0" applyFont="1" applyFill="1" applyBorder="1" applyAlignment="1" applyProtection="1">
      <alignment horizontal="center" vertical="center" wrapText="1"/>
    </xf>
    <xf numFmtId="0" fontId="31" fillId="20" borderId="25" xfId="0" applyFont="1" applyFill="1" applyBorder="1" applyAlignment="1" applyProtection="1">
      <alignment horizontal="center" vertical="center" wrapText="1"/>
    </xf>
    <xf numFmtId="0" fontId="6" fillId="2" borderId="25" xfId="0" applyFont="1" applyFill="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31" fillId="2" borderId="25" xfId="0" applyFont="1" applyFill="1" applyBorder="1" applyAlignment="1" applyProtection="1">
      <alignment horizontal="center" vertical="center" wrapText="1"/>
    </xf>
    <xf numFmtId="9" fontId="6" fillId="0" borderId="25" xfId="0" applyNumberFormat="1" applyFont="1" applyBorder="1" applyAlignment="1" applyProtection="1">
      <alignment horizontal="center" vertical="center" wrapText="1"/>
    </xf>
    <xf numFmtId="9" fontId="6" fillId="2" borderId="25" xfId="0" applyNumberFormat="1" applyFont="1" applyFill="1" applyBorder="1" applyAlignment="1" applyProtection="1">
      <alignment horizontal="center" vertical="center" wrapText="1"/>
    </xf>
    <xf numFmtId="0" fontId="31" fillId="2" borderId="25" xfId="0" applyFont="1" applyFill="1" applyBorder="1" applyAlignment="1" applyProtection="1">
      <alignment horizontal="center" vertical="center" wrapText="1"/>
    </xf>
    <xf numFmtId="14" fontId="0" fillId="0" borderId="25" xfId="0" applyNumberFormat="1" applyBorder="1" applyAlignment="1" applyProtection="1">
      <alignment horizontal="center" vertical="center"/>
    </xf>
    <xf numFmtId="0" fontId="0" fillId="0" borderId="25" xfId="0" applyBorder="1" applyAlignment="1" applyProtection="1">
      <alignment horizontal="justify" vertical="center"/>
    </xf>
    <xf numFmtId="0" fontId="0" fillId="0" borderId="25" xfId="0" applyBorder="1" applyAlignment="1" applyProtection="1">
      <alignment horizontal="justify" vertical="center" wrapText="1"/>
    </xf>
    <xf numFmtId="14" fontId="0" fillId="0" borderId="25" xfId="0" applyNumberFormat="1" applyBorder="1" applyAlignment="1" applyProtection="1">
      <alignment horizontal="center" vertical="center" wrapText="1"/>
    </xf>
    <xf numFmtId="14" fontId="6" fillId="2" borderId="25" xfId="0" applyNumberFormat="1" applyFont="1" applyFill="1" applyBorder="1" applyAlignment="1" applyProtection="1">
      <alignment horizontal="center" vertical="center" wrapText="1"/>
    </xf>
    <xf numFmtId="0" fontId="6" fillId="2" borderId="0" xfId="0" applyFont="1" applyFill="1" applyAlignment="1" applyProtection="1">
      <alignment vertical="center" wrapText="1"/>
    </xf>
    <xf numFmtId="9" fontId="6" fillId="2" borderId="0" xfId="0" applyNumberFormat="1" applyFont="1" applyFill="1" applyAlignment="1" applyProtection="1">
      <alignment vertical="center" wrapText="1"/>
    </xf>
  </cellXfs>
  <cellStyles count="5">
    <cellStyle name="Hipervínculo" xfId="1" builtinId="8"/>
    <cellStyle name="Moneda" xfId="4" builtinId="4"/>
    <cellStyle name="Normal" xfId="0" builtinId="0"/>
    <cellStyle name="Normal 2 2" xfId="3" xr:uid="{00000000-0005-0000-0000-000003000000}"/>
    <cellStyle name="Porcentaje" xfId="2" builtinId="5"/>
  </cellStyles>
  <dxfs count="3385">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0"/>
      </font>
    </dxf>
    <dxf>
      <font>
        <color theme="1"/>
      </font>
      <fill>
        <patternFill patternType="none">
          <bgColor auto="1"/>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0"/>
      </font>
    </dxf>
    <dxf>
      <font>
        <color theme="0"/>
      </font>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patternType="none">
          <bgColor auto="1"/>
        </patternFill>
      </fill>
    </dxf>
    <dxf>
      <font>
        <color theme="0"/>
      </font>
    </dxf>
    <dxf>
      <font>
        <color theme="0"/>
      </font>
    </dxf>
    <dxf>
      <font>
        <color theme="0"/>
      </font>
    </dxf>
    <dxf>
      <font>
        <color theme="0"/>
      </font>
    </dxf>
    <dxf>
      <font>
        <color theme="1"/>
      </font>
      <fill>
        <patternFill patternType="none">
          <bgColor auto="1"/>
        </patternFill>
      </fill>
    </dxf>
    <dxf>
      <font>
        <color theme="0"/>
      </font>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1"/>
      </font>
      <fill>
        <patternFill patternType="none">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ont>
        <color theme="1"/>
      </font>
      <fill>
        <patternFill patternType="none">
          <bgColor auto="1"/>
        </patternFill>
      </fill>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ont>
        <color theme="1"/>
      </font>
      <fill>
        <patternFill patternType="none">
          <bgColor auto="1"/>
        </patternFill>
      </fill>
    </dxf>
    <dxf>
      <font>
        <color theme="0"/>
      </font>
    </dxf>
    <dxf>
      <font>
        <color theme="1"/>
      </font>
      <fill>
        <patternFill patternType="none">
          <bgColor auto="1"/>
        </patternFill>
      </fill>
    </dxf>
    <dxf>
      <font>
        <color theme="0"/>
      </font>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0"/>
      </font>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ont>
        <color theme="0"/>
      </font>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ont>
        <color theme="0"/>
      </font>
    </dxf>
    <dxf>
      <font>
        <color theme="0"/>
      </font>
    </dxf>
    <dxf>
      <font>
        <color theme="0"/>
      </font>
    </dxf>
    <dxf>
      <font>
        <color theme="0"/>
      </font>
    </dxf>
    <dxf>
      <font>
        <color theme="0"/>
      </font>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0"/>
      </font>
    </dxf>
    <dxf>
      <font>
        <color theme="1"/>
      </font>
      <fill>
        <patternFill patternType="none">
          <bgColor auto="1"/>
        </patternFill>
      </fill>
    </dxf>
    <dxf>
      <font>
        <color theme="0"/>
      </font>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s>
  <tableStyles count="0" defaultTableStyle="TableStyleMedium2" defaultPivotStyle="PivotStyleLight16"/>
  <colors>
    <mruColors>
      <color rgb="FF00EA00"/>
      <color rgb="FFFFFFFF"/>
      <color rgb="FFDAAA00"/>
      <color rgb="FF9FBFBD"/>
      <color rgb="FFFC5D04"/>
      <color rgb="FF000000"/>
      <color rgb="FF00FC00"/>
      <color rgb="FF007B3E"/>
      <color rgb="FFFBE122"/>
      <color rgb="FFFC5E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theme" Target="theme/theme1.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20" Type="http://schemas.openxmlformats.org/officeDocument/2006/relationships/externalLink" Target="externalLinks/externalLink3.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image" Target="../media/image2.emf"/><Relationship Id="rId7" Type="http://schemas.openxmlformats.org/officeDocument/2006/relationships/image" Target="../media/image6.emf"/><Relationship Id="rId2" Type="http://schemas.openxmlformats.org/officeDocument/2006/relationships/image" Target="../media/image1.emf"/><Relationship Id="rId1" Type="http://schemas.openxmlformats.org/officeDocument/2006/relationships/hyperlink" Target="#'INICIO (2)'!A1"/><Relationship Id="rId6" Type="http://schemas.openxmlformats.org/officeDocument/2006/relationships/image" Target="../media/image5.emf"/><Relationship Id="rId5" Type="http://schemas.openxmlformats.org/officeDocument/2006/relationships/image" Target="../media/image4.emf"/><Relationship Id="rId4" Type="http://schemas.openxmlformats.org/officeDocument/2006/relationships/image" Target="../media/image3.emf"/><Relationship Id="rId9" Type="http://schemas.openxmlformats.org/officeDocument/2006/relationships/image" Target="../media/image8.emf"/></Relationships>
</file>

<file path=xl/drawings/_rels/drawing10.xml.rels><?xml version="1.0" encoding="UTF-8" standalone="yes"?>
<Relationships xmlns="http://schemas.openxmlformats.org/package/2006/relationships"><Relationship Id="rId1" Type="http://schemas.openxmlformats.org/officeDocument/2006/relationships/hyperlink" Target="#'INICIO (2)'!A1"/></Relationships>
</file>

<file path=xl/drawings/_rels/drawing11.xml.rels><?xml version="1.0" encoding="UTF-8" standalone="yes"?>
<Relationships xmlns="http://schemas.openxmlformats.org/package/2006/relationships"><Relationship Id="rId1" Type="http://schemas.openxmlformats.org/officeDocument/2006/relationships/hyperlink" Target="#'INICIO (2)'!A1"/></Relationships>
</file>

<file path=xl/drawings/_rels/drawing12.xml.rels><?xml version="1.0" encoding="UTF-8" standalone="yes"?>
<Relationships xmlns="http://schemas.openxmlformats.org/package/2006/relationships"><Relationship Id="rId1" Type="http://schemas.openxmlformats.org/officeDocument/2006/relationships/hyperlink" Target="#'INICIO (2)'!A1"/></Relationships>
</file>

<file path=xl/drawings/_rels/drawing13.x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drawing2.xml.rels><?xml version="1.0" encoding="UTF-8" standalone="yes"?>
<Relationships xmlns="http://schemas.openxmlformats.org/package/2006/relationships"><Relationship Id="rId1" Type="http://schemas.openxmlformats.org/officeDocument/2006/relationships/hyperlink" Target="#'INICIO (2)'!A1"/></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8" Type="http://schemas.openxmlformats.org/officeDocument/2006/relationships/hyperlink" Target="#'INICIO (2)'!A1"/><Relationship Id="rId3" Type="http://schemas.microsoft.com/office/2007/relationships/hdphoto" Target="../media/hdphoto1.wdp"/><Relationship Id="rId7" Type="http://schemas.openxmlformats.org/officeDocument/2006/relationships/image" Target="../media/image13.png"/><Relationship Id="rId12" Type="http://schemas.openxmlformats.org/officeDocument/2006/relationships/image" Target="../media/image15.png"/><Relationship Id="rId2" Type="http://schemas.openxmlformats.org/officeDocument/2006/relationships/image" Target="../media/image11.png"/><Relationship Id="rId1" Type="http://schemas.openxmlformats.org/officeDocument/2006/relationships/hyperlink" Target="#ESTRAT&#201;GICOS!A1"/><Relationship Id="rId6" Type="http://schemas.openxmlformats.org/officeDocument/2006/relationships/hyperlink" Target="#'MATRIZ SGSI'!A1"/><Relationship Id="rId11" Type="http://schemas.openxmlformats.org/officeDocument/2006/relationships/hyperlink" Target="#ACTUALIZACIONES!A1"/><Relationship Id="rId5" Type="http://schemas.openxmlformats.org/officeDocument/2006/relationships/image" Target="../media/image12.png"/><Relationship Id="rId10" Type="http://schemas.microsoft.com/office/2007/relationships/hdphoto" Target="../media/hdphoto2.wdp"/><Relationship Id="rId4" Type="http://schemas.openxmlformats.org/officeDocument/2006/relationships/hyperlink" Target="#CORRUPCI&#211;N!A1"/><Relationship Id="rId9" Type="http://schemas.openxmlformats.org/officeDocument/2006/relationships/image" Target="../media/image14.png"/></Relationships>
</file>

<file path=xl/drawings/_rels/drawing5.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hyperlink" Target="#'MAPA RIESGOS'!A1"/><Relationship Id="rId7" Type="http://schemas.openxmlformats.org/officeDocument/2006/relationships/image" Target="../media/image16.png"/><Relationship Id="rId2" Type="http://schemas.openxmlformats.org/officeDocument/2006/relationships/hyperlink" Target="#'CRUCE RIESGOS'!A1"/><Relationship Id="rId1" Type="http://schemas.openxmlformats.org/officeDocument/2006/relationships/hyperlink" Target="#'IDENTIFICACI&#211;N DOFA'!A1"/><Relationship Id="rId6" Type="http://schemas.openxmlformats.org/officeDocument/2006/relationships/hyperlink" Target="#INICIO!A1"/><Relationship Id="rId5" Type="http://schemas.openxmlformats.org/officeDocument/2006/relationships/hyperlink" Target="#'MAPA OPORTUNIDADES'!A1"/><Relationship Id="rId4" Type="http://schemas.openxmlformats.org/officeDocument/2006/relationships/hyperlink" Target="#'CRUCE OPORTUNIDADES'!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editAs="oneCell">
    <xdr:from>
      <xdr:col>14</xdr:col>
      <xdr:colOff>215900</xdr:colOff>
      <xdr:row>2</xdr:row>
      <xdr:rowOff>596900</xdr:rowOff>
    </xdr:from>
    <xdr:to>
      <xdr:col>14</xdr:col>
      <xdr:colOff>1625600</xdr:colOff>
      <xdr:row>17</xdr:row>
      <xdr:rowOff>211282</xdr:rowOff>
    </xdr:to>
    <xdr:sp macro="" textlink="">
      <xdr:nvSpPr>
        <xdr:cNvPr id="4171" name="CommandButton1" hidden="1">
          <a:extLst>
            <a:ext uri="{63B3BB69-23CF-44E3-9099-C40C66FF867C}">
              <a14:compatExt xmlns:a14="http://schemas.microsoft.com/office/drawing/2010/main" spid="_x0000_s4171"/>
            </a:ext>
            <a:ext uri="{FF2B5EF4-FFF2-40B4-BE49-F238E27FC236}">
              <a16:creationId xmlns:a16="http://schemas.microsoft.com/office/drawing/2014/main" id="{00000000-0008-0000-0000-00004B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5</xdr:col>
      <xdr:colOff>142875</xdr:colOff>
      <xdr:row>1</xdr:row>
      <xdr:rowOff>47625</xdr:rowOff>
    </xdr:from>
    <xdr:to>
      <xdr:col>5</xdr:col>
      <xdr:colOff>545041</xdr:colOff>
      <xdr:row>1</xdr:row>
      <xdr:rowOff>354541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452438" y="226219"/>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10</xdr:col>
      <xdr:colOff>406400</xdr:colOff>
      <xdr:row>2</xdr:row>
      <xdr:rowOff>635000</xdr:rowOff>
    </xdr:from>
    <xdr:to>
      <xdr:col>10</xdr:col>
      <xdr:colOff>1778000</xdr:colOff>
      <xdr:row>17</xdr:row>
      <xdr:rowOff>198582</xdr:rowOff>
    </xdr:to>
    <xdr:sp macro="" textlink="">
      <xdr:nvSpPr>
        <xdr:cNvPr id="4180" name="CommandButton2" hidden="1">
          <a:extLst>
            <a:ext uri="{63B3BB69-23CF-44E3-9099-C40C66FF867C}">
              <a14:compatExt xmlns:a14="http://schemas.microsoft.com/office/drawing/2010/main" spid="_x0000_s4180"/>
            </a:ext>
            <a:ext uri="{FF2B5EF4-FFF2-40B4-BE49-F238E27FC236}">
              <a16:creationId xmlns:a16="http://schemas.microsoft.com/office/drawing/2014/main" id="{00000000-0008-0000-0000-000054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419100</xdr:colOff>
      <xdr:row>1</xdr:row>
      <xdr:rowOff>25400</xdr:rowOff>
    </xdr:from>
    <xdr:to>
      <xdr:col>10</xdr:col>
      <xdr:colOff>1790700</xdr:colOff>
      <xdr:row>17</xdr:row>
      <xdr:rowOff>182418</xdr:rowOff>
    </xdr:to>
    <xdr:sp macro="" textlink="">
      <xdr:nvSpPr>
        <xdr:cNvPr id="4184" name="CommandButton4" hidden="1">
          <a:extLst>
            <a:ext uri="{63B3BB69-23CF-44E3-9099-C40C66FF867C}">
              <a14:compatExt xmlns:a14="http://schemas.microsoft.com/office/drawing/2010/main" spid="_x0000_s4184"/>
            </a:ext>
            <a:ext uri="{FF2B5EF4-FFF2-40B4-BE49-F238E27FC236}">
              <a16:creationId xmlns:a16="http://schemas.microsoft.com/office/drawing/2014/main" id="{00000000-0008-0000-0000-000058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18</xdr:col>
      <xdr:colOff>1816100</xdr:colOff>
      <xdr:row>2</xdr:row>
      <xdr:rowOff>469900</xdr:rowOff>
    </xdr:from>
    <xdr:to>
      <xdr:col>18</xdr:col>
      <xdr:colOff>3225800</xdr:colOff>
      <xdr:row>17</xdr:row>
      <xdr:rowOff>223982</xdr:rowOff>
    </xdr:to>
    <xdr:sp macro="" textlink="">
      <xdr:nvSpPr>
        <xdr:cNvPr id="4188" name="CommandButton5" hidden="1">
          <a:extLst>
            <a:ext uri="{63B3BB69-23CF-44E3-9099-C40C66FF867C}">
              <a14:compatExt xmlns:a14="http://schemas.microsoft.com/office/drawing/2010/main" spid="_x0000_s4188"/>
            </a:ext>
            <a:ext uri="{FF2B5EF4-FFF2-40B4-BE49-F238E27FC236}">
              <a16:creationId xmlns:a16="http://schemas.microsoft.com/office/drawing/2014/main" id="{00000000-0008-0000-0000-00005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22</xdr:col>
      <xdr:colOff>165100</xdr:colOff>
      <xdr:row>2</xdr:row>
      <xdr:rowOff>508000</xdr:rowOff>
    </xdr:from>
    <xdr:to>
      <xdr:col>22</xdr:col>
      <xdr:colOff>1574800</xdr:colOff>
      <xdr:row>17</xdr:row>
      <xdr:rowOff>223982</xdr:rowOff>
    </xdr:to>
    <xdr:sp macro="" textlink="">
      <xdr:nvSpPr>
        <xdr:cNvPr id="4189" name="CommandButton6" hidden="1">
          <a:extLst>
            <a:ext uri="{63B3BB69-23CF-44E3-9099-C40C66FF867C}">
              <a14:compatExt xmlns:a14="http://schemas.microsoft.com/office/drawing/2010/main" spid="_x0000_s4189"/>
            </a:ext>
            <a:ext uri="{FF2B5EF4-FFF2-40B4-BE49-F238E27FC236}">
              <a16:creationId xmlns:a16="http://schemas.microsoft.com/office/drawing/2014/main" id="{00000000-0008-0000-0000-00005D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23</xdr:col>
      <xdr:colOff>381000</xdr:colOff>
      <xdr:row>2</xdr:row>
      <xdr:rowOff>495300</xdr:rowOff>
    </xdr:from>
    <xdr:to>
      <xdr:col>23</xdr:col>
      <xdr:colOff>1790700</xdr:colOff>
      <xdr:row>17</xdr:row>
      <xdr:rowOff>236682</xdr:rowOff>
    </xdr:to>
    <xdr:sp macro="" textlink="">
      <xdr:nvSpPr>
        <xdr:cNvPr id="4196" name="CommandButton7" hidden="1">
          <a:extLst>
            <a:ext uri="{63B3BB69-23CF-44E3-9099-C40C66FF867C}">
              <a14:compatExt xmlns:a14="http://schemas.microsoft.com/office/drawing/2010/main"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558800</xdr:colOff>
      <xdr:row>2</xdr:row>
      <xdr:rowOff>596900</xdr:rowOff>
    </xdr:from>
    <xdr:to>
      <xdr:col>6</xdr:col>
      <xdr:colOff>1930400</xdr:colOff>
      <xdr:row>17</xdr:row>
      <xdr:rowOff>198582</xdr:rowOff>
    </xdr:to>
    <xdr:sp macro="" textlink="">
      <xdr:nvSpPr>
        <xdr:cNvPr id="4209" name="CommandButton8" hidden="1">
          <a:extLst>
            <a:ext uri="{63B3BB69-23CF-44E3-9099-C40C66FF867C}">
              <a14:compatExt xmlns:a14="http://schemas.microsoft.com/office/drawing/2010/main" spid="_x0000_s4209"/>
            </a:ext>
            <a:ext uri="{FF2B5EF4-FFF2-40B4-BE49-F238E27FC236}">
              <a16:creationId xmlns:a16="http://schemas.microsoft.com/office/drawing/2014/main" id="{00000000-0008-0000-0000-000071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520700</xdr:colOff>
      <xdr:row>2</xdr:row>
      <xdr:rowOff>444500</xdr:rowOff>
    </xdr:from>
    <xdr:to>
      <xdr:col>9</xdr:col>
      <xdr:colOff>1892300</xdr:colOff>
      <xdr:row>17</xdr:row>
      <xdr:rowOff>185882</xdr:rowOff>
    </xdr:to>
    <xdr:sp macro="" textlink="">
      <xdr:nvSpPr>
        <xdr:cNvPr id="4212" name="CommandButton3" hidden="1">
          <a:extLst>
            <a:ext uri="{63B3BB69-23CF-44E3-9099-C40C66FF867C}">
              <a14:compatExt xmlns:a14="http://schemas.microsoft.com/office/drawing/2010/main" spid="_x0000_s4212"/>
            </a:ext>
            <a:ext uri="{FF2B5EF4-FFF2-40B4-BE49-F238E27FC236}">
              <a16:creationId xmlns:a16="http://schemas.microsoft.com/office/drawing/2014/main" id="{00000000-0008-0000-0000-000074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14</xdr:col>
      <xdr:colOff>161925</xdr:colOff>
      <xdr:row>2</xdr:row>
      <xdr:rowOff>447675</xdr:rowOff>
    </xdr:from>
    <xdr:to>
      <xdr:col>14</xdr:col>
      <xdr:colOff>1219200</xdr:colOff>
      <xdr:row>17</xdr:row>
      <xdr:rowOff>106507</xdr:rowOff>
    </xdr:to>
    <xdr:pic>
      <xdr:nvPicPr>
        <xdr:cNvPr id="2" name="CommandButton1">
          <a:extLst>
            <a:ext uri="{FF2B5EF4-FFF2-40B4-BE49-F238E27FC236}">
              <a16:creationId xmlns:a16="http://schemas.microsoft.com/office/drawing/2014/main" id="{00000000-0008-0000-0000-000002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583525" y="1114425"/>
          <a:ext cx="1057275" cy="314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10</xdr:col>
      <xdr:colOff>304800</xdr:colOff>
      <xdr:row>2</xdr:row>
      <xdr:rowOff>476250</xdr:rowOff>
    </xdr:from>
    <xdr:to>
      <xdr:col>10</xdr:col>
      <xdr:colOff>1333500</xdr:colOff>
      <xdr:row>17</xdr:row>
      <xdr:rowOff>96982</xdr:rowOff>
    </xdr:to>
    <xdr:pic>
      <xdr:nvPicPr>
        <xdr:cNvPr id="3" name="CommandButton2">
          <a:extLst>
            <a:ext uri="{FF2B5EF4-FFF2-40B4-BE49-F238E27FC236}">
              <a16:creationId xmlns:a16="http://schemas.microsoft.com/office/drawing/2014/main" id="{00000000-0008-0000-0000-00000300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78150" y="1143000"/>
          <a:ext cx="10287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10</xdr:col>
      <xdr:colOff>314325</xdr:colOff>
      <xdr:row>1</xdr:row>
      <xdr:rowOff>19050</xdr:rowOff>
    </xdr:from>
    <xdr:to>
      <xdr:col>10</xdr:col>
      <xdr:colOff>1343025</xdr:colOff>
      <xdr:row>17</xdr:row>
      <xdr:rowOff>77932</xdr:rowOff>
    </xdr:to>
    <xdr:pic>
      <xdr:nvPicPr>
        <xdr:cNvPr id="5" name="CommandButton4">
          <a:extLst>
            <a:ext uri="{FF2B5EF4-FFF2-40B4-BE49-F238E27FC236}">
              <a16:creationId xmlns:a16="http://schemas.microsoft.com/office/drawing/2014/main" id="{00000000-0008-0000-0000-000005000000}"/>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687675" y="276225"/>
          <a:ext cx="10287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18</xdr:col>
      <xdr:colOff>1362075</xdr:colOff>
      <xdr:row>2</xdr:row>
      <xdr:rowOff>352425</xdr:rowOff>
    </xdr:from>
    <xdr:to>
      <xdr:col>18</xdr:col>
      <xdr:colOff>2419350</xdr:colOff>
      <xdr:row>17</xdr:row>
      <xdr:rowOff>116032</xdr:rowOff>
    </xdr:to>
    <xdr:pic>
      <xdr:nvPicPr>
        <xdr:cNvPr id="6" name="CommandButton5">
          <a:extLst>
            <a:ext uri="{FF2B5EF4-FFF2-40B4-BE49-F238E27FC236}">
              <a16:creationId xmlns:a16="http://schemas.microsoft.com/office/drawing/2014/main" id="{00000000-0008-0000-0000-000006000000}"/>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308050" y="1019175"/>
          <a:ext cx="1057275" cy="3238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22</xdr:col>
      <xdr:colOff>123825</xdr:colOff>
      <xdr:row>2</xdr:row>
      <xdr:rowOff>381000</xdr:rowOff>
    </xdr:from>
    <xdr:to>
      <xdr:col>22</xdr:col>
      <xdr:colOff>1181100</xdr:colOff>
      <xdr:row>17</xdr:row>
      <xdr:rowOff>116032</xdr:rowOff>
    </xdr:to>
    <xdr:pic>
      <xdr:nvPicPr>
        <xdr:cNvPr id="7" name="CommandButton6">
          <a:extLst>
            <a:ext uri="{FF2B5EF4-FFF2-40B4-BE49-F238E27FC236}">
              <a16:creationId xmlns:a16="http://schemas.microsoft.com/office/drawing/2014/main" id="{00000000-0008-0000-0000-000007000000}"/>
            </a:ext>
          </a:extLst>
        </xdr:cNvPr>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7357050" y="1047750"/>
          <a:ext cx="1057275" cy="3238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23</xdr:col>
      <xdr:colOff>285750</xdr:colOff>
      <xdr:row>2</xdr:row>
      <xdr:rowOff>371475</xdr:rowOff>
    </xdr:from>
    <xdr:to>
      <xdr:col>23</xdr:col>
      <xdr:colOff>1343025</xdr:colOff>
      <xdr:row>17</xdr:row>
      <xdr:rowOff>125557</xdr:rowOff>
    </xdr:to>
    <xdr:pic>
      <xdr:nvPicPr>
        <xdr:cNvPr id="8" name="CommandButton7">
          <a:extLst>
            <a:ext uri="{FF2B5EF4-FFF2-40B4-BE49-F238E27FC236}">
              <a16:creationId xmlns:a16="http://schemas.microsoft.com/office/drawing/2014/main" id="{00000000-0008-0000-0000-000008000000}"/>
            </a:ext>
          </a:extLst>
        </xdr:cNvPr>
        <xdr:cNvPicPr preferRelativeResize="0">
          <a:picLocks noChangeArrowheads="1" noChangeShapeType="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9300150" y="1038225"/>
          <a:ext cx="1057275" cy="3333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6</xdr:col>
      <xdr:colOff>419100</xdr:colOff>
      <xdr:row>2</xdr:row>
      <xdr:rowOff>447675</xdr:rowOff>
    </xdr:from>
    <xdr:to>
      <xdr:col>6</xdr:col>
      <xdr:colOff>1447800</xdr:colOff>
      <xdr:row>17</xdr:row>
      <xdr:rowOff>96982</xdr:rowOff>
    </xdr:to>
    <xdr:pic>
      <xdr:nvPicPr>
        <xdr:cNvPr id="9" name="CommandButton8">
          <a:extLst>
            <a:ext uri="{FF2B5EF4-FFF2-40B4-BE49-F238E27FC236}">
              <a16:creationId xmlns:a16="http://schemas.microsoft.com/office/drawing/2014/main" id="{00000000-0008-0000-0000-000009000000}"/>
            </a:ext>
          </a:extLst>
        </xdr:cNvPr>
        <xdr:cNvPicPr preferRelativeResize="0">
          <a:picLocks noChangeArrowheads="1" noChangeShapeType="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791200" y="1114425"/>
          <a:ext cx="10287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9</xdr:col>
      <xdr:colOff>390525</xdr:colOff>
      <xdr:row>2</xdr:row>
      <xdr:rowOff>333375</xdr:rowOff>
    </xdr:from>
    <xdr:to>
      <xdr:col>9</xdr:col>
      <xdr:colOff>1419225</xdr:colOff>
      <xdr:row>17</xdr:row>
      <xdr:rowOff>87457</xdr:rowOff>
    </xdr:to>
    <xdr:pic>
      <xdr:nvPicPr>
        <xdr:cNvPr id="10" name="CommandButton3">
          <a:extLst>
            <a:ext uri="{FF2B5EF4-FFF2-40B4-BE49-F238E27FC236}">
              <a16:creationId xmlns:a16="http://schemas.microsoft.com/office/drawing/2014/main" id="{00000000-0008-0000-0000-00000A000000}"/>
            </a:ext>
          </a:extLst>
        </xdr:cNvPr>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306425" y="1000125"/>
          <a:ext cx="102870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52917</xdr:colOff>
      <xdr:row>0</xdr:row>
      <xdr:rowOff>50800</xdr:rowOff>
    </xdr:from>
    <xdr:to>
      <xdr:col>0</xdr:col>
      <xdr:colOff>455083</xdr:colOff>
      <xdr:row>1</xdr:row>
      <xdr:rowOff>148300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52917" y="50800"/>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141178</xdr:colOff>
      <xdr:row>1</xdr:row>
      <xdr:rowOff>13607</xdr:rowOff>
    </xdr:from>
    <xdr:to>
      <xdr:col>4</xdr:col>
      <xdr:colOff>543344</xdr:colOff>
      <xdr:row>2</xdr:row>
      <xdr:rowOff>130023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498366" y="204107"/>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752475</xdr:colOff>
      <xdr:row>3</xdr:row>
      <xdr:rowOff>0</xdr:rowOff>
    </xdr:from>
    <xdr:to>
      <xdr:col>3</xdr:col>
      <xdr:colOff>0</xdr:colOff>
      <xdr:row>4</xdr:row>
      <xdr:rowOff>561975</xdr:rowOff>
    </xdr:to>
    <xdr:cxnSp macro="">
      <xdr:nvCxnSpPr>
        <xdr:cNvPr id="2" name="Conector recto 1">
          <a:extLst>
            <a:ext uri="{FF2B5EF4-FFF2-40B4-BE49-F238E27FC236}">
              <a16:creationId xmlns:a16="http://schemas.microsoft.com/office/drawing/2014/main" id="{00000000-0008-0000-0D00-000002000000}"/>
            </a:ext>
          </a:extLst>
        </xdr:cNvPr>
        <xdr:cNvCxnSpPr/>
      </xdr:nvCxnSpPr>
      <xdr:spPr>
        <a:xfrm>
          <a:off x="752475" y="581025"/>
          <a:ext cx="2038350" cy="542925"/>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3</xdr:row>
      <xdr:rowOff>0</xdr:rowOff>
    </xdr:from>
    <xdr:to>
      <xdr:col>3</xdr:col>
      <xdr:colOff>0</xdr:colOff>
      <xdr:row>4</xdr:row>
      <xdr:rowOff>561975</xdr:rowOff>
    </xdr:to>
    <xdr:cxnSp macro="">
      <xdr:nvCxnSpPr>
        <xdr:cNvPr id="4" name="Conector recto 3">
          <a:extLst>
            <a:ext uri="{FF2B5EF4-FFF2-40B4-BE49-F238E27FC236}">
              <a16:creationId xmlns:a16="http://schemas.microsoft.com/office/drawing/2014/main" id="{00000000-0008-0000-0D00-000004000000}"/>
            </a:ext>
          </a:extLst>
        </xdr:cNvPr>
        <xdr:cNvCxnSpPr/>
      </xdr:nvCxnSpPr>
      <xdr:spPr>
        <a:xfrm>
          <a:off x="752475" y="590550"/>
          <a:ext cx="2143125" cy="54292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171450</xdr:colOff>
      <xdr:row>2</xdr:row>
      <xdr:rowOff>0</xdr:rowOff>
    </xdr:from>
    <xdr:to>
      <xdr:col>0</xdr:col>
      <xdr:colOff>573616</xdr:colOff>
      <xdr:row>3</xdr:row>
      <xdr:rowOff>106891</xdr:rowOff>
    </xdr:to>
    <xdr:sp macro="" textlink="">
      <xdr:nvSpPr>
        <xdr:cNvPr id="5" name="Flecha izquierda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71450" y="381000"/>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427224</xdr:colOff>
      <xdr:row>14</xdr:row>
      <xdr:rowOff>70015</xdr:rowOff>
    </xdr:from>
    <xdr:to>
      <xdr:col>13</xdr:col>
      <xdr:colOff>815935</xdr:colOff>
      <xdr:row>23</xdr:row>
      <xdr:rowOff>45152</xdr:rowOff>
    </xdr:to>
    <xdr:pic>
      <xdr:nvPicPr>
        <xdr:cNvPr id="4" name="Imagen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44974" y="7721765"/>
          <a:ext cx="6311447" cy="2886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314325</xdr:colOff>
      <xdr:row>15</xdr:row>
      <xdr:rowOff>28575</xdr:rowOff>
    </xdr:from>
    <xdr:to>
      <xdr:col>13</xdr:col>
      <xdr:colOff>693964</xdr:colOff>
      <xdr:row>24</xdr:row>
      <xdr:rowOff>13607</xdr:rowOff>
    </xdr:to>
    <xdr:sp macro="" textlink="">
      <xdr:nvSpPr>
        <xdr:cNvPr id="9220" name="AutoShape 4">
          <a:extLst>
            <a:ext uri="{FF2B5EF4-FFF2-40B4-BE49-F238E27FC236}">
              <a16:creationId xmlns:a16="http://schemas.microsoft.com/office/drawing/2014/main" id="{00000000-0008-0000-0900-000004240000}"/>
            </a:ext>
          </a:extLst>
        </xdr:cNvPr>
        <xdr:cNvSpPr>
          <a:spLocks noChangeAspect="1" noChangeArrowheads="1"/>
        </xdr:cNvSpPr>
      </xdr:nvSpPr>
      <xdr:spPr bwMode="auto">
        <a:xfrm>
          <a:off x="6610350" y="21069300"/>
          <a:ext cx="6305550" cy="2886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1684199</xdr:colOff>
      <xdr:row>28</xdr:row>
      <xdr:rowOff>1365250</xdr:rowOff>
    </xdr:from>
    <xdr:to>
      <xdr:col>17</xdr:col>
      <xdr:colOff>27664</xdr:colOff>
      <xdr:row>32</xdr:row>
      <xdr:rowOff>1358899</xdr:rowOff>
    </xdr:to>
    <xdr:pic>
      <xdr:nvPicPr>
        <xdr:cNvPr id="10" name="Imagen 9">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47699" y="14160500"/>
          <a:ext cx="9641023" cy="577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117</xdr:row>
      <xdr:rowOff>1</xdr:rowOff>
    </xdr:from>
    <xdr:to>
      <xdr:col>4</xdr:col>
      <xdr:colOff>1373415</xdr:colOff>
      <xdr:row>135</xdr:row>
      <xdr:rowOff>62120</xdr:rowOff>
    </xdr:to>
    <xdr:pic>
      <xdr:nvPicPr>
        <xdr:cNvPr id="5" name="Imagen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3">
          <a:lum bright="-20000" contrast="40000"/>
          <a:extLst>
            <a:ext uri="{28A0092B-C50C-407E-A947-70E740481C1C}">
              <a14:useLocalDpi xmlns:a14="http://schemas.microsoft.com/office/drawing/2010/main" val="0"/>
            </a:ext>
          </a:extLst>
        </a:blip>
        <a:srcRect/>
        <a:stretch>
          <a:fillRect/>
        </a:stretch>
      </xdr:blipFill>
      <xdr:spPr bwMode="auto">
        <a:xfrm>
          <a:off x="762001" y="40767001"/>
          <a:ext cx="9715500" cy="3246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142</xdr:row>
      <xdr:rowOff>444500</xdr:rowOff>
    </xdr:from>
    <xdr:to>
      <xdr:col>2</xdr:col>
      <xdr:colOff>3254375</xdr:colOff>
      <xdr:row>142</xdr:row>
      <xdr:rowOff>444500</xdr:rowOff>
    </xdr:to>
    <xdr:cxnSp macro="">
      <xdr:nvCxnSpPr>
        <xdr:cNvPr id="3" name="Conector recto de flecha 2">
          <a:extLst>
            <a:ext uri="{FF2B5EF4-FFF2-40B4-BE49-F238E27FC236}">
              <a16:creationId xmlns:a16="http://schemas.microsoft.com/office/drawing/2014/main" id="{00000000-0008-0000-0900-000003000000}"/>
            </a:ext>
          </a:extLst>
        </xdr:cNvPr>
        <xdr:cNvCxnSpPr/>
      </xdr:nvCxnSpPr>
      <xdr:spPr>
        <a:xfrm>
          <a:off x="4587875" y="506888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41275</xdr:colOff>
      <xdr:row>143</xdr:row>
      <xdr:rowOff>263525</xdr:rowOff>
    </xdr:from>
    <xdr:to>
      <xdr:col>2</xdr:col>
      <xdr:colOff>3248025</xdr:colOff>
      <xdr:row>143</xdr:row>
      <xdr:rowOff>263525</xdr:rowOff>
    </xdr:to>
    <xdr:cxnSp macro="">
      <xdr:nvCxnSpPr>
        <xdr:cNvPr id="8" name="Conector recto de flecha 7">
          <a:extLst>
            <a:ext uri="{FF2B5EF4-FFF2-40B4-BE49-F238E27FC236}">
              <a16:creationId xmlns:a16="http://schemas.microsoft.com/office/drawing/2014/main" id="{00000000-0008-0000-0900-000008000000}"/>
            </a:ext>
          </a:extLst>
        </xdr:cNvPr>
        <xdr:cNvCxnSpPr/>
      </xdr:nvCxnSpPr>
      <xdr:spPr>
        <a:xfrm>
          <a:off x="4581525" y="5152390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50800</xdr:colOff>
      <xdr:row>144</xdr:row>
      <xdr:rowOff>781050</xdr:rowOff>
    </xdr:from>
    <xdr:to>
      <xdr:col>2</xdr:col>
      <xdr:colOff>3257550</xdr:colOff>
      <xdr:row>144</xdr:row>
      <xdr:rowOff>781050</xdr:rowOff>
    </xdr:to>
    <xdr:cxnSp macro="">
      <xdr:nvCxnSpPr>
        <xdr:cNvPr id="9" name="Conector recto de flecha 8">
          <a:extLst>
            <a:ext uri="{FF2B5EF4-FFF2-40B4-BE49-F238E27FC236}">
              <a16:creationId xmlns:a16="http://schemas.microsoft.com/office/drawing/2014/main" id="{00000000-0008-0000-0900-000009000000}"/>
            </a:ext>
          </a:extLst>
        </xdr:cNvPr>
        <xdr:cNvCxnSpPr/>
      </xdr:nvCxnSpPr>
      <xdr:spPr>
        <a:xfrm>
          <a:off x="4591050" y="5259705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44450</xdr:colOff>
      <xdr:row>145</xdr:row>
      <xdr:rowOff>314325</xdr:rowOff>
    </xdr:from>
    <xdr:to>
      <xdr:col>2</xdr:col>
      <xdr:colOff>3251200</xdr:colOff>
      <xdr:row>145</xdr:row>
      <xdr:rowOff>314325</xdr:rowOff>
    </xdr:to>
    <xdr:cxnSp macro="">
      <xdr:nvCxnSpPr>
        <xdr:cNvPr id="11" name="Conector recto de flecha 10">
          <a:extLst>
            <a:ext uri="{FF2B5EF4-FFF2-40B4-BE49-F238E27FC236}">
              <a16:creationId xmlns:a16="http://schemas.microsoft.com/office/drawing/2014/main" id="{00000000-0008-0000-0900-00000B000000}"/>
            </a:ext>
          </a:extLst>
        </xdr:cNvPr>
        <xdr:cNvCxnSpPr/>
      </xdr:nvCxnSpPr>
      <xdr:spPr>
        <a:xfrm>
          <a:off x="4584700" y="538765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53975</xdr:colOff>
      <xdr:row>146</xdr:row>
      <xdr:rowOff>339725</xdr:rowOff>
    </xdr:from>
    <xdr:to>
      <xdr:col>2</xdr:col>
      <xdr:colOff>3260725</xdr:colOff>
      <xdr:row>146</xdr:row>
      <xdr:rowOff>339725</xdr:rowOff>
    </xdr:to>
    <xdr:cxnSp macro="">
      <xdr:nvCxnSpPr>
        <xdr:cNvPr id="12" name="Conector recto de flecha 11">
          <a:extLst>
            <a:ext uri="{FF2B5EF4-FFF2-40B4-BE49-F238E27FC236}">
              <a16:creationId xmlns:a16="http://schemas.microsoft.com/office/drawing/2014/main" id="{00000000-0008-0000-0900-00000C000000}"/>
            </a:ext>
          </a:extLst>
        </xdr:cNvPr>
        <xdr:cNvCxnSpPr/>
      </xdr:nvCxnSpPr>
      <xdr:spPr>
        <a:xfrm>
          <a:off x="4594225" y="5463222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47625</xdr:colOff>
      <xdr:row>143</xdr:row>
      <xdr:rowOff>428625</xdr:rowOff>
    </xdr:from>
    <xdr:to>
      <xdr:col>2</xdr:col>
      <xdr:colOff>3270250</xdr:colOff>
      <xdr:row>146</xdr:row>
      <xdr:rowOff>238125</xdr:rowOff>
    </xdr:to>
    <xdr:cxnSp macro="">
      <xdr:nvCxnSpPr>
        <xdr:cNvPr id="13" name="Conector recto de flecha 12">
          <a:extLst>
            <a:ext uri="{FF2B5EF4-FFF2-40B4-BE49-F238E27FC236}">
              <a16:creationId xmlns:a16="http://schemas.microsoft.com/office/drawing/2014/main" id="{00000000-0008-0000-0900-00000D000000}"/>
            </a:ext>
          </a:extLst>
        </xdr:cNvPr>
        <xdr:cNvCxnSpPr/>
      </xdr:nvCxnSpPr>
      <xdr:spPr>
        <a:xfrm flipV="1">
          <a:off x="4587875" y="51689000"/>
          <a:ext cx="3222625" cy="284162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0</xdr:colOff>
      <xdr:row>147</xdr:row>
      <xdr:rowOff>349250</xdr:rowOff>
    </xdr:from>
    <xdr:to>
      <xdr:col>2</xdr:col>
      <xdr:colOff>3222625</xdr:colOff>
      <xdr:row>147</xdr:row>
      <xdr:rowOff>619125</xdr:rowOff>
    </xdr:to>
    <xdr:cxnSp macro="">
      <xdr:nvCxnSpPr>
        <xdr:cNvPr id="14" name="Conector recto de flecha 13">
          <a:extLst>
            <a:ext uri="{FF2B5EF4-FFF2-40B4-BE49-F238E27FC236}">
              <a16:creationId xmlns:a16="http://schemas.microsoft.com/office/drawing/2014/main" id="{00000000-0008-0000-0900-00000E000000}"/>
            </a:ext>
          </a:extLst>
        </xdr:cNvPr>
        <xdr:cNvCxnSpPr/>
      </xdr:nvCxnSpPr>
      <xdr:spPr>
        <a:xfrm>
          <a:off x="5032375" y="55022750"/>
          <a:ext cx="3222625" cy="26987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15875</xdr:colOff>
      <xdr:row>148</xdr:row>
      <xdr:rowOff>15875</xdr:rowOff>
    </xdr:from>
    <xdr:to>
      <xdr:col>3</xdr:col>
      <xdr:colOff>31750</xdr:colOff>
      <xdr:row>148</xdr:row>
      <xdr:rowOff>396875</xdr:rowOff>
    </xdr:to>
    <xdr:cxnSp macro="">
      <xdr:nvCxnSpPr>
        <xdr:cNvPr id="16" name="Conector recto de flecha 15">
          <a:extLst>
            <a:ext uri="{FF2B5EF4-FFF2-40B4-BE49-F238E27FC236}">
              <a16:creationId xmlns:a16="http://schemas.microsoft.com/office/drawing/2014/main" id="{00000000-0008-0000-0900-000010000000}"/>
            </a:ext>
          </a:extLst>
        </xdr:cNvPr>
        <xdr:cNvCxnSpPr/>
      </xdr:nvCxnSpPr>
      <xdr:spPr>
        <a:xfrm flipV="1">
          <a:off x="4556125" y="55768875"/>
          <a:ext cx="3302000" cy="38100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752475</xdr:colOff>
      <xdr:row>3</xdr:row>
      <xdr:rowOff>0</xdr:rowOff>
    </xdr:from>
    <xdr:to>
      <xdr:col>3</xdr:col>
      <xdr:colOff>0</xdr:colOff>
      <xdr:row>4</xdr:row>
      <xdr:rowOff>561975</xdr:rowOff>
    </xdr:to>
    <xdr:cxnSp macro="">
      <xdr:nvCxnSpPr>
        <xdr:cNvPr id="3" name="Conector recto 2">
          <a:extLst>
            <a:ext uri="{FF2B5EF4-FFF2-40B4-BE49-F238E27FC236}">
              <a16:creationId xmlns:a16="http://schemas.microsoft.com/office/drawing/2014/main" id="{00000000-0008-0000-0100-000003000000}"/>
            </a:ext>
          </a:extLst>
        </xdr:cNvPr>
        <xdr:cNvCxnSpPr/>
      </xdr:nvCxnSpPr>
      <xdr:spPr>
        <a:xfrm>
          <a:off x="752475" y="581025"/>
          <a:ext cx="2038350" cy="75247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180975</xdr:colOff>
      <xdr:row>1</xdr:row>
      <xdr:rowOff>180975</xdr:rowOff>
    </xdr:from>
    <xdr:to>
      <xdr:col>0</xdr:col>
      <xdr:colOff>583141</xdr:colOff>
      <xdr:row>3</xdr:row>
      <xdr:rowOff>106891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80975" y="371475"/>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31750</xdr:colOff>
      <xdr:row>0</xdr:row>
      <xdr:rowOff>127000</xdr:rowOff>
    </xdr:from>
    <xdr:to>
      <xdr:col>0</xdr:col>
      <xdr:colOff>463750</xdr:colOff>
      <xdr:row>6</xdr:row>
      <xdr:rowOff>175639</xdr:rowOff>
    </xdr:to>
    <xdr:pic>
      <xdr:nvPicPr>
        <xdr:cNvPr id="7" name="Imagen 6">
          <a:hlinkClick xmlns:r="http://schemas.openxmlformats.org/officeDocument/2006/relationships" r:id="rId1"/>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27000"/>
          <a:ext cx="432000" cy="427238"/>
        </a:xfrm>
        <a:prstGeom prst="rect">
          <a:avLst/>
        </a:prstGeom>
      </xdr:spPr>
    </xdr:pic>
    <xdr:clientData/>
  </xdr:twoCellAnchor>
  <xdr:twoCellAnchor editAs="oneCell">
    <xdr:from>
      <xdr:col>1</xdr:col>
      <xdr:colOff>399067</xdr:colOff>
      <xdr:row>0</xdr:row>
      <xdr:rowOff>187526</xdr:rowOff>
    </xdr:from>
    <xdr:to>
      <xdr:col>1</xdr:col>
      <xdr:colOff>825850</xdr:colOff>
      <xdr:row>7</xdr:row>
      <xdr:rowOff>395585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880920" y="187526"/>
          <a:ext cx="426783" cy="82438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679844</xdr:colOff>
      <xdr:row>8</xdr:row>
      <xdr:rowOff>38100</xdr:rowOff>
    </xdr:from>
    <xdr:to>
      <xdr:col>6</xdr:col>
      <xdr:colOff>55844</xdr:colOff>
      <xdr:row>12</xdr:row>
      <xdr:rowOff>176100</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duotone>
            <a:prstClr val="black"/>
            <a:schemeClr val="bg1">
              <a:tint val="45000"/>
              <a:satMod val="400000"/>
            </a:schemeClr>
          </a:duotone>
          <a:extLst>
            <a:ext uri="{BEBA8EAE-BF5A-486C-A8C5-ECC9F3942E4B}">
              <a14:imgProps xmlns:a14="http://schemas.microsoft.com/office/drawing/2010/main">
                <a14:imgLayer r:embed="rId3">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3127769" y="1590675"/>
          <a:ext cx="900000" cy="900000"/>
        </a:xfrm>
        <a:prstGeom prst="rect">
          <a:avLst/>
        </a:prstGeom>
      </xdr:spPr>
    </xdr:pic>
    <xdr:clientData/>
  </xdr:twoCellAnchor>
  <xdr:twoCellAnchor editAs="oneCell">
    <xdr:from>
      <xdr:col>11</xdr:col>
      <xdr:colOff>333375</xdr:colOff>
      <xdr:row>8</xdr:row>
      <xdr:rowOff>57150</xdr:rowOff>
    </xdr:from>
    <xdr:to>
      <xdr:col>13</xdr:col>
      <xdr:colOff>396732</xdr:colOff>
      <xdr:row>12</xdr:row>
      <xdr:rowOff>123150</xdr:rowOff>
    </xdr:to>
    <xdr:pic>
      <xdr:nvPicPr>
        <xdr:cNvPr id="17" name="Imagen 16">
          <a:hlinkClick xmlns:r="http://schemas.openxmlformats.org/officeDocument/2006/relationships" r:id="rId4"/>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5">
          <a:lum bright="70000" contrast="-70000"/>
          <a:extLst>
            <a:ext uri="{28A0092B-C50C-407E-A947-70E740481C1C}">
              <a14:useLocalDpi xmlns:a14="http://schemas.microsoft.com/office/drawing/2010/main" val="0"/>
            </a:ext>
          </a:extLst>
        </a:blip>
        <a:stretch>
          <a:fillRect/>
        </a:stretch>
      </xdr:blipFill>
      <xdr:spPr>
        <a:xfrm>
          <a:off x="8115300" y="1609725"/>
          <a:ext cx="1587357" cy="828000"/>
        </a:xfrm>
        <a:prstGeom prst="rect">
          <a:avLst/>
        </a:prstGeom>
      </xdr:spPr>
    </xdr:pic>
    <xdr:clientData/>
  </xdr:twoCellAnchor>
  <xdr:twoCellAnchor editAs="oneCell">
    <xdr:from>
      <xdr:col>4</xdr:col>
      <xdr:colOff>600077</xdr:colOff>
      <xdr:row>16</xdr:row>
      <xdr:rowOff>140621</xdr:rowOff>
    </xdr:from>
    <xdr:to>
      <xdr:col>6</xdr:col>
      <xdr:colOff>204996</xdr:colOff>
      <xdr:row>22</xdr:row>
      <xdr:rowOff>68096</xdr:rowOff>
    </xdr:to>
    <xdr:pic>
      <xdr:nvPicPr>
        <xdr:cNvPr id="21" name="Imagen 20">
          <a:hlinkClick xmlns:r="http://schemas.openxmlformats.org/officeDocument/2006/relationships" r:id="rId6"/>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7"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3048002" y="3236246"/>
          <a:ext cx="1128919" cy="1080000"/>
        </a:xfrm>
        <a:prstGeom prst="rect">
          <a:avLst/>
        </a:prstGeom>
      </xdr:spPr>
    </xdr:pic>
    <xdr:clientData/>
  </xdr:twoCellAnchor>
  <xdr:twoCellAnchor editAs="oneCell">
    <xdr:from>
      <xdr:col>11</xdr:col>
      <xdr:colOff>381000</xdr:colOff>
      <xdr:row>17</xdr:row>
      <xdr:rowOff>66674</xdr:rowOff>
    </xdr:from>
    <xdr:to>
      <xdr:col>13</xdr:col>
      <xdr:colOff>441659</xdr:colOff>
      <xdr:row>21</xdr:row>
      <xdr:rowOff>133349</xdr:rowOff>
    </xdr:to>
    <xdr:pic>
      <xdr:nvPicPr>
        <xdr:cNvPr id="22" name="Imagen 21">
          <a:hlinkClick xmlns:r="http://schemas.openxmlformats.org/officeDocument/2006/relationships" r:id="rId8"/>
          <a:extLst>
            <a:ext uri="{FF2B5EF4-FFF2-40B4-BE49-F238E27FC236}">
              <a16:creationId xmlns:a16="http://schemas.microsoft.com/office/drawing/2014/main" id="{00000000-0008-0000-0400-000016000000}"/>
            </a:ext>
          </a:extLst>
        </xdr:cNvPr>
        <xdr:cNvPicPr>
          <a:picLocks noChangeAspect="1"/>
        </xdr:cNvPicPr>
      </xdr:nvPicPr>
      <xdr:blipFill rotWithShape="1">
        <a:blip xmlns:r="http://schemas.openxmlformats.org/officeDocument/2006/relationships" r:embed="rId9" cstate="print">
          <a:duotone>
            <a:prstClr val="black"/>
            <a:schemeClr val="bg1">
              <a:tint val="45000"/>
              <a:satMod val="400000"/>
            </a:schemeClr>
          </a:duotone>
          <a:extLst>
            <a:ext uri="{BEBA8EAE-BF5A-486C-A8C5-ECC9F3942E4B}">
              <a14:imgProps xmlns:a14="http://schemas.microsoft.com/office/drawing/2010/main">
                <a14:imgLayer r:embed="rId10">
                  <a14:imgEffect>
                    <a14:sharpenSoften amount="50000"/>
                  </a14:imgEffect>
                </a14:imgLayer>
              </a14:imgProps>
            </a:ext>
            <a:ext uri="{28A0092B-C50C-407E-A947-70E740481C1C}">
              <a14:useLocalDpi xmlns:a14="http://schemas.microsoft.com/office/drawing/2010/main" val="0"/>
            </a:ext>
          </a:extLst>
        </a:blip>
        <a:srcRect l="8521" t="14040" r="7046" b="12497"/>
        <a:stretch/>
      </xdr:blipFill>
      <xdr:spPr>
        <a:xfrm>
          <a:off x="8162925" y="3352799"/>
          <a:ext cx="1584659" cy="828675"/>
        </a:xfrm>
        <a:prstGeom prst="roundRect">
          <a:avLst/>
        </a:prstGeom>
      </xdr:spPr>
    </xdr:pic>
    <xdr:clientData/>
  </xdr:twoCellAnchor>
  <xdr:twoCellAnchor>
    <xdr:from>
      <xdr:col>15</xdr:col>
      <xdr:colOff>619125</xdr:colOff>
      <xdr:row>20</xdr:row>
      <xdr:rowOff>28575</xdr:rowOff>
    </xdr:from>
    <xdr:to>
      <xdr:col>16</xdr:col>
      <xdr:colOff>247650</xdr:colOff>
      <xdr:row>22</xdr:row>
      <xdr:rowOff>171450</xdr:rowOff>
    </xdr:to>
    <xdr:sp macro="" textlink="">
      <xdr:nvSpPr>
        <xdr:cNvPr id="3" name="Multidocumento 2">
          <a:hlinkClick xmlns:r="http://schemas.openxmlformats.org/officeDocument/2006/relationships" r:id="rId11"/>
          <a:extLst>
            <a:ext uri="{FF2B5EF4-FFF2-40B4-BE49-F238E27FC236}">
              <a16:creationId xmlns:a16="http://schemas.microsoft.com/office/drawing/2014/main" id="{00000000-0008-0000-0400-000003000000}"/>
            </a:ext>
          </a:extLst>
        </xdr:cNvPr>
        <xdr:cNvSpPr/>
      </xdr:nvSpPr>
      <xdr:spPr>
        <a:xfrm>
          <a:off x="11449050" y="3886200"/>
          <a:ext cx="390525" cy="533400"/>
        </a:xfrm>
        <a:prstGeom prst="flowChartMultidocument">
          <a:avLst/>
        </a:prstGeom>
        <a:noFill/>
        <a:ln w="28575">
          <a:solidFill>
            <a:srgbClr val="DAAA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215900</xdr:colOff>
      <xdr:row>1</xdr:row>
      <xdr:rowOff>19050</xdr:rowOff>
    </xdr:from>
    <xdr:to>
      <xdr:col>2</xdr:col>
      <xdr:colOff>673735</xdr:colOff>
      <xdr:row>4</xdr:row>
      <xdr:rowOff>186600</xdr:rowOff>
    </xdr:to>
    <xdr:pic>
      <xdr:nvPicPr>
        <xdr:cNvPr id="8" name="Imagen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bwMode="auto">
        <a:xfrm>
          <a:off x="1149350" y="209550"/>
          <a:ext cx="457835" cy="720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9524</xdr:colOff>
      <xdr:row>9</xdr:row>
      <xdr:rowOff>95250</xdr:rowOff>
    </xdr:from>
    <xdr:to>
      <xdr:col>4</xdr:col>
      <xdr:colOff>645524</xdr:colOff>
      <xdr:row>16</xdr:row>
      <xdr:rowOff>85725</xdr:rowOff>
    </xdr:to>
    <xdr:sp macro="" textlink="">
      <xdr:nvSpPr>
        <xdr:cNvPr id="8" name="Pentágono 7">
          <a:hlinkClick xmlns:r="http://schemas.openxmlformats.org/officeDocument/2006/relationships" r:id="rId1"/>
          <a:extLst>
            <a:ext uri="{FF2B5EF4-FFF2-40B4-BE49-F238E27FC236}">
              <a16:creationId xmlns:a16="http://schemas.microsoft.com/office/drawing/2014/main" id="{00000000-0008-0000-0500-000008000000}"/>
            </a:ext>
          </a:extLst>
        </xdr:cNvPr>
        <xdr:cNvSpPr/>
      </xdr:nvSpPr>
      <xdr:spPr>
        <a:xfrm>
          <a:off x="933449"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IDENTIFICACIÓN</a:t>
          </a:r>
          <a:r>
            <a:rPr lang="es-CO" sz="1400" b="1" baseline="0">
              <a:solidFill>
                <a:schemeClr val="bg1"/>
              </a:solidFill>
            </a:rPr>
            <a:t> DE CONTEXTO</a:t>
          </a:r>
          <a:br>
            <a:rPr lang="es-CO" sz="1400" b="1" baseline="0">
              <a:solidFill>
                <a:schemeClr val="bg1"/>
              </a:solidFill>
            </a:rPr>
          </a:br>
          <a:r>
            <a:rPr lang="es-CO" sz="1400" b="1" baseline="0">
              <a:solidFill>
                <a:schemeClr val="bg1"/>
              </a:solidFill>
            </a:rPr>
            <a:t>DOFA</a:t>
          </a:r>
          <a:endParaRPr lang="es-CO" sz="1400" b="1">
            <a:solidFill>
              <a:schemeClr val="bg1"/>
            </a:solidFill>
          </a:endParaRPr>
        </a:p>
      </xdr:txBody>
    </xdr:sp>
    <xdr:clientData/>
  </xdr:twoCellAnchor>
  <xdr:twoCellAnchor>
    <xdr:from>
      <xdr:col>4</xdr:col>
      <xdr:colOff>592930</xdr:colOff>
      <xdr:row>9</xdr:row>
      <xdr:rowOff>95250</xdr:rowOff>
    </xdr:from>
    <xdr:to>
      <xdr:col>7</xdr:col>
      <xdr:colOff>466930</xdr:colOff>
      <xdr:row>16</xdr:row>
      <xdr:rowOff>85725</xdr:rowOff>
    </xdr:to>
    <xdr:sp macro="" textlink="">
      <xdr:nvSpPr>
        <xdr:cNvPr id="13" name="Pentágono 12">
          <a:hlinkClick xmlns:r="http://schemas.openxmlformats.org/officeDocument/2006/relationships" r:id="rId2"/>
          <a:extLst>
            <a:ext uri="{FF2B5EF4-FFF2-40B4-BE49-F238E27FC236}">
              <a16:creationId xmlns:a16="http://schemas.microsoft.com/office/drawing/2014/main" id="{00000000-0008-0000-0500-00000D000000}"/>
            </a:ext>
          </a:extLst>
        </xdr:cNvPr>
        <xdr:cNvSpPr/>
      </xdr:nvSpPr>
      <xdr:spPr>
        <a:xfrm>
          <a:off x="3040855"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RIESGOS DEL PROCESO</a:t>
          </a:r>
        </a:p>
      </xdr:txBody>
    </xdr:sp>
    <xdr:clientData/>
  </xdr:twoCellAnchor>
  <xdr:twoCellAnchor>
    <xdr:from>
      <xdr:col>7</xdr:col>
      <xdr:colOff>414336</xdr:colOff>
      <xdr:row>9</xdr:row>
      <xdr:rowOff>95250</xdr:rowOff>
    </xdr:from>
    <xdr:to>
      <xdr:col>10</xdr:col>
      <xdr:colOff>288336</xdr:colOff>
      <xdr:row>16</xdr:row>
      <xdr:rowOff>85725</xdr:rowOff>
    </xdr:to>
    <xdr:sp macro="" textlink="">
      <xdr:nvSpPr>
        <xdr:cNvPr id="14" name="Pentágono 13">
          <a:hlinkClick xmlns:r="http://schemas.openxmlformats.org/officeDocument/2006/relationships" r:id="rId3"/>
          <a:extLst>
            <a:ext uri="{FF2B5EF4-FFF2-40B4-BE49-F238E27FC236}">
              <a16:creationId xmlns:a16="http://schemas.microsoft.com/office/drawing/2014/main" id="{00000000-0008-0000-0500-00000E000000}"/>
            </a:ext>
          </a:extLst>
        </xdr:cNvPr>
        <xdr:cNvSpPr/>
      </xdr:nvSpPr>
      <xdr:spPr>
        <a:xfrm>
          <a:off x="5148261"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RIESGOS DEL PROCESO</a:t>
          </a:r>
        </a:p>
      </xdr:txBody>
    </xdr:sp>
    <xdr:clientData/>
  </xdr:twoCellAnchor>
  <xdr:twoCellAnchor>
    <xdr:from>
      <xdr:col>10</xdr:col>
      <xdr:colOff>235742</xdr:colOff>
      <xdr:row>9</xdr:row>
      <xdr:rowOff>95250</xdr:rowOff>
    </xdr:from>
    <xdr:to>
      <xdr:col>13</xdr:col>
      <xdr:colOff>109742</xdr:colOff>
      <xdr:row>16</xdr:row>
      <xdr:rowOff>85725</xdr:rowOff>
    </xdr:to>
    <xdr:sp macro="" textlink="">
      <xdr:nvSpPr>
        <xdr:cNvPr id="15" name="Pentágono 14">
          <a:hlinkClick xmlns:r="http://schemas.openxmlformats.org/officeDocument/2006/relationships" r:id="rId4"/>
          <a:extLst>
            <a:ext uri="{FF2B5EF4-FFF2-40B4-BE49-F238E27FC236}">
              <a16:creationId xmlns:a16="http://schemas.microsoft.com/office/drawing/2014/main" id="{00000000-0008-0000-0500-00000F000000}"/>
            </a:ext>
          </a:extLst>
        </xdr:cNvPr>
        <xdr:cNvSpPr/>
      </xdr:nvSpPr>
      <xdr:spPr>
        <a:xfrm>
          <a:off x="7255667"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OPORTUNIDADES DEL PROCESO</a:t>
          </a:r>
        </a:p>
      </xdr:txBody>
    </xdr:sp>
    <xdr:clientData/>
  </xdr:twoCellAnchor>
  <xdr:twoCellAnchor>
    <xdr:from>
      <xdr:col>13</xdr:col>
      <xdr:colOff>57149</xdr:colOff>
      <xdr:row>9</xdr:row>
      <xdr:rowOff>95250</xdr:rowOff>
    </xdr:from>
    <xdr:to>
      <xdr:col>15</xdr:col>
      <xdr:colOff>693149</xdr:colOff>
      <xdr:row>16</xdr:row>
      <xdr:rowOff>85725</xdr:rowOff>
    </xdr:to>
    <xdr:sp macro="" textlink="">
      <xdr:nvSpPr>
        <xdr:cNvPr id="16" name="Pentágono 15">
          <a:hlinkClick xmlns:r="http://schemas.openxmlformats.org/officeDocument/2006/relationships" r:id="rId5"/>
          <a:extLst>
            <a:ext uri="{FF2B5EF4-FFF2-40B4-BE49-F238E27FC236}">
              <a16:creationId xmlns:a16="http://schemas.microsoft.com/office/drawing/2014/main" id="{00000000-0008-0000-0500-000010000000}"/>
            </a:ext>
          </a:extLst>
        </xdr:cNvPr>
        <xdr:cNvSpPr/>
      </xdr:nvSpPr>
      <xdr:spPr>
        <a:xfrm>
          <a:off x="9363074"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OPORTUNIDADES</a:t>
          </a:r>
          <a:r>
            <a:rPr lang="es-CO" sz="1400" b="1" baseline="0">
              <a:solidFill>
                <a:schemeClr val="bg1"/>
              </a:solidFill>
            </a:rPr>
            <a:t> DEL PROCESO</a:t>
          </a:r>
          <a:endParaRPr lang="es-CO" sz="1400" b="1">
            <a:solidFill>
              <a:schemeClr val="bg1"/>
            </a:solidFill>
          </a:endParaRPr>
        </a:p>
      </xdr:txBody>
    </xdr:sp>
    <xdr:clientData/>
  </xdr:twoCellAnchor>
  <xdr:twoCellAnchor editAs="oneCell">
    <xdr:from>
      <xdr:col>1</xdr:col>
      <xdr:colOff>171450</xdr:colOff>
      <xdr:row>0</xdr:row>
      <xdr:rowOff>0</xdr:rowOff>
    </xdr:from>
    <xdr:to>
      <xdr:col>1</xdr:col>
      <xdr:colOff>603450</xdr:colOff>
      <xdr:row>2</xdr:row>
      <xdr:rowOff>36713</xdr:rowOff>
    </xdr:to>
    <xdr:pic>
      <xdr:nvPicPr>
        <xdr:cNvPr id="17" name="Imagen 16">
          <a:hlinkClick xmlns:r="http://schemas.openxmlformats.org/officeDocument/2006/relationships" r:id="rId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7" cstate="print">
          <a:lum bright="70000" contrast="-70000"/>
          <a:extLst>
            <a:ext uri="{28A0092B-C50C-407E-A947-70E740481C1C}">
              <a14:useLocalDpi xmlns:a14="http://schemas.microsoft.com/office/drawing/2010/main" val="0"/>
            </a:ext>
          </a:extLst>
        </a:blip>
        <a:stretch>
          <a:fillRect/>
        </a:stretch>
      </xdr:blipFill>
      <xdr:spPr>
        <a:xfrm>
          <a:off x="333375" y="0"/>
          <a:ext cx="432000" cy="427238"/>
        </a:xfrm>
        <a:prstGeom prst="rect">
          <a:avLst/>
        </a:prstGeom>
      </xdr:spPr>
    </xdr:pic>
    <xdr:clientData/>
  </xdr:twoCellAnchor>
  <xdr:twoCellAnchor editAs="oneCell">
    <xdr:from>
      <xdr:col>2</xdr:col>
      <xdr:colOff>184150</xdr:colOff>
      <xdr:row>1</xdr:row>
      <xdr:rowOff>12700</xdr:rowOff>
    </xdr:from>
    <xdr:to>
      <xdr:col>2</xdr:col>
      <xdr:colOff>641985</xdr:colOff>
      <xdr:row>4</xdr:row>
      <xdr:rowOff>180250</xdr:rowOff>
    </xdr:to>
    <xdr:pic>
      <xdr:nvPicPr>
        <xdr:cNvPr id="11" name="Imagen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bwMode="auto">
        <a:xfrm>
          <a:off x="1117600" y="203200"/>
          <a:ext cx="457835" cy="720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733425</xdr:colOff>
      <xdr:row>0</xdr:row>
      <xdr:rowOff>27214</xdr:rowOff>
    </xdr:from>
    <xdr:to>
      <xdr:col>2</xdr:col>
      <xdr:colOff>1135591</xdr:colOff>
      <xdr:row>1</xdr:row>
      <xdr:rowOff>124714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171575" y="27214"/>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381000</xdr:colOff>
      <xdr:row>0</xdr:row>
      <xdr:rowOff>27214</xdr:rowOff>
    </xdr:from>
    <xdr:to>
      <xdr:col>2</xdr:col>
      <xdr:colOff>783166</xdr:colOff>
      <xdr:row>1</xdr:row>
      <xdr:rowOff>143630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952500" y="2721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27217</xdr:colOff>
      <xdr:row>0</xdr:row>
      <xdr:rowOff>122464</xdr:rowOff>
    </xdr:from>
    <xdr:to>
      <xdr:col>2</xdr:col>
      <xdr:colOff>429383</xdr:colOff>
      <xdr:row>2</xdr:row>
      <xdr:rowOff>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197431" y="12246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1170216</xdr:colOff>
      <xdr:row>0</xdr:row>
      <xdr:rowOff>65314</xdr:rowOff>
    </xdr:from>
    <xdr:to>
      <xdr:col>2</xdr:col>
      <xdr:colOff>485774</xdr:colOff>
      <xdr:row>2</xdr:row>
      <xdr:rowOff>76200</xdr:rowOff>
    </xdr:to>
    <xdr:sp macro="" textlink="">
      <xdr:nvSpPr>
        <xdr:cNvPr id="5" name="Flecha izquierda 1">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332141" y="65314"/>
          <a:ext cx="487133" cy="39188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19</xdr:row>
      <xdr:rowOff>28575</xdr:rowOff>
    </xdr:from>
    <xdr:to>
      <xdr:col>8</xdr:col>
      <xdr:colOff>656167</xdr:colOff>
      <xdr:row>39</xdr:row>
      <xdr:rowOff>134408</xdr:rowOff>
    </xdr:to>
    <xdr:sp macro="" textlink="">
      <xdr:nvSpPr>
        <xdr:cNvPr id="2" name="CuadroTexto">
          <a:extLst>
            <a:ext uri="{FF2B5EF4-FFF2-40B4-BE49-F238E27FC236}">
              <a16:creationId xmlns:a16="http://schemas.microsoft.com/office/drawing/2014/main" id="{00000000-0008-0000-0A00-000002000000}"/>
            </a:ext>
          </a:extLst>
        </xdr:cNvPr>
        <xdr:cNvSpPr txBox="1"/>
      </xdr:nvSpPr>
      <xdr:spPr>
        <a:xfrm>
          <a:off x="0" y="3648075"/>
          <a:ext cx="6752167" cy="3915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i="0" u="none" strike="noStrike">
              <a:solidFill>
                <a:schemeClr val="dk1"/>
              </a:solidFill>
              <a:effectLst/>
              <a:latin typeface="+mn-lt"/>
              <a:ea typeface="+mn-ea"/>
              <a:cs typeface="+mn-cs"/>
            </a:rPr>
            <a:t>CRITERIOS PARA CALIFICAR LA PROBABILIDAD </a:t>
          </a:r>
        </a:p>
        <a:p>
          <a:pPr algn="ctr"/>
          <a:endParaRPr lang="es-CO" sz="1100" b="1" i="0" u="none" strike="noStrike">
            <a:solidFill>
              <a:schemeClr val="dk1"/>
            </a:solidFill>
            <a:effectLst/>
            <a:latin typeface="+mn-lt"/>
            <a:ea typeface="+mn-ea"/>
            <a:cs typeface="+mn-cs"/>
          </a:endParaRPr>
        </a:p>
        <a:p>
          <a:r>
            <a:rPr lang="es-CO" sz="1100" b="1" i="0" u="none" strike="noStrike">
              <a:solidFill>
                <a:schemeClr val="dk1"/>
              </a:solidFill>
              <a:effectLst/>
              <a:latin typeface="+mn-lt"/>
              <a:ea typeface="+mn-ea"/>
              <a:cs typeface="+mn-cs"/>
            </a:rPr>
            <a:t>5</a:t>
          </a:r>
          <a:r>
            <a:rPr lang="es-CO" b="1"/>
            <a:t> </a:t>
          </a:r>
          <a:r>
            <a:rPr lang="es-CO" sz="1100" b="1" i="0" u="none" strike="noStrike">
              <a:solidFill>
                <a:schemeClr val="dk1"/>
              </a:solidFill>
              <a:effectLst/>
              <a:latin typeface="+mn-lt"/>
              <a:ea typeface="+mn-ea"/>
              <a:cs typeface="+mn-cs"/>
            </a:rPr>
            <a:t>CASI SEGURO</a:t>
          </a:r>
          <a:r>
            <a:rPr lang="es-CO"/>
            <a:t> </a:t>
          </a:r>
        </a:p>
        <a:p>
          <a:r>
            <a:rPr lang="es-CO" sz="1100" b="1" i="0" u="none" strike="noStrike">
              <a:solidFill>
                <a:schemeClr val="dk1"/>
              </a:solidFill>
              <a:effectLst/>
              <a:latin typeface="+mn-lt"/>
              <a:ea typeface="+mn-ea"/>
              <a:cs typeface="+mn-cs"/>
            </a:rPr>
            <a:t>	Descriptivo:</a:t>
          </a:r>
          <a:r>
            <a:rPr lang="es-CO" sz="1100" b="1" i="0" u="none" strike="noStrike"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Se espera que el evento ocurra en la mayoría de las circunstancias. </a:t>
          </a:r>
        </a:p>
        <a:p>
          <a:r>
            <a:rPr lang="es-CO" sz="1100" b="1" i="0" u="none" strike="noStrike">
              <a:solidFill>
                <a:schemeClr val="dk1"/>
              </a:solidFill>
              <a:effectLst/>
              <a:latin typeface="+mn-lt"/>
              <a:ea typeface="+mn-ea"/>
              <a:cs typeface="+mn-cs"/>
            </a:rPr>
            <a:t>	Por frecuencia:</a:t>
          </a:r>
          <a:r>
            <a:rPr lang="es-CO"/>
            <a:t> </a:t>
          </a:r>
          <a:r>
            <a:rPr lang="es-CO" sz="1100" b="0" i="0" u="none" strike="noStrike">
              <a:solidFill>
                <a:schemeClr val="dk1"/>
              </a:solidFill>
              <a:effectLst/>
              <a:latin typeface="+mn-lt"/>
              <a:ea typeface="+mn-ea"/>
              <a:cs typeface="+mn-cs"/>
            </a:rPr>
            <a:t>Más de 1 vez al año.</a:t>
          </a:r>
          <a:r>
            <a:rPr lang="es-CO"/>
            <a:t> </a:t>
          </a:r>
        </a:p>
        <a:p>
          <a:endParaRPr lang="es-CO"/>
        </a:p>
        <a:p>
          <a:r>
            <a:rPr lang="es-CO" sz="1100" b="1" i="0" u="none" strike="noStrike">
              <a:solidFill>
                <a:schemeClr val="dk1"/>
              </a:solidFill>
              <a:effectLst/>
              <a:latin typeface="+mn-lt"/>
              <a:ea typeface="+mn-ea"/>
              <a:cs typeface="+mn-cs"/>
            </a:rPr>
            <a:t>4</a:t>
          </a:r>
          <a:r>
            <a:rPr lang="es-CO" b="1"/>
            <a:t> </a:t>
          </a:r>
          <a:r>
            <a:rPr lang="es-CO" sz="1100" b="1" i="0" u="none" strike="noStrike">
              <a:solidFill>
                <a:schemeClr val="dk1"/>
              </a:solidFill>
              <a:effectLst/>
              <a:latin typeface="+mn-lt"/>
              <a:ea typeface="+mn-ea"/>
              <a:cs typeface="+mn-cs"/>
            </a:rPr>
            <a:t>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Es viable que el evento ocurra en la mayoría de las 	circunstancias.</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el último año. </a:t>
          </a:r>
          <a:r>
            <a:rPr lang="es-CO"/>
            <a:t> </a:t>
          </a:r>
        </a:p>
        <a:p>
          <a:endParaRPr lang="es-CO"/>
        </a:p>
        <a:p>
          <a:r>
            <a:rPr lang="es-CO" sz="1100" b="1" i="0" u="none" strike="noStrike">
              <a:solidFill>
                <a:schemeClr val="dk1"/>
              </a:solidFill>
              <a:effectLst/>
              <a:latin typeface="+mn-lt"/>
              <a:ea typeface="+mn-ea"/>
              <a:cs typeface="+mn-cs"/>
            </a:rPr>
            <a:t>3</a:t>
          </a:r>
          <a:r>
            <a:rPr lang="es-CO" b="1"/>
            <a:t> </a:t>
          </a:r>
          <a:r>
            <a:rPr lang="es-CO" sz="1100" b="1" i="0" u="none" strike="noStrike">
              <a:solidFill>
                <a:schemeClr val="dk1"/>
              </a:solidFill>
              <a:effectLst/>
              <a:latin typeface="+mn-lt"/>
              <a:ea typeface="+mn-ea"/>
              <a:cs typeface="+mn-cs"/>
            </a:rPr>
            <a:t>POSIBLE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podrá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2 años. </a:t>
          </a:r>
          <a:r>
            <a:rPr lang="es-CO"/>
            <a:t> </a:t>
          </a:r>
        </a:p>
        <a:p>
          <a:endParaRPr lang="es-CO"/>
        </a:p>
        <a:p>
          <a:r>
            <a:rPr lang="es-CO" sz="1100" b="1" i="0" u="none" strike="noStrike">
              <a:solidFill>
                <a:schemeClr val="dk1"/>
              </a:solidFill>
              <a:effectLst/>
              <a:latin typeface="+mn-lt"/>
              <a:ea typeface="+mn-ea"/>
              <a:cs typeface="+mn-cs"/>
            </a:rPr>
            <a:t>2</a:t>
          </a:r>
          <a:r>
            <a:rPr lang="es-CO" b="1"/>
            <a:t> </a:t>
          </a:r>
          <a:r>
            <a:rPr lang="es-CO" sz="1100" b="1" i="0" u="none" strike="noStrike">
              <a:solidFill>
                <a:schemeClr val="dk1"/>
              </a:solidFill>
              <a:effectLst/>
              <a:latin typeface="+mn-lt"/>
              <a:ea typeface="+mn-ea"/>
              <a:cs typeface="+mn-cs"/>
            </a:rPr>
            <a:t>IMPROBABLE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5 años. </a:t>
          </a:r>
          <a:r>
            <a:rPr lang="es-CO"/>
            <a:t> </a:t>
          </a:r>
        </a:p>
        <a:p>
          <a:endParaRPr lang="es-CO"/>
        </a:p>
        <a:p>
          <a:r>
            <a:rPr lang="es-CO" sz="1100" b="1" i="0" u="none" strike="noStrike">
              <a:solidFill>
                <a:schemeClr val="dk1"/>
              </a:solidFill>
              <a:effectLst/>
              <a:latin typeface="+mn-lt"/>
              <a:ea typeface="+mn-ea"/>
              <a:cs typeface="+mn-cs"/>
            </a:rPr>
            <a:t>1</a:t>
          </a:r>
          <a:r>
            <a:rPr lang="es-CO" b="1"/>
            <a:t> </a:t>
          </a:r>
          <a:r>
            <a:rPr lang="es-CO" sz="1100" b="1" i="0" u="none" strike="noStrike">
              <a:solidFill>
                <a:schemeClr val="dk1"/>
              </a:solidFill>
              <a:effectLst/>
              <a:latin typeface="+mn-lt"/>
              <a:ea typeface="+mn-ea"/>
              <a:cs typeface="+mn-cs"/>
            </a:rPr>
            <a:t>RARA VEZ </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solo en circunstancias excepcionales (poco comunes o anormales).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No se ha presentado en los últimos 5 años.</a:t>
          </a:r>
        </a:p>
        <a:p>
          <a:r>
            <a:rPr lang="es-CO" sz="1100"/>
            <a:t>AYUDA</a:t>
          </a:r>
        </a:p>
      </xdr:txBody>
    </xdr:sp>
    <xdr:clientData/>
  </xdr:twoCellAnchor>
  <xdr:twoCellAnchor editAs="oneCell">
    <xdr:from>
      <xdr:col>6</xdr:col>
      <xdr:colOff>457200</xdr:colOff>
      <xdr:row>1</xdr:row>
      <xdr:rowOff>114300</xdr:rowOff>
    </xdr:from>
    <xdr:to>
      <xdr:col>14</xdr:col>
      <xdr:colOff>266700</xdr:colOff>
      <xdr:row>16</xdr:row>
      <xdr:rowOff>114300</xdr:rowOff>
    </xdr:to>
    <xdr:sp macro="" textlink="">
      <xdr:nvSpPr>
        <xdr:cNvPr id="12290" name="TextBox1" hidden="1">
          <a:extLst>
            <a:ext uri="{63B3BB69-23CF-44E3-9099-C40C66FF867C}">
              <a14:compatExt xmlns:a14="http://schemas.microsoft.com/office/drawing/2010/main"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673100</xdr:colOff>
      <xdr:row>10</xdr:row>
      <xdr:rowOff>177800</xdr:rowOff>
    </xdr:from>
    <xdr:to>
      <xdr:col>5</xdr:col>
      <xdr:colOff>355600</xdr:colOff>
      <xdr:row>13</xdr:row>
      <xdr:rowOff>76200</xdr:rowOff>
    </xdr:to>
    <xdr:sp macro="" textlink="">
      <xdr:nvSpPr>
        <xdr:cNvPr id="12291" name="CommandButton2" hidden="1">
          <a:extLst>
            <a:ext uri="{63B3BB69-23CF-44E3-9099-C40C66FF867C}">
              <a14:compatExt xmlns:a14="http://schemas.microsoft.com/office/drawing/2010/main" spid="_x0000_s12291"/>
            </a:ext>
            <a:ext uri="{FF2B5EF4-FFF2-40B4-BE49-F238E27FC236}">
              <a16:creationId xmlns:a16="http://schemas.microsoft.com/office/drawing/2014/main" id="{00000000-0008-0000-0A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342900</xdr:colOff>
      <xdr:row>1</xdr:row>
      <xdr:rowOff>85725</xdr:rowOff>
    </xdr:from>
    <xdr:to>
      <xdr:col>14</xdr:col>
      <xdr:colOff>200025</xdr:colOff>
      <xdr:row>16</xdr:row>
      <xdr:rowOff>85725</xdr:rowOff>
    </xdr:to>
    <xdr:pic>
      <xdr:nvPicPr>
        <xdr:cNvPr id="3" name="TextBox1">
          <a:extLst>
            <a:ext uri="{FF2B5EF4-FFF2-40B4-BE49-F238E27FC236}">
              <a16:creationId xmlns:a16="http://schemas.microsoft.com/office/drawing/2014/main" id="{00000000-0008-0000-0A00-000003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4900" y="276225"/>
          <a:ext cx="5953125" cy="28575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3</xdr:col>
      <xdr:colOff>504825</xdr:colOff>
      <xdr:row>10</xdr:row>
      <xdr:rowOff>133350</xdr:rowOff>
    </xdr:from>
    <xdr:to>
      <xdr:col>5</xdr:col>
      <xdr:colOff>266700</xdr:colOff>
      <xdr:row>13</xdr:row>
      <xdr:rowOff>57150</xdr:rowOff>
    </xdr:to>
    <xdr:pic>
      <xdr:nvPicPr>
        <xdr:cNvPr id="4" name="CommandButton2">
          <a:extLst>
            <a:ext uri="{FF2B5EF4-FFF2-40B4-BE49-F238E27FC236}">
              <a16:creationId xmlns:a16="http://schemas.microsoft.com/office/drawing/2014/main" id="{00000000-0008-0000-0A00-000004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90825" y="2038350"/>
          <a:ext cx="1285875" cy="4953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mherazo\AppData\Local\Microsoft\Windows\Temporary%20Internet%20Files\Content.Outlook\PETBW4X1\2%20%20Mapa%20Anticorrupcion%20Definitivo%2002-02-17.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OneDrive%20-%20UNIVERSIDAD%20DE%20CUNDINAMARCA\PAMARTINEZ\Documents\UDEC\Matrices%20de%20riesgo\2023\IPA\1RIESGOS-MIU.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OneDrive%20-%20UNIVERSIDAD%20DE%20CUNDINAMARCA\PAMARTINEZ\Documents\UDEC\Matrices%20de%20riesgo\2023\IPA\2RIESGOS-AAA.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OneDrive%20-%20UNIVERSIDAD%20DE%20CUNDINAMARCA\PAMARTINEZ\Documents\UDEC\Matrices%20de%20riesgo\2023\IPA\5RIESGOS-SCI.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neDrive%20-%20UNIVERSIDAD%20DE%20CUNDINAMARCA\PAMARTINEZ\Documents\UDEC\Matrices%20de%20riesgo\2023\IPA\6RIESGOS-AB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neDrive%20-%20UNIVERSIDAD%20DE%20CUNDINAMARCA\PAMARTINEZ\Documents\UDEC\Matrices%20de%20riesgo\2023\IPA\13RIESGOS-MCT.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neDrive%20-%20UNIVERSIDAD%20DE%20CUNDINAMARCA\PAMARTINEZ\Documents\UDEC\Matrices%20de%20riesgo\2023\IPA\14RIESGOS-ESG.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OneDrive%20-%20UNIVERSIDAD%20DE%20CUNDINAMARCA\PAMARTINEZ\Documents\UDEC\Matrices%20de%20riesgo\2023\IPA\17RIESGOS-MFA.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Paola%20M\OneDrive%20-%20UNIVERSIDAD%20DE%20CUNDINAMARCA\PAMARTINEZ\Documents\UDEC\Matrices%20de%20riesgo\2023\IPA\17RIESGOS-MFA.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neDrive%20-%20UNIVERSIDAD%20DE%20CUNDINAMARCA\PAMARTINEZ\Documents\UDEC\Matrices%20de%20riesgo\2023\IPA\15RIESGOS-EPI.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OneDrive%20-%20UNIVERSIDAD%20DE%20CUNDINAMARCA\PAMARTINEZ\Documents\UDEC\Matrices%20de%20riesgo\2023\IPA\10RIESGOS-MA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ymaguirre\AppData\Local\Microsoft\Windows\Temporary%20Internet%20Files\Content.Outlook\DH5A0Q16\Mapa%20riesgos%20Plan%20Anticorrupcion%202017.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jaimeelderacostaramirez/Library/Containers/com.microsoft.Excel/Data/Documents/C:/Users/jaimeelderacostaramirez/Downloads/D:/Usuario/Downloads/8RIESGOS-EA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OneDrive%20-%20UNIVERSIDAD%20DE%20CUNDINAMARCA\PAMARTINEZ\Documents\UDEC\Matrices%20de%20riesgo\2023\IPA\8RIESGOS-EAA.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pamartinez_ucundinamarca_edu_co/Documents/PAMARTINEZ/Documents/UDEC/2025/MATRICES%20DE%20RIESGOS/11RIESGOS-ASI.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5RIESGOS-SCI.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pamartinez_ucundinamarca_edu_co/Documents/PAMARTINEZ/Documents/UDEC/2025/MATRICES%20DE%20RIESGOS/13RIESGOS-MCT.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pamartinez_ucundinamarca_edu_co/Documents/PAMARTINEZ/Documents/UDEC/2025/MATRICES%20DE%20RIESGOS/17RIESGOS-MFA.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pamartinez_ucundinamarca_edu_co/Documents/PAMARTINEZ/Documents/UDEC/2025/MATRICES%20DE%20RIESGOS/18RIESGOS-AJU.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ersonal/pamartinez_ucundinamarca_edu_co/Documents/PAMARTINEZ/Documents/UDEC/2025/MATRICES%20DE%20RIESGOS/16RIESGOS-ATH.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jaimeelderacostaramirez\Library\Containers\com.microsoft.Excel\Data\Documents\C:\Users\jaimeelderacostaramirez\Downloads\D:\Usuario\Downloads\8RIESGOS-EA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 val="ITEM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sheetData sheetId="3"/>
      <sheetData sheetId="4"/>
      <sheetData sheetId="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sheetName val="INICIO"/>
      <sheetName val="INICIO (2)"/>
      <sheetName val="ESTRATÉGICOS"/>
      <sheetName val="CORRUPCIÓN"/>
      <sheetName val="MATRIZ SGSI"/>
      <sheetName val="CRITERIOS"/>
      <sheetName val="Hoja1"/>
      <sheetName val="IDENTIFICACIÓN DOFA"/>
      <sheetName val="CRUCE RIESGOS"/>
      <sheetName val="MAPA RIESGOS"/>
      <sheetName val="CRUCE OPORTUNIDADES"/>
      <sheetName val="MAPA OPORTUNIDADES"/>
      <sheetName val="ACTUALIZACIONES"/>
      <sheetName val="Hoja4"/>
      <sheetName val="Hoja2"/>
    </sheetNames>
    <sheetDataSet>
      <sheetData sheetId="0" refreshError="1"/>
      <sheetData sheetId="1" refreshError="1"/>
      <sheetData sheetId="2" refreshError="1"/>
      <sheetData sheetId="3" refreshError="1"/>
      <sheetData sheetId="4" refreshError="1"/>
      <sheetData sheetId="5" refreshError="1"/>
      <sheetData sheetId="6">
        <row r="182">
          <cell r="C182" t="str">
            <v>Afectación menor a 10 SMLMV .</v>
          </cell>
          <cell r="D182" t="str">
            <v>El riesgo afecta la imagen de algún área de la organización.</v>
          </cell>
        </row>
        <row r="183">
          <cell r="C183" t="str">
            <v>Entre 10 y 50 SMLV</v>
          </cell>
          <cell r="D183" t="str">
            <v>El riesgo afecta la imagen de la entidad internamente, deconocimiento general nivel interno, de junta directiva y accionistas y/o de proveedores.</v>
          </cell>
        </row>
        <row r="184">
          <cell r="C184" t="str">
            <v>Entre 50 y 100 SMLMV</v>
          </cell>
          <cell r="D184" t="str">
            <v>El riesgo afecta la imagen de la entidad con algunos usuarios de relevancia frente al logro de los objetivos.</v>
          </cell>
        </row>
        <row r="185">
          <cell r="C185" t="str">
            <v>Entre 100 y 500 SMLMV</v>
          </cell>
          <cell r="D185" t="str">
            <v>El riesgo afecta la imagen de la entidad con efecto publicitario sostenido a nivel de sector administrativo, nivel departamental o municipal.</v>
          </cell>
        </row>
        <row r="186">
          <cell r="C186" t="str">
            <v>Mayor a 500 SMLMV</v>
          </cell>
          <cell r="D186" t="str">
            <v>El riesgo afecta la imagen de la entidad a nivel nacional, con efecto publicitario sostenido a nivel país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sheetName val="INICIO"/>
      <sheetName val="INICIO (2)"/>
      <sheetName val="ESTRATÉGICOS"/>
      <sheetName val="CORRUPCIÓN"/>
      <sheetName val="MATRIZ SGSI"/>
      <sheetName val="D. Y E. DE CONTROLES"/>
      <sheetName val="CRITERIOS"/>
      <sheetName val="Hoja1"/>
      <sheetName val="IDENTIFICACIÓN DOFA"/>
      <sheetName val="CRUCE RIESGOS"/>
      <sheetName val="MAPA RIESGOS"/>
      <sheetName val="CRUCE OPORTUNIDADES"/>
      <sheetName val="MAPA OPORTUNIDADES"/>
      <sheetName val="ACTUALIZACIONES"/>
      <sheetName val="Hoja4"/>
      <sheetName val="Hoja2"/>
    </sheetNames>
    <sheetDataSet>
      <sheetData sheetId="0"/>
      <sheetData sheetId="1"/>
      <sheetData sheetId="2"/>
      <sheetData sheetId="3"/>
      <sheetData sheetId="4"/>
      <sheetData sheetId="5"/>
      <sheetData sheetId="6"/>
      <sheetData sheetId="7">
        <row r="182">
          <cell r="C182" t="str">
            <v>Afectación menor a 10 SMLMV .</v>
          </cell>
          <cell r="D182" t="str">
            <v>El riesgo afecta la imagen de algún área de la organización.</v>
          </cell>
        </row>
        <row r="183">
          <cell r="C183" t="str">
            <v>Entre 10 y 50 SMLV</v>
          </cell>
          <cell r="D183" t="str">
            <v>El riesgo afecta la imagen de la entidad internamente, deconocimiento general nivel interno, de junta directiva y accionistas y/o de proveedores.</v>
          </cell>
        </row>
        <row r="184">
          <cell r="C184" t="str">
            <v>Entre 50 y 100 SMLMV</v>
          </cell>
          <cell r="D184" t="str">
            <v>El riesgo afecta la imagen de la entidad con algunos usuarios de relevancia frente al logro de los objetivos.</v>
          </cell>
        </row>
        <row r="185">
          <cell r="C185" t="str">
            <v>Entre 100 y 500 SMLMV</v>
          </cell>
          <cell r="D185" t="str">
            <v>El riesgo afecta la imagen de la entidad con efecto publicitario sostenido a nivel de sector administrativo, nivel departamental o municipal.</v>
          </cell>
        </row>
        <row r="186">
          <cell r="C186" t="str">
            <v>Mayor a 500 SMLMV</v>
          </cell>
          <cell r="D186" t="str">
            <v>El riesgo afecta la imagen de la entidad a nivel nacional, con efecto publicitario sostenido a nivel país</v>
          </cell>
        </row>
      </sheetData>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sheetName val="INICIO"/>
      <sheetName val="INICIO (2)"/>
      <sheetName val="ESTRATÉGICOS"/>
      <sheetName val="CORRUPCIÓN"/>
      <sheetName val="MATRIZ SGSI"/>
      <sheetName val="CRITERIOS"/>
      <sheetName val="Hoja1"/>
      <sheetName val="IDENTIFICACIÓN DOFA"/>
      <sheetName val="CRUCE RIESGOS"/>
      <sheetName val="MAPA RIESGOS"/>
      <sheetName val="CRUCE OPORTUNIDADES"/>
      <sheetName val="MAPA OPORTUNIDADES"/>
      <sheetName val="ACTUALIZACIONES"/>
      <sheetName val="Hoja4"/>
      <sheetName val="Hoja2"/>
    </sheetNames>
    <sheetDataSet>
      <sheetData sheetId="0" refreshError="1"/>
      <sheetData sheetId="1" refreshError="1"/>
      <sheetData sheetId="2" refreshError="1"/>
      <sheetData sheetId="3" refreshError="1"/>
      <sheetData sheetId="4" refreshError="1"/>
      <sheetData sheetId="5" refreshError="1"/>
      <sheetData sheetId="6">
        <row r="182">
          <cell r="C182" t="str">
            <v>Afectación menor a 10 SMLMV .</v>
          </cell>
          <cell r="D182" t="str">
            <v>El riesgo afecta la imagen de algún área de la organización.</v>
          </cell>
        </row>
        <row r="183">
          <cell r="C183" t="str">
            <v>Entre 10 y 50 SMLV</v>
          </cell>
          <cell r="D183" t="str">
            <v>El riesgo afecta la imagen de la entidad internamente, deconocimiento general nivel interno, de junta directiva y accionistas y/o de proveedores.</v>
          </cell>
        </row>
        <row r="184">
          <cell r="C184" t="str">
            <v>Entre 50 y 100 SMLMV</v>
          </cell>
          <cell r="D184" t="str">
            <v>El riesgo afecta la imagen de la entidad con algunos usuarios de relevancia frente al logro de los objetivos.</v>
          </cell>
        </row>
        <row r="185">
          <cell r="C185" t="str">
            <v>Entre 100 y 500 SMLMV</v>
          </cell>
          <cell r="D185" t="str">
            <v>El riesgo afecta la imagen de la entidad con efecto publicitario sostenido a nivel de sector administrativo, nivel departamental o municipal.</v>
          </cell>
        </row>
        <row r="186">
          <cell r="C186" t="str">
            <v>Mayor a 500 SMLMV</v>
          </cell>
          <cell r="D186" t="str">
            <v>El riesgo afecta la imagen de la entidad a nivel nacional, con efecto publicitario sostenido a nivel país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sheetName val="INICIO"/>
      <sheetName val="INICIO (2)"/>
      <sheetName val="ESTRATÉGICOS"/>
      <sheetName val="CORRUPCIÓN"/>
      <sheetName val="MATRIZ SGSI"/>
      <sheetName val="CRITERIOS"/>
      <sheetName val="Hoja1"/>
      <sheetName val="IDENTIFICACIÓN DOFA"/>
      <sheetName val="CRUCE RIESGOS"/>
      <sheetName val="MAPA RIESGOS"/>
      <sheetName val="CRUCE OPORTUNIDADES"/>
      <sheetName val="MAPA OPORTUNIDADES"/>
      <sheetName val="ACTUALIZACIONES"/>
      <sheetName val="Hoja4"/>
      <sheetName val="Hoja2"/>
    </sheetNames>
    <sheetDataSet>
      <sheetData sheetId="0" refreshError="1"/>
      <sheetData sheetId="1" refreshError="1"/>
      <sheetData sheetId="2" refreshError="1"/>
      <sheetData sheetId="3" refreshError="1"/>
      <sheetData sheetId="4" refreshError="1"/>
      <sheetData sheetId="5" refreshError="1"/>
      <sheetData sheetId="6">
        <row r="182">
          <cell r="C182" t="str">
            <v>Afectación menor a 10 SMLMV .</v>
          </cell>
          <cell r="D182" t="str">
            <v>El riesgo afecta la imagen de algún área de la organización.</v>
          </cell>
        </row>
        <row r="183">
          <cell r="C183" t="str">
            <v>Entre 10 y 50 SMLV</v>
          </cell>
          <cell r="D183" t="str">
            <v>El riesgo afecta la imagen de la entidad internamente, deconocimiento general nivel interno, de junta directiva y accionistas y/o de proveedores.</v>
          </cell>
        </row>
        <row r="184">
          <cell r="C184" t="str">
            <v>Entre 50 y 100 SMLMV</v>
          </cell>
          <cell r="D184" t="str">
            <v>El riesgo afecta la imagen de la entidad con algunos usuarios de relevancia frente al logro de los objetivos.</v>
          </cell>
        </row>
        <row r="185">
          <cell r="C185" t="str">
            <v>Entre 100 y 500 SMLMV</v>
          </cell>
          <cell r="D185" t="str">
            <v>El riesgo afecta la imagen de la entidad con efecto publicitario sostenido a nivel de sector administrativo, nivel departamental o municipal.</v>
          </cell>
        </row>
        <row r="186">
          <cell r="C186" t="str">
            <v>Mayor a 500 SMLMV</v>
          </cell>
          <cell r="D186" t="str">
            <v>El riesgo afecta la imagen de la entidad a nivel nacional, con efecto publicitario sostenido a nivel país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sheetName val="INICIO"/>
      <sheetName val="INICIO (2)"/>
      <sheetName val="ESTRATÉGICOS"/>
      <sheetName val="CORRUPCIÓN"/>
      <sheetName val="MATRIZ SGSI"/>
      <sheetName val="CRITERIOS"/>
      <sheetName val="D. Y E. DE CONTROLES"/>
      <sheetName val="Hoja1"/>
      <sheetName val="IDENTIFICACIÓN DOFA"/>
      <sheetName val="Hoja4"/>
      <sheetName val="CRUCE RIESGOS"/>
      <sheetName val="Hoja3"/>
      <sheetName val="MAPA RIESGOS"/>
      <sheetName val="CRUCE OPORTUNIDADES"/>
      <sheetName val="MAPA OPORTUNIDADES"/>
      <sheetName val="ACTUALIZACIONES"/>
      <sheetName val="Hoja2"/>
    </sheetNames>
    <sheetDataSet>
      <sheetData sheetId="0"/>
      <sheetData sheetId="1"/>
      <sheetData sheetId="2"/>
      <sheetData sheetId="3"/>
      <sheetData sheetId="4"/>
      <sheetData sheetId="5"/>
      <sheetData sheetId="6">
        <row r="182">
          <cell r="C182" t="str">
            <v>Afectación menor a 10 SMLMV .</v>
          </cell>
          <cell r="D182" t="str">
            <v>El riesgo afecta la imagen de algún área de la organización.</v>
          </cell>
        </row>
        <row r="183">
          <cell r="C183" t="str">
            <v>Entre 10 y 50 SMLV</v>
          </cell>
        </row>
        <row r="184">
          <cell r="C184" t="str">
            <v>Entre 50 y 100 SMLMV</v>
          </cell>
          <cell r="D184" t="str">
            <v>El riesgo afecta la imagen de la entidad con algunos usuarios de relevancia frente al logro de los objetivos.</v>
          </cell>
        </row>
        <row r="185">
          <cell r="C185" t="str">
            <v>Entre 100 y 500 SMLMV</v>
          </cell>
          <cell r="D185" t="str">
            <v>El riesgo afecta la imagen de la entidad con efecto publicitario sostenido a nivel de sector administrativo, nivel departamental o municipal.</v>
          </cell>
        </row>
        <row r="186">
          <cell r="C186" t="str">
            <v>Mayor a 500 SMLMV</v>
          </cell>
          <cell r="D186" t="str">
            <v>El riesgo afecta la imagen de la entidad a nivel nacional, con efecto publicitario sostenido a nivel país</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sheetName val="INICIO"/>
      <sheetName val="INICIO (2)"/>
      <sheetName val="ESTRATÉGICOS"/>
      <sheetName val="CORRUPCIÓN"/>
      <sheetName val="MATRIZ SGSI"/>
      <sheetName val="CRITERIOS"/>
      <sheetName val="Hoja1"/>
      <sheetName val="IDENTIFICACIÓN DOFA"/>
      <sheetName val="Hoja4"/>
      <sheetName val="CRUCE RIESGOS"/>
      <sheetName val="MAPA RIESGOS"/>
      <sheetName val="CRUCE OPORTUNIDADES"/>
      <sheetName val="MAPA OPORTUNIDADES"/>
      <sheetName val="ACTUALIZACIONES"/>
      <sheetName val="Hoja2"/>
    </sheetNames>
    <sheetDataSet>
      <sheetData sheetId="0"/>
      <sheetData sheetId="1"/>
      <sheetData sheetId="2"/>
      <sheetData sheetId="3"/>
      <sheetData sheetId="4"/>
      <sheetData sheetId="5"/>
      <sheetData sheetId="6">
        <row r="182">
          <cell r="C182" t="str">
            <v>Afectación menor a 10 SMLMV .</v>
          </cell>
          <cell r="D182" t="str">
            <v>El riesgo afecta la imagen de algún área de la organización.</v>
          </cell>
        </row>
        <row r="183">
          <cell r="C183" t="str">
            <v>Entre 10 y 50 SMLV</v>
          </cell>
          <cell r="D183" t="str">
            <v>El riesgo afecta la imagen de la entidad internamente, deconocimiento general nivel interno, de junta directiva y accionistas y/o de proveedores.</v>
          </cell>
        </row>
        <row r="184">
          <cell r="C184" t="str">
            <v>Entre 50 y 100 SMLMV</v>
          </cell>
          <cell r="D184" t="str">
            <v>El riesgo afecta la imagen de la entidad con algunos usuarios de relevancia frente al logro de los objetivos.</v>
          </cell>
        </row>
        <row r="185">
          <cell r="C185" t="str">
            <v>Entre 100 y 500 SMLMV</v>
          </cell>
          <cell r="D185" t="str">
            <v>El riesgo afecta la imagen de la entidad con efecto publicitario sostenido a nivel de sector administrativo, nivel departamental o municipal.</v>
          </cell>
        </row>
        <row r="186">
          <cell r="C186" t="str">
            <v>Mayor a 500 SMLMV</v>
          </cell>
          <cell r="D186" t="str">
            <v>El riesgo afecta la imagen de la entidad a nivel nacional, con efecto publicitario sostenido a nivel país</v>
          </cell>
        </row>
      </sheetData>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ucundinamarca.edu.co/selloeditoria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D5C93D"/>
  </sheetPr>
  <dimension ref="A1:BR301"/>
  <sheetViews>
    <sheetView showGridLines="0" tabSelected="1" view="pageBreakPreview" zoomScale="10" zoomScaleNormal="10" zoomScaleSheetLayoutView="10" zoomScalePageLayoutView="10" workbookViewId="0">
      <pane xSplit="8" ySplit="20" topLeftCell="I21" activePane="bottomRight" state="frozen"/>
      <selection pane="topRight" activeCell="I1" sqref="I1"/>
      <selection pane="bottomLeft" activeCell="D4" sqref="D4"/>
      <selection pane="bottomRight" activeCell="AZ30" sqref="AZ30:AZ31"/>
    </sheetView>
  </sheetViews>
  <sheetFormatPr baseColWidth="10" defaultColWidth="11.42578125" defaultRowHeight="15"/>
  <cols>
    <col min="1" max="3" width="11.42578125" style="598" hidden="1" customWidth="1"/>
    <col min="4" max="4" width="4.42578125" style="598" customWidth="1"/>
    <col min="5" max="5" width="19.5703125" style="598" customWidth="1"/>
    <col min="6" max="6" width="45" style="600" customWidth="1"/>
    <col min="7" max="7" width="37.7109375" style="600" customWidth="1"/>
    <col min="8" max="8" width="33.140625" style="600" customWidth="1"/>
    <col min="9" max="9" width="37.7109375" style="598" customWidth="1"/>
    <col min="10" max="10" width="36.85546875" style="600" customWidth="1"/>
    <col min="11" max="11" width="27.42578125" style="598" customWidth="1"/>
    <col min="12" max="12" width="26.5703125" style="600" customWidth="1"/>
    <col min="13" max="13" width="12.42578125" style="598" customWidth="1"/>
    <col min="14" max="14" width="7.85546875" style="598" customWidth="1"/>
    <col min="15" max="15" width="27.42578125" style="600" customWidth="1"/>
    <col min="16" max="16" width="13.140625" style="598" customWidth="1"/>
    <col min="17" max="17" width="9" style="598" customWidth="1"/>
    <col min="18" max="18" width="18.28515625" style="598" customWidth="1"/>
    <col min="19" max="19" width="94.140625" style="600" customWidth="1"/>
    <col min="20" max="20" width="22.42578125" style="601" customWidth="1"/>
    <col min="21" max="21" width="53.28515625" style="600" customWidth="1"/>
    <col min="22" max="22" width="41.140625" style="600" customWidth="1"/>
    <col min="23" max="23" width="26.7109375" style="601" customWidth="1"/>
    <col min="24" max="24" width="32" style="601" customWidth="1"/>
    <col min="25" max="25" width="23.28515625" style="601" customWidth="1"/>
    <col min="26" max="26" width="22" style="598" customWidth="1"/>
    <col min="27" max="30" width="20.85546875" style="598" customWidth="1"/>
    <col min="31" max="31" width="23.28515625" style="598" customWidth="1"/>
    <col min="32" max="32" width="21.7109375" style="601" customWidth="1"/>
    <col min="33" max="33" width="85.42578125" style="600" customWidth="1"/>
    <col min="34" max="34" width="23.42578125" style="602" customWidth="1"/>
    <col min="35" max="35" width="23.42578125" style="598" customWidth="1"/>
    <col min="36" max="36" width="25.7109375" style="598" customWidth="1"/>
    <col min="37" max="38" width="27.140625" style="598" customWidth="1"/>
    <col min="39" max="39" width="24.7109375" style="598" customWidth="1"/>
    <col min="40" max="40" width="24" style="598" customWidth="1"/>
    <col min="41" max="41" width="22.28515625" style="598" customWidth="1"/>
    <col min="42" max="42" width="25" style="598" customWidth="1"/>
    <col min="43" max="43" width="22.85546875" style="598" customWidth="1"/>
    <col min="44" max="44" width="14.7109375" style="601" customWidth="1"/>
    <col min="45" max="45" width="38.7109375" style="600" customWidth="1"/>
    <col min="46" max="46" width="20.7109375" style="601" customWidth="1"/>
    <col min="47" max="47" width="37.140625" style="600" customWidth="1"/>
    <col min="48" max="48" width="20.7109375" style="604" customWidth="1"/>
    <col min="49" max="49" width="40.28515625" style="600" customWidth="1"/>
    <col min="50" max="50" width="20.7109375" style="604" customWidth="1"/>
    <col min="51" max="51" width="56.28515625" style="600" customWidth="1"/>
    <col min="52" max="52" width="20.7109375" style="604" customWidth="1"/>
    <col min="53" max="53" width="49.140625" style="600" customWidth="1"/>
    <col min="54" max="54" width="20.7109375" style="604" customWidth="1"/>
    <col min="55" max="55" width="38.85546875" style="600" customWidth="1"/>
    <col min="56" max="56" width="20.7109375" style="604" customWidth="1"/>
    <col min="57" max="57" width="34.42578125" style="600" customWidth="1"/>
    <col min="58" max="58" width="20.7109375" style="604" customWidth="1"/>
    <col min="59" max="59" width="52.5703125" style="600" customWidth="1"/>
    <col min="60" max="60" width="20.7109375" style="604" customWidth="1"/>
    <col min="61" max="61" width="40.7109375" style="600" customWidth="1"/>
    <col min="62" max="62" width="20.7109375" style="604" customWidth="1"/>
    <col min="63" max="63" width="47.85546875" style="600" customWidth="1"/>
    <col min="64" max="64" width="20.7109375" style="604" customWidth="1"/>
    <col min="65" max="65" width="63.5703125" style="600" customWidth="1"/>
    <col min="66" max="66" width="20.7109375" style="604" customWidth="1"/>
    <col min="67" max="67" width="69.28515625" style="600" customWidth="1"/>
    <col min="68" max="68" width="20.7109375" style="604" customWidth="1"/>
    <col min="69" max="69" width="69" style="600" customWidth="1"/>
    <col min="70" max="70" width="5.7109375" style="598" customWidth="1"/>
    <col min="71" max="16384" width="11.42578125" style="598"/>
  </cols>
  <sheetData>
    <row r="1" spans="1:69" hidden="1">
      <c r="A1" s="591"/>
      <c r="B1" s="592"/>
      <c r="C1" s="592"/>
      <c r="D1" s="592"/>
      <c r="E1" s="592"/>
      <c r="F1" s="593"/>
      <c r="G1" s="593"/>
      <c r="H1" s="593"/>
      <c r="I1" s="592"/>
      <c r="J1" s="593"/>
      <c r="K1" s="592"/>
      <c r="L1" s="593"/>
      <c r="M1" s="592"/>
      <c r="N1" s="592"/>
      <c r="O1" s="593"/>
      <c r="P1" s="592"/>
      <c r="Q1" s="592"/>
      <c r="R1" s="592"/>
      <c r="S1" s="593"/>
      <c r="T1" s="594"/>
      <c r="U1" s="593"/>
      <c r="V1" s="593"/>
      <c r="W1" s="594"/>
      <c r="X1" s="594"/>
      <c r="Y1" s="594"/>
      <c r="Z1" s="592"/>
      <c r="AA1" s="592"/>
      <c r="AB1" s="592"/>
      <c r="AC1" s="592"/>
      <c r="AD1" s="592"/>
      <c r="AE1" s="592"/>
      <c r="AF1" s="594"/>
      <c r="AG1" s="593"/>
      <c r="AH1" s="595"/>
      <c r="AI1" s="592"/>
      <c r="AJ1" s="592"/>
      <c r="AK1" s="592"/>
      <c r="AL1" s="592"/>
      <c r="AM1" s="592"/>
      <c r="AN1" s="592"/>
      <c r="AO1" s="592"/>
      <c r="AP1" s="592"/>
      <c r="AQ1" s="592"/>
      <c r="AR1" s="594"/>
      <c r="AS1" s="593"/>
      <c r="AT1" s="594"/>
      <c r="AU1" s="593"/>
      <c r="AV1" s="596"/>
      <c r="AW1" s="593"/>
      <c r="AX1" s="596"/>
      <c r="AY1" s="593"/>
      <c r="AZ1" s="596"/>
      <c r="BA1" s="593"/>
      <c r="BB1" s="596"/>
      <c r="BC1" s="593"/>
      <c r="BD1" s="596"/>
      <c r="BE1" s="593"/>
      <c r="BF1" s="596"/>
      <c r="BG1" s="593"/>
      <c r="BH1" s="596"/>
      <c r="BI1" s="593"/>
      <c r="BJ1" s="596"/>
      <c r="BK1" s="593"/>
      <c r="BL1" s="596"/>
      <c r="BM1" s="593"/>
      <c r="BN1" s="596"/>
      <c r="BO1" s="593"/>
      <c r="BP1" s="596"/>
      <c r="BQ1" s="597"/>
    </row>
    <row r="2" spans="1:69" ht="36" hidden="1" customHeight="1">
      <c r="A2" s="599"/>
      <c r="AI2" s="603" t="s">
        <v>0</v>
      </c>
      <c r="AJ2" s="603"/>
      <c r="AK2" s="603"/>
      <c r="AL2" s="603"/>
      <c r="BQ2" s="605"/>
    </row>
    <row r="3" spans="1:69" hidden="1">
      <c r="A3" s="599"/>
      <c r="BQ3" s="605"/>
    </row>
    <row r="4" spans="1:69" hidden="1">
      <c r="A4" s="599"/>
      <c r="BQ4" s="605"/>
    </row>
    <row r="5" spans="1:69" hidden="1">
      <c r="A5" s="599"/>
      <c r="AI5" s="602"/>
      <c r="AK5" s="602"/>
      <c r="BQ5" s="605"/>
    </row>
    <row r="6" spans="1:69" hidden="1">
      <c r="A6" s="599"/>
      <c r="AI6" s="602"/>
      <c r="AK6" s="602"/>
      <c r="BQ6" s="605"/>
    </row>
    <row r="7" spans="1:69" hidden="1">
      <c r="A7" s="599"/>
      <c r="AK7" s="602"/>
      <c r="BQ7" s="605"/>
    </row>
    <row r="8" spans="1:69" hidden="1">
      <c r="A8" s="599"/>
      <c r="BQ8" s="605"/>
    </row>
    <row r="9" spans="1:69" ht="36" hidden="1" customHeight="1">
      <c r="A9" s="599"/>
      <c r="AI9" s="606" t="s">
        <v>1</v>
      </c>
      <c r="AJ9" s="606"/>
      <c r="AK9" s="606"/>
      <c r="AL9" s="606"/>
      <c r="BQ9" s="605"/>
    </row>
    <row r="10" spans="1:69" hidden="1">
      <c r="A10" s="599"/>
      <c r="AI10" s="602"/>
      <c r="AK10" s="602"/>
      <c r="BQ10" s="605"/>
    </row>
    <row r="11" spans="1:69" hidden="1">
      <c r="A11" s="599"/>
      <c r="AK11" s="602"/>
      <c r="BQ11" s="605"/>
    </row>
    <row r="12" spans="1:69" hidden="1">
      <c r="A12" s="599"/>
      <c r="AK12" s="602"/>
      <c r="BQ12" s="605"/>
    </row>
    <row r="13" spans="1:69" hidden="1">
      <c r="A13" s="599"/>
      <c r="BQ13" s="605"/>
    </row>
    <row r="14" spans="1:69" hidden="1">
      <c r="A14" s="599"/>
      <c r="BQ14" s="605"/>
    </row>
    <row r="15" spans="1:69" ht="27" hidden="1" customHeight="1">
      <c r="A15" s="599"/>
      <c r="AI15" s="606" t="s">
        <v>2</v>
      </c>
      <c r="AJ15" s="606"/>
      <c r="AK15" s="606"/>
      <c r="AL15" s="606"/>
      <c r="BQ15" s="605"/>
    </row>
    <row r="16" spans="1:69" ht="27" hidden="1" customHeight="1">
      <c r="A16" s="599"/>
      <c r="AI16" s="601"/>
      <c r="AJ16" s="601"/>
      <c r="AK16" s="601"/>
      <c r="AL16" s="601"/>
      <c r="BQ16" s="605"/>
    </row>
    <row r="17" spans="1:70" ht="15.75" thickBot="1">
      <c r="A17" s="599"/>
      <c r="BQ17" s="605"/>
    </row>
    <row r="18" spans="1:70" s="626" customFormat="1" ht="21" customHeight="1">
      <c r="A18" s="607"/>
      <c r="B18" s="608"/>
      <c r="C18" s="608"/>
      <c r="D18" s="609"/>
      <c r="E18" s="610"/>
      <c r="F18" s="254" t="s">
        <v>3</v>
      </c>
      <c r="G18" s="611"/>
      <c r="H18" s="611"/>
      <c r="I18" s="612"/>
      <c r="J18" s="611"/>
      <c r="K18" s="613"/>
      <c r="L18" s="611"/>
      <c r="M18" s="613"/>
      <c r="N18" s="613"/>
      <c r="O18" s="611"/>
      <c r="P18" s="613"/>
      <c r="Q18" s="614"/>
      <c r="R18" s="615"/>
      <c r="S18" s="611"/>
      <c r="T18" s="613"/>
      <c r="U18" s="611"/>
      <c r="V18" s="611"/>
      <c r="W18" s="613"/>
      <c r="X18" s="613"/>
      <c r="Y18" s="613"/>
      <c r="Z18" s="613"/>
      <c r="AA18" s="255"/>
      <c r="AB18" s="613"/>
      <c r="AC18" s="613"/>
      <c r="AD18" s="613"/>
      <c r="AE18" s="616"/>
      <c r="AF18" s="617"/>
      <c r="AG18" s="618"/>
      <c r="AH18" s="613"/>
      <c r="AI18" s="611"/>
      <c r="AJ18" s="619"/>
      <c r="AK18" s="619"/>
      <c r="AL18" s="619"/>
      <c r="AM18" s="619"/>
      <c r="AN18" s="619"/>
      <c r="AO18" s="611"/>
      <c r="AP18" s="611"/>
      <c r="AQ18" s="620"/>
      <c r="AR18" s="621"/>
      <c r="AS18" s="619"/>
      <c r="AT18" s="621"/>
      <c r="AU18" s="619"/>
      <c r="AV18" s="622"/>
      <c r="AW18" s="619"/>
      <c r="AX18" s="620"/>
      <c r="AY18" s="619"/>
      <c r="AZ18" s="620"/>
      <c r="BA18" s="619"/>
      <c r="BB18" s="620"/>
      <c r="BC18" s="619"/>
      <c r="BD18" s="620"/>
      <c r="BE18" s="619"/>
      <c r="BF18" s="620"/>
      <c r="BG18" s="619"/>
      <c r="BH18" s="620"/>
      <c r="BI18" s="619"/>
      <c r="BJ18" s="623"/>
      <c r="BK18" s="624"/>
      <c r="BL18" s="623"/>
      <c r="BM18" s="625"/>
      <c r="BN18" s="623"/>
      <c r="BO18" s="625"/>
      <c r="BP18" s="623"/>
      <c r="BQ18" s="625"/>
    </row>
    <row r="19" spans="1:70" s="637" customFormat="1" ht="32.25" customHeight="1" thickBot="1">
      <c r="A19" s="627"/>
      <c r="B19" s="628"/>
      <c r="C19" s="628"/>
      <c r="D19" s="629"/>
      <c r="E19" s="630"/>
      <c r="F19" s="630"/>
      <c r="G19" s="630"/>
      <c r="H19" s="630"/>
      <c r="I19" s="630"/>
      <c r="J19" s="630"/>
      <c r="K19" s="630" t="s">
        <v>4</v>
      </c>
      <c r="L19" s="630"/>
      <c r="M19" s="630"/>
      <c r="N19" s="630"/>
      <c r="O19" s="630"/>
      <c r="P19" s="630"/>
      <c r="Q19" s="630"/>
      <c r="R19" s="630"/>
      <c r="S19" s="630"/>
      <c r="T19" s="630"/>
      <c r="U19" s="630"/>
      <c r="V19" s="630"/>
      <c r="W19" s="631" t="s">
        <v>5</v>
      </c>
      <c r="X19" s="631"/>
      <c r="Y19" s="631"/>
      <c r="Z19" s="631" t="s">
        <v>6</v>
      </c>
      <c r="AA19" s="631"/>
      <c r="AB19" s="631"/>
      <c r="AC19" s="631"/>
      <c r="AD19" s="631"/>
      <c r="AE19" s="631"/>
      <c r="AF19" s="631"/>
      <c r="AG19" s="631"/>
      <c r="AH19" s="631" t="s">
        <v>6</v>
      </c>
      <c r="AI19" s="631"/>
      <c r="AJ19" s="631"/>
      <c r="AK19" s="631"/>
      <c r="AL19" s="632"/>
      <c r="AM19" s="633" t="s">
        <v>7</v>
      </c>
      <c r="AN19" s="633"/>
      <c r="AO19" s="633"/>
      <c r="AP19" s="633"/>
      <c r="AQ19" s="633"/>
      <c r="AR19" s="634" t="s">
        <v>8</v>
      </c>
      <c r="AS19" s="635"/>
      <c r="AT19" s="635"/>
      <c r="AU19" s="635"/>
      <c r="AV19" s="635"/>
      <c r="AW19" s="635"/>
      <c r="AX19" s="635"/>
      <c r="AY19" s="635"/>
      <c r="AZ19" s="635"/>
      <c r="BA19" s="635"/>
      <c r="BB19" s="635"/>
      <c r="BC19" s="635"/>
      <c r="BD19" s="635"/>
      <c r="BE19" s="635"/>
      <c r="BF19" s="635"/>
      <c r="BG19" s="635"/>
      <c r="BH19" s="635"/>
      <c r="BI19" s="635"/>
      <c r="BJ19" s="635"/>
      <c r="BK19" s="635"/>
      <c r="BL19" s="635"/>
      <c r="BM19" s="635"/>
      <c r="BN19" s="635"/>
      <c r="BO19" s="635"/>
      <c r="BP19" s="635"/>
      <c r="BQ19" s="636"/>
      <c r="BR19" s="598"/>
    </row>
    <row r="20" spans="1:70" s="637" customFormat="1" ht="123.75" customHeight="1">
      <c r="A20" s="627" t="s">
        <v>9</v>
      </c>
      <c r="B20" s="628" t="s">
        <v>10</v>
      </c>
      <c r="C20" s="628" t="s">
        <v>11</v>
      </c>
      <c r="D20" s="638" t="s">
        <v>12</v>
      </c>
      <c r="E20" s="639" t="s">
        <v>13</v>
      </c>
      <c r="F20" s="640" t="s">
        <v>14</v>
      </c>
      <c r="G20" s="640" t="s">
        <v>15</v>
      </c>
      <c r="H20" s="640" t="s">
        <v>16</v>
      </c>
      <c r="I20" s="640" t="s">
        <v>17</v>
      </c>
      <c r="J20" s="640" t="s">
        <v>18</v>
      </c>
      <c r="K20" s="640" t="s">
        <v>19</v>
      </c>
      <c r="L20" s="640" t="s">
        <v>20</v>
      </c>
      <c r="M20" s="641" t="s">
        <v>21</v>
      </c>
      <c r="N20" s="641"/>
      <c r="O20" s="642" t="s">
        <v>22</v>
      </c>
      <c r="P20" s="641" t="s">
        <v>23</v>
      </c>
      <c r="Q20" s="641"/>
      <c r="R20" s="640" t="s">
        <v>24</v>
      </c>
      <c r="S20" s="640" t="s">
        <v>25</v>
      </c>
      <c r="T20" s="640" t="s">
        <v>26</v>
      </c>
      <c r="U20" s="640" t="s">
        <v>27</v>
      </c>
      <c r="V20" s="640" t="s">
        <v>28</v>
      </c>
      <c r="W20" s="643" t="s">
        <v>29</v>
      </c>
      <c r="X20" s="643" t="s">
        <v>30</v>
      </c>
      <c r="Y20" s="643" t="s">
        <v>31</v>
      </c>
      <c r="Z20" s="643" t="s">
        <v>32</v>
      </c>
      <c r="AA20" s="316" t="s">
        <v>33</v>
      </c>
      <c r="AB20" s="643" t="s">
        <v>34</v>
      </c>
      <c r="AC20" s="643" t="s">
        <v>35</v>
      </c>
      <c r="AD20" s="643" t="s">
        <v>36</v>
      </c>
      <c r="AE20" s="643" t="s">
        <v>37</v>
      </c>
      <c r="AF20" s="643" t="s">
        <v>38</v>
      </c>
      <c r="AG20" s="643" t="s">
        <v>39</v>
      </c>
      <c r="AH20" s="643" t="s">
        <v>40</v>
      </c>
      <c r="AI20" s="643" t="s">
        <v>40</v>
      </c>
      <c r="AJ20" s="643" t="s">
        <v>22</v>
      </c>
      <c r="AK20" s="643" t="s">
        <v>41</v>
      </c>
      <c r="AL20" s="643" t="s">
        <v>42</v>
      </c>
      <c r="AM20" s="644" t="s">
        <v>43</v>
      </c>
      <c r="AN20" s="644" t="s">
        <v>44</v>
      </c>
      <c r="AO20" s="644" t="s">
        <v>45</v>
      </c>
      <c r="AP20" s="644" t="s">
        <v>46</v>
      </c>
      <c r="AQ20" s="644" t="s">
        <v>47</v>
      </c>
      <c r="AR20" s="645" t="s">
        <v>38</v>
      </c>
      <c r="AS20" s="646" t="s">
        <v>48</v>
      </c>
      <c r="AT20" s="645" t="s">
        <v>38</v>
      </c>
      <c r="AU20" s="646" t="s">
        <v>48</v>
      </c>
      <c r="AV20" s="645" t="s">
        <v>38</v>
      </c>
      <c r="AW20" s="646" t="s">
        <v>48</v>
      </c>
      <c r="AX20" s="645" t="s">
        <v>38</v>
      </c>
      <c r="AY20" s="646" t="s">
        <v>48</v>
      </c>
      <c r="AZ20" s="645" t="s">
        <v>38</v>
      </c>
      <c r="BA20" s="646" t="s">
        <v>48</v>
      </c>
      <c r="BB20" s="645" t="s">
        <v>38</v>
      </c>
      <c r="BC20" s="646" t="s">
        <v>48</v>
      </c>
      <c r="BD20" s="645" t="s">
        <v>38</v>
      </c>
      <c r="BE20" s="646" t="s">
        <v>48</v>
      </c>
      <c r="BF20" s="645" t="s">
        <v>38</v>
      </c>
      <c r="BG20" s="646" t="s">
        <v>48</v>
      </c>
      <c r="BH20" s="645" t="s">
        <v>38</v>
      </c>
      <c r="BI20" s="646" t="s">
        <v>48</v>
      </c>
      <c r="BJ20" s="647" t="s">
        <v>38</v>
      </c>
      <c r="BK20" s="648" t="s">
        <v>48</v>
      </c>
      <c r="BL20" s="647" t="s">
        <v>38</v>
      </c>
      <c r="BM20" s="648" t="s">
        <v>48</v>
      </c>
      <c r="BN20" s="647" t="s">
        <v>38</v>
      </c>
      <c r="BO20" s="648" t="s">
        <v>48</v>
      </c>
      <c r="BP20" s="647" t="s">
        <v>38</v>
      </c>
      <c r="BQ20" s="649" t="s">
        <v>48</v>
      </c>
      <c r="BR20" s="598"/>
    </row>
    <row r="21" spans="1:70" s="626" customFormat="1" ht="157.5" customHeight="1">
      <c r="A21" s="650">
        <f>IF(OR(AM21=0,AO21=0),"",IF(AND(AM21&lt;=0.2,AO21&lt;=0.2),1,IF(AND(AM21&lt;=0.2,AO21&lt;=0.4),2,IF(AND(AM21&lt;=0.2,AO21&lt;=0.6),3,IF(AND(AM21&lt;=0.2,AO21&lt;=0.8),4,IF(AND(AM21&lt;=0.2,AO21&lt;=1),5,IF(AND(AM21&lt;=0.4,AO21&lt;=0.2),6,IF(AND(AM21&lt;=0.4,AO21&lt;=0.4),7,IF(AND(AM21&lt;=0.4,AO21&lt;=0.6),8,IF(AND(AM21&lt;=0.4,AO21&lt;=0.8),9,IF(AND(AM21&lt;=0.4,AO21&lt;=1),10,IF(AND(AM21&lt;=0.6,AO21&lt;=0.2),11,IF(AND(AM21&lt;=0.6,AO21&lt;=0.4),12,IF(AND(AM21&lt;=0.6,AO21&lt;=0.6),4,IF(AND(AM21&lt;=0.6,AO21&lt;=0.8),14,IF(AND(AM21&lt;=0.6,AO21&lt;=1),15,IF(AND(AM21&lt;=0.8,AO21&lt;=0.2),16,IF(AND(AM21&lt;=0.8,AO21&lt;=0.4),17,IF(AND(AM21&lt;=0.8,AO21&lt;=0.6),18,IF(AND(AM21&lt;=0.8,AO21&lt;=0.8),19,IF(AND(AM21&lt;=0.8,AO21&lt;=1),20,IF(AND(AM21&lt;=1,AO21&lt;=0.2),21,IF(AND(AM21&lt;=1,AO21&lt;=0.4),22,IF(AND(AM21&lt;=1,AO21&lt;=0.6),23,IF(AND(AM21&lt;=1,AO21&lt;=0.8),24,IF(AND(AM21&lt;=1,AO21&lt;=1),25,""))))))))))))))))))))))))))</f>
        <v>9</v>
      </c>
      <c r="B21" s="651">
        <f>IF(A21="","",(COUNTIF($A$21:A21,A21))/100)</f>
        <v>0.01</v>
      </c>
      <c r="C21" s="651">
        <f>IFERROR(A21+B21,"")</f>
        <v>9.01</v>
      </c>
      <c r="D21" s="652">
        <v>1</v>
      </c>
      <c r="E21" s="653" t="s">
        <v>49</v>
      </c>
      <c r="F21" s="336" t="s">
        <v>50</v>
      </c>
      <c r="G21" s="336" t="s">
        <v>51</v>
      </c>
      <c r="H21" s="336" t="s">
        <v>52</v>
      </c>
      <c r="I21" s="367" t="s">
        <v>53</v>
      </c>
      <c r="J21" s="351" t="s">
        <v>18</v>
      </c>
      <c r="K21" s="344">
        <v>8843</v>
      </c>
      <c r="L21" s="336" t="s">
        <v>54</v>
      </c>
      <c r="M21" s="654" t="str">
        <f>IF(K21&lt;=0,"",IF(K21&lt;=2,"Muy Baja",IF(K21&lt;=10,"Baja",IF(K21&lt;=30,"Media",IF(K21&lt;=100,"Alta",IF(K21&gt;100,"Muy Alta"))))))</f>
        <v>Muy Alta</v>
      </c>
      <c r="N21" s="345">
        <f>IF(M21="","",IF(M21="Muy Baja",0.2,IF(M21="Baja",0.4,IF(M21="Media",0.6,IF(M21="Alta",0.8,IF(M21="Muy Alta",1,))))))</f>
        <v>1</v>
      </c>
      <c r="O21" s="351" t="s">
        <v>55</v>
      </c>
      <c r="P21" s="654" t="str">
        <f>IF(OR(O21=CRITERIOS!$C$182,O21=CRITERIOS!$D$182),"Leve",IF(OR(O21=CRITERIOS!$C$183,O21=CRITERIOS!$D$183),"Menor",IF(OR(O21=CRITERIOS!$C$184,O21=CRITERIOS!$D$184),"Moderado",IF(OR(O21=CRITERIOS!$C$185,O21=CRITERIOS!$D$185),"Mayor",IF(OR(O21=CRITERIOS!$C$186,O21=CRITERIOS!$D$186),"Catastrófico","")))))</f>
        <v>Moderado</v>
      </c>
      <c r="Q21" s="345">
        <f>IF(P21="","",IF(P21="Leve",0.2,IF(P21="Menor",0.4,IF(P21="Moderado",0.6,IF(P21="Mayor",0.8,IF(P21="Catastrófico",1,))))))</f>
        <v>0.6</v>
      </c>
      <c r="R21" s="655" t="str">
        <f>IF(OR(AND(M21="Muy Baja",P21="Leve"),AND(M21="Muy Baja",P21="Menor"),AND(M21="Baja",P21="Leve")),"BAJO",IF(OR(AND(M21="Muy baja",P21="Moderado"),AND(M21="Baja",P21="Menor"),AND(M21="Baja",P21="Moderado"),AND(M21="Media",P21="Leve"),AND(M21="Media",P21="Menor"),AND(M21="Media",P21="Moderado"),AND(M21="Alta",P21="Leve"),AND(M21="Alta",P21="Menor")),"MODERADO",IF(OR(AND(M21="Muy Baja",P21="Mayor"),AND(M21="Baja",P21="Mayor"),AND(M21="Media",P21="Mayor"),AND(M21="Alta",P21="Moderado"),AND(M21="Alta",P21="Mayor"),AND(M21="Muy Alta",P21="Leve"),AND(M21="Muy Alta",P21="Menor"),AND(M21="Muy Alta",P21="Moderado"),AND(M21="Muy Alta",P21="Mayor")),"ALTO",IF(OR(AND(M21="Muy Baja",P21="Catastrófico"),AND(M21="Baja",P21="Catastrófico"),AND(M21="Media",P21="Catastrófico"),AND(M21="Alta",P21="Catastrófico"),AND(M21="Muy Alta",P21="Catastrófico")),"EXTREMO",""))))</f>
        <v>ALTO</v>
      </c>
      <c r="S21" s="310" t="s">
        <v>56</v>
      </c>
      <c r="T21" s="292" t="s">
        <v>57</v>
      </c>
      <c r="U21" s="278" t="s">
        <v>58</v>
      </c>
      <c r="V21" s="278" t="s">
        <v>59</v>
      </c>
      <c r="W21" s="248" t="s">
        <v>60</v>
      </c>
      <c r="X21" s="248" t="s">
        <v>61</v>
      </c>
      <c r="Y21" s="656" t="str">
        <f>IF(OR(W21="PREVENTIVO",W21="DETECTIVO"),"PROBABILIDAD",IF(W21="CORRECTIVO","IMPACTO",""))</f>
        <v>PROBABILIDAD</v>
      </c>
      <c r="Z21" s="657" t="str">
        <f>IF(AND(W21="PREVENTIVO",X21="AUTOMÁTICO"),"50%",IF(AND(W21="PREVENTIVO",X21="MANUAL"),"40%",IF(AND(W21="DETECTIVO",X21="AUTOMÁTICO"),"40%",IF(AND(W21="DETECTIVO",X21="MANUAL"),"30%",IF(AND(W21="CORRECTIVO",X21="AUTOMÁTICO"),"35%",IF(AND(W21="CORRECTIVO",X21="MANUAL"),"25%",""))))))</f>
        <v>30%</v>
      </c>
      <c r="AA21" s="301">
        <f>IFERROR(IF(Y21="Probabilidad",(N21-(N21*Z21)),IF(Y21="Impacto",N21,"")),"")</f>
        <v>0.7</v>
      </c>
      <c r="AB21" s="280" t="str">
        <f t="shared" ref="AB21:AB49" si="0">IFERROR(IF(AA21="","",IF(AA21&lt;=0.2,"MUY BAJA",IF(AA21&lt;=0.4,"BAJA",IF(AA21&lt;=0.6,"MEDIA",IF(AA21&lt;=0.8,"ALTA",IF(AA21=1,"MUY ALTA")))))),"")</f>
        <v>ALTA</v>
      </c>
      <c r="AC21" s="280">
        <f>IFERROR(IF(Y21="Impacto",(Q21-(Q21*Z21)),IF(Y21="Probabilidad",Q21,"")),"")</f>
        <v>0.6</v>
      </c>
      <c r="AD21" s="280" t="str">
        <f>IFERROR(IF(AC21="","",IF(AC21&lt;=0.2,"LEVE",IF(AC21&lt;=0.4,"MENOR",IF(AC21&lt;=0.6,"MODERADO",IF(AC21&lt;=0.8,"MAYOR",IF(AC21=1,"CATASTRÓFICO")))))),"")</f>
        <v>MODERADO</v>
      </c>
      <c r="AE21" s="658" t="str">
        <f t="shared" ref="AE21:AE26" si="1">IFERROR(IF(OR(AND(AB21="Muy Baja",AD21="Leve"),AND(AB21="Muy Baja",AD21="Menor"),AND(AB21="Baja",AD21="Leve")),"BAJO",IF(OR(AND(AB21="Muy baja",AD21="Moderado"),AND(AB21="Baja",AD21="Menor"),AND(AB21="Baja",AD21="Moderado"),AND(AB21="Media",AD21="Leve"),AND(AB21="Media",AD21="Menor"),AND(AB21="Media",AD21="Moderado"),AND(AB21="Alta",AD21="Leve"),AND(AB21="Alta",AD21="Menor")),"MODERADO",IF(OR(AND(AB21="Muy Baja",AD21="Mayor"),AND(AB21="Baja",AD21="Mayor"),AND(AB21="Media",AD21="Mayor"),AND(AB21="Alta",AD21="Moderado"),AND(AB21="Alta",AD21="Mayor"),AND(AB21="Muy Alta",AD21="Leve"),AND(AB21="Muy Alta",AD21="Menor"),AND(AB21="Muy Alta",AD21="Moderado"),AND(AB21="Muy Alta",AD21="Mayor")),"ALTO",IF(OR(AND(AB21="Muy Baja",AD21="Catastrófico"),AND(AB21="Baja",AD21="Catastrófico"),AND(AB21="Media",AD21="Catastrófico"),AND(AB21="Alta",AD21="Catastrófico"),AND(AB21="Muy Alta",AD21="Catastrófico")),"EXTREMO","")))),"")</f>
        <v>ALTO</v>
      </c>
      <c r="AF21" s="360">
        <v>45856</v>
      </c>
      <c r="AG21" s="340" t="s">
        <v>62</v>
      </c>
      <c r="AH21" s="659">
        <f>MIN(AA21,AA22)</f>
        <v>0.42</v>
      </c>
      <c r="AI21" s="660" t="str">
        <f>IFERROR(IF(AH21="","",IF(AH21&lt;=0.2,"MUY BAJA",IF(AH21&lt;=0.4,"BAJA",IF(AH21&lt;=0.6,"MEDIA",IF(AH21&lt;=0.8,"ALTA",IF(AH21=1,"MUY ALTA")))))),"")</f>
        <v>MEDIA</v>
      </c>
      <c r="AJ21" s="659">
        <f>MIN(AC21,AC22)</f>
        <v>0.6</v>
      </c>
      <c r="AK21" s="355" t="str">
        <f>IFERROR(IF(AJ21="","",IF(AJ21&lt;=0.2,"LEVE",IF(AJ21&lt;=0.4,"MENOR",IF(AJ21&lt;=0.6,"MODERADO",IF(AJ21&lt;=0.8,"MAYOR",IF(AJ21=1,"CATASTRÓFICO")))))),"")</f>
        <v>MODERADO</v>
      </c>
      <c r="AL21" s="655" t="str">
        <f>IFERROR(IF(OR(AND(AI21="Muy Baja",AK21="Leve"),AND(AI21="Muy Baja",AK21="Menor"),AND(AI21="Baja",AK21="Leve")),"BAJO",IF(OR(AND(AI21="Muy baja",AK21="Moderado"),AND(AI21="Baja",AK21="Menor"),AND(AI21="Baja",AK21="Moderado"),AND(AI21="Media",AK21="Leve"),AND(AI21="Media",AK21="Menor"),AND(AI21="Media",AK21="Moderado"),AND(AI21="Alta",AK21="Leve"),AND(AI21="Alta",AK21="Menor")),"MODERADO",IF(OR(AND(AI21="Muy Baja",AK21="Mayor"),AND(AI21="Baja",AK21="Mayor"),AND(AI21="Media",AK21="Mayor"),AND(AI21="Alta",AK21="Moderado"),AND(AI21="Alta",AK21="Mayor"),AND(AI21="Muy Alta",AK21="Leve"),AND(AI21="Muy Alta",AK21="Menor"),AND(AI21="Muy Alta",AK21="Moderado"),AND(AI21="Muy Alta",AK21="Mayor")),"ALTO",IF(OR(AND(AI21="Muy Baja",AK21="Catastrófico"),AND(AI21="Baja",AK21="Catastrófico"),AND(AI21="Media",AK21="Catastrófico"),AND(AI21="Alta",AK21="Catastrófico"),AND(AI21="Muy Alta",AK21="Catastrófico")),"EXTREMO","")))),"")</f>
        <v>MODERADO</v>
      </c>
      <c r="AM21" s="659">
        <f>+AVERAGE(AH21:AH90)</f>
        <v>0.32575759999999998</v>
      </c>
      <c r="AN21" s="355" t="str">
        <f>IFERROR(IF(AM21="","",IF(AM21&lt;=0.2,"MUY BAJA",IF(AM21&lt;=0.4,"BAJA",IF(AM21&lt;=0.6,"MEDIA",IF(AM21&lt;=0.8,"ALTA",IF(AM21=1,"MUY ALTA")))))),"")</f>
        <v>BAJA</v>
      </c>
      <c r="AO21" s="659">
        <f>+AVERAGE(AJ21:AJ90)</f>
        <v>0.62583333333333346</v>
      </c>
      <c r="AP21" s="355" t="str">
        <f>IFERROR(IF(AO21="","",IF(AO21&lt;=0.2,"LEVE",IF(AO21&lt;=0.4,"MENOR",IF(AO21&lt;=0.6,"MODERADO",IF(AO21&lt;=0.8,"MAYOR",IF(AO21=1,"CATASTRÓFICO")))))),"")</f>
        <v>MAYOR</v>
      </c>
      <c r="AQ21" s="655" t="str">
        <f>IFERROR(IF(OR(AND(AN21="Muy Baja",AP21="Leve"),AND(AN21="Muy Baja",AP21="Menor"),AND(AN21="Baja",AP21="Leve")),"BAJO",IF(OR(AND(AN21="Muy baja",AP21="Moderado"),AND(AN21="Baja",AP21="Menor"),AND(AN21="Baja",AP21="Moderado"),AND(AN21="Media",AP21="Leve"),AND(AN21="Media",AP21="Menor"),AND(AN21="Media",AP21="Moderado"),AND(AN21="Alta",AP21="Leve"),AND(AN21="Alta",AP21="Menor")),"MODERADO",IF(OR(AND(AN21="Muy Baja",AP21="Mayor"),AND(AN21="Baja",AP21="Mayor"),AND(AN21="Media",AP21="Mayor"),AND(AN21="Alta",AP21="Moderado"),AND(AN21="Alta",AP21="Mayor"),AND(AN21="Muy Alta",AP21="Leve"),AND(AN21="Muy Alta",AP21="Menor"),AND(AN21="Muy Alta",AP21="Moderado"),AND(AN21="Muy Alta",AP21="Mayor")),"ALTO",IF(OR(AND(AN21="Muy Baja",AP21="Catastrófico"),AND(AN21="Baja",AP21="Catastrófico"),AND(AN21="Media",AP21="Catastrófico"),AND(AN21="Alta",AP21="Catastrófico"),AND(AN21="Muy Alta",AP21="Catastrófico")),"EXTREMO","")))),"")</f>
        <v>ALTO</v>
      </c>
      <c r="AR21" s="384">
        <v>43717</v>
      </c>
      <c r="AS21" s="369" t="s">
        <v>63</v>
      </c>
      <c r="AT21" s="384" t="s">
        <v>64</v>
      </c>
      <c r="AU21" s="369" t="s">
        <v>65</v>
      </c>
      <c r="AV21" s="372">
        <v>44061</v>
      </c>
      <c r="AW21" s="369" t="s">
        <v>66</v>
      </c>
      <c r="AX21" s="372">
        <v>44294</v>
      </c>
      <c r="AY21" s="369" t="s">
        <v>67</v>
      </c>
      <c r="AZ21" s="372">
        <v>44585</v>
      </c>
      <c r="BA21" s="369" t="s">
        <v>68</v>
      </c>
      <c r="BB21" s="372">
        <v>44789</v>
      </c>
      <c r="BC21" s="369" t="s">
        <v>69</v>
      </c>
      <c r="BD21" s="372"/>
      <c r="BE21" s="369"/>
      <c r="BF21" s="372">
        <v>44960</v>
      </c>
      <c r="BG21" s="369" t="s">
        <v>70</v>
      </c>
      <c r="BH21" s="661">
        <v>45132</v>
      </c>
      <c r="BI21" s="662" t="s">
        <v>70</v>
      </c>
      <c r="BJ21" s="663">
        <v>45366</v>
      </c>
      <c r="BK21" s="664" t="s">
        <v>71</v>
      </c>
      <c r="BL21" s="663">
        <v>45544</v>
      </c>
      <c r="BM21" s="664" t="s">
        <v>72</v>
      </c>
      <c r="BN21" s="663">
        <v>45750</v>
      </c>
      <c r="BO21" s="664" t="s">
        <v>73</v>
      </c>
      <c r="BP21" s="663">
        <v>45898</v>
      </c>
      <c r="BQ21" s="665" t="s">
        <v>74</v>
      </c>
      <c r="BR21" s="598"/>
    </row>
    <row r="22" spans="1:70" s="626" customFormat="1" ht="214.5" customHeight="1">
      <c r="A22" s="650"/>
      <c r="B22" s="651"/>
      <c r="C22" s="651"/>
      <c r="D22" s="652"/>
      <c r="E22" s="653"/>
      <c r="F22" s="336"/>
      <c r="G22" s="336"/>
      <c r="H22" s="336"/>
      <c r="I22" s="367"/>
      <c r="J22" s="351"/>
      <c r="K22" s="344"/>
      <c r="L22" s="336"/>
      <c r="M22" s="654"/>
      <c r="N22" s="345"/>
      <c r="O22" s="351"/>
      <c r="P22" s="654"/>
      <c r="Q22" s="345"/>
      <c r="R22" s="655"/>
      <c r="S22" s="310" t="s">
        <v>75</v>
      </c>
      <c r="T22" s="292" t="s">
        <v>57</v>
      </c>
      <c r="U22" s="278" t="s">
        <v>76</v>
      </c>
      <c r="V22" s="278" t="s">
        <v>77</v>
      </c>
      <c r="W22" s="292" t="s">
        <v>78</v>
      </c>
      <c r="X22" s="248" t="s">
        <v>61</v>
      </c>
      <c r="Y22" s="656" t="str">
        <f>IF(OR(W22="PREVENTIVO",W22="DETECTIVO"),"PROBABILIDAD",IF(W22="CORRECTIVO","IMPACTO",""))</f>
        <v>PROBABILIDAD</v>
      </c>
      <c r="Z22" s="657" t="str">
        <f>IF(AND(W22="PREVENTIVO",X22="AUTOMÁTICO"),"50%",IF(AND(W22="PREVENTIVO",X22="MANUAL"),"40%",IF(AND(W22="DETECTIVO",X22="AUTOMÁTICO"),"40%",IF(AND(W22="DETECTIVO",X22="MANUAL"),"30%",IF(AND(W22="CORRECTIVO",X22="AUTOMÁTICO"),"35%",IF(AND(W22="CORRECTIVO",X22="MANUAL"),"25%",""))))))</f>
        <v>40%</v>
      </c>
      <c r="AA22" s="275">
        <f>IFERROR(IF(AND(Y21="Probabilidad",Y22="Probabilidad"),(AA21-(AA21*Z22)),IF(Y22="Probabilidad",(N21-(N21*Z22)),IF(Y22="Impacto",AA21,""))),"")</f>
        <v>0.42</v>
      </c>
      <c r="AB22" s="280" t="str">
        <f t="shared" si="0"/>
        <v>MEDIA</v>
      </c>
      <c r="AC22" s="280">
        <f>IFERROR(IF(AND(Y21="Impacto",Y22="Impacto"),(AC21-(AC21*Z22)),IF(Y22="Impacto",(Q21-(+Q21*Z22)),IF(Y22="Probabilidad",AC21,""))),"")</f>
        <v>0.6</v>
      </c>
      <c r="AD22" s="280" t="str">
        <f>IFERROR(IF(AC22="","",IF(AC22&lt;=0.2,"LEVE",IF(AC22&lt;=0.4,"MENOR",IF(AC22&lt;=0.6,"MODERADO",IF(AC22&lt;=0.8,"MAYOR",IF(AC22=1,"CATASTRÓFICO")))))),"")</f>
        <v>MODERADO</v>
      </c>
      <c r="AE22" s="658" t="str">
        <f>IFERROR(IF(OR(AND(AB22="Muy Baja",AD22="Leve"),AND(AB22="Muy Baja",AD22="Menor"),AND(AB22="Baja",AD22="Leve")),"BAJO",IF(OR(AND(AB22="Muy baja",AD22="Moderado"),AND(AB22="Baja",AD22="Menor"),AND(AB22="Baja",AD22="Moderado"),AND(AB22="Media",AD22="Leve"),AND(AB22="Media",AD22="Menor"),AND(AB22="Media",AD22="Moderado"),AND(AB22="Alta",AD22="Leve"),AND(AB22="Alta",AD22="Menor")),"MODERADO",IF(OR(AND(AB22="Muy Baja",AD22="Mayor"),AND(AB22="Baja",AD22="Mayor"),AND(AB22="Media",AD22="Mayor"),AND(AB22="Alta",AD22="Moderado"),AND(AB22="Alta",AD22="Mayor"),AND(AB22="Muy Alta",AD22="Leve"),AND(AB22="Muy Alta",AD22="Menor"),AND(AB22="Muy Alta",AD22="Moderado"),AND(AB22="Muy Alta",AD22="Mayor")),"ALTO",IF(OR(AND(AB22="Muy Baja",AD22="Catastrófico"),AND(AB22="Baja",AD22="Catastrófico"),AND(AB22="Media",AD22="Catastrófico"),AND(AB22="Alta",AD22="Catastrófico"),AND(AB22="Muy Alta",AD22="Catastrófico")),"EXTREMO","")))),"")</f>
        <v>MODERADO</v>
      </c>
      <c r="AF22" s="360"/>
      <c r="AG22" s="340"/>
      <c r="AH22" s="659"/>
      <c r="AI22" s="660"/>
      <c r="AJ22" s="659"/>
      <c r="AK22" s="355"/>
      <c r="AL22" s="655"/>
      <c r="AM22" s="659"/>
      <c r="AN22" s="355"/>
      <c r="AO22" s="659"/>
      <c r="AP22" s="355"/>
      <c r="AQ22" s="655"/>
      <c r="AR22" s="384"/>
      <c r="AS22" s="369"/>
      <c r="AT22" s="384"/>
      <c r="AU22" s="369"/>
      <c r="AV22" s="372"/>
      <c r="AW22" s="369"/>
      <c r="AX22" s="372"/>
      <c r="AY22" s="369"/>
      <c r="AZ22" s="372"/>
      <c r="BA22" s="369"/>
      <c r="BB22" s="372"/>
      <c r="BC22" s="369"/>
      <c r="BD22" s="372"/>
      <c r="BE22" s="369"/>
      <c r="BF22" s="372"/>
      <c r="BG22" s="369"/>
      <c r="BH22" s="661"/>
      <c r="BI22" s="662"/>
      <c r="BJ22" s="663"/>
      <c r="BK22" s="664"/>
      <c r="BL22" s="663"/>
      <c r="BM22" s="664"/>
      <c r="BN22" s="663"/>
      <c r="BO22" s="664"/>
      <c r="BP22" s="663"/>
      <c r="BQ22" s="665"/>
      <c r="BR22" s="598"/>
    </row>
    <row r="23" spans="1:70" s="626" customFormat="1" ht="197.25" customHeight="1">
      <c r="A23" s="650"/>
      <c r="B23" s="651"/>
      <c r="C23" s="651"/>
      <c r="D23" s="652"/>
      <c r="E23" s="653" t="s">
        <v>79</v>
      </c>
      <c r="F23" s="273" t="s">
        <v>80</v>
      </c>
      <c r="G23" s="340" t="s">
        <v>81</v>
      </c>
      <c r="H23" s="340" t="s">
        <v>82</v>
      </c>
      <c r="I23" s="367"/>
      <c r="J23" s="336" t="s">
        <v>18</v>
      </c>
      <c r="K23" s="344">
        <v>1000</v>
      </c>
      <c r="L23" s="336" t="s">
        <v>83</v>
      </c>
      <c r="M23" s="654" t="str">
        <f>IF(K23&lt;=0,"",IF(K23&lt;=2,"Muy Baja",IF(K23&lt;=10,"Baja",IF(K23&lt;=30,"Media",IF(K23&lt;=100,"Alta",IF(K23&gt;100,"Muy Alta"))))))</f>
        <v>Muy Alta</v>
      </c>
      <c r="N23" s="345">
        <f>IF(M23="","",IF(M23="Muy Baja",0.2,IF(M23="Baja",0.4,IF(M23="Media",0.6,IF(M23="Alta",0.8,IF(M23="Muy Alta",1,))))))</f>
        <v>1</v>
      </c>
      <c r="O23" s="336" t="s">
        <v>55</v>
      </c>
      <c r="P23" s="654" t="str">
        <f>IF(OR(O23=CRITERIOS!$C$182,O23=CRITERIOS!$D$182),"Leve",IF(OR(O23=CRITERIOS!$C$183,O23=CRITERIOS!$D$183),"Menor",IF(OR(O23=CRITERIOS!$C$184,O23=CRITERIOS!$D$184),"Moderado",IF(OR(O23=CRITERIOS!$C$185,O23=CRITERIOS!$D$185),"Mayor",IF(OR(O23=CRITERIOS!$C$186,O23=CRITERIOS!$D$186),"Catastrófico","")))))</f>
        <v>Moderado</v>
      </c>
      <c r="Q23" s="345">
        <f>IF(P23="","",IF(P23="Leve",0.2,IF(P23="Menor",0.4,IF(P23="Moderado",0.6,IF(P23="Mayor",0.8,IF(P23="Catastrófico",1,))))))</f>
        <v>0.6</v>
      </c>
      <c r="R23" s="655" t="str">
        <f>IF(OR(AND(M23="Muy Baja",P23="Leve"),AND(M23="Muy Baja",P23="Menor"),AND(M23="Baja",P23="Leve")),"BAJO",IF(OR(AND(M23="Muy baja",P23="Moderado"),AND(M23="Baja",P23="Menor"),AND(M23="Baja",P23="Moderado"),AND(M23="Media",P23="Leve"),AND(M23="Media",P23="Menor"),AND(M23="Media",P23="Moderado"),AND(M23="Alta",P23="Leve"),AND(M23="Alta",P23="Menor")),"MODERADO",IF(OR(AND(M23="Muy Baja",P23="Mayor"),AND(M23="Baja",P23="Mayor"),AND(M23="Media",P23="Mayor"),AND(M23="Alta",P23="Moderado"),AND(M23="Alta",P23="Mayor"),AND(M23="Muy Alta",P23="Leve"),AND(M23="Muy Alta",P23="Menor"),AND(M23="Muy Alta",P23="Moderado"),AND(M23="Muy Alta",P23="Mayor")),"ALTO",IF(OR(AND(M23="Muy Baja",P23="Catastrófico"),AND(M23="Baja",P23="Catastrófico"),AND(M23="Media",P23="Catastrófico"),AND(M23="Alta",P23="Catastrófico"),AND(M23="Muy Alta",P23="Catastrófico")),"EXTREMO",""))))</f>
        <v>ALTO</v>
      </c>
      <c r="S23" s="302" t="s">
        <v>84</v>
      </c>
      <c r="T23" s="248" t="s">
        <v>85</v>
      </c>
      <c r="U23" s="273" t="s">
        <v>86</v>
      </c>
      <c r="V23" s="273" t="s">
        <v>87</v>
      </c>
      <c r="W23" s="248" t="s">
        <v>60</v>
      </c>
      <c r="X23" s="248" t="s">
        <v>61</v>
      </c>
      <c r="Y23" s="657" t="str">
        <f t="shared" ref="Y23:Y32" si="2">IF(OR(W23="PREVENTIVO",W23="DETECTIVO"),"PROBABILIDAD",IF(W23="CORRECTIVO","IMPACTO",""))</f>
        <v>PROBABILIDAD</v>
      </c>
      <c r="Z23" s="657" t="str">
        <f t="shared" ref="Z23:Z27" si="3">IF(AND(W23="PREVENTIVO",X23="AUTOMÁTICO"),"50%",IF(AND(W23="PREVENTIVO",X23="MANUAL"),"40%",IF(AND(W23="DETECTIVO",X23="AUTOMÁTICO"),"40%",IF(AND(W23="DETECTIVO",X23="MANUAL"),"30%",IF(AND(W23="CORRECTIVO",X23="AUTOMÁTICO"),"35%",IF(AND(W23="CORRECTIVO",X23="MANUAL"),"25%",""))))))</f>
        <v>30%</v>
      </c>
      <c r="AA23" s="275">
        <f>IFERROR(IF(Y23="Probabilidad",(N23-(N23*Z23)),IF(Y23="Impacto",N23,"")),"")</f>
        <v>0.7</v>
      </c>
      <c r="AB23" s="280" t="str">
        <f t="shared" si="0"/>
        <v>ALTA</v>
      </c>
      <c r="AC23" s="280">
        <f>IFERROR(IF(Y23="Impacto",(Q23-(Q23*Z23)),IF(Y23="Probabilidad",Q23,"")),"")</f>
        <v>0.6</v>
      </c>
      <c r="AD23" s="280" t="str">
        <f>IFERROR(IF(AC23="","",IF(AC23&lt;=0.2,"LEVE",IF(AC23&lt;=0.4,"MENOR",IF(AC23&lt;=0.6,"MODERADO",IF(AC23&lt;=0.8,"MAYOR",IF(AC23=1,"CATASTRÓFICO")))))),"")</f>
        <v>MODERADO</v>
      </c>
      <c r="AE23" s="658" t="str">
        <f t="shared" si="1"/>
        <v>ALTO</v>
      </c>
      <c r="AF23" s="666">
        <v>45841</v>
      </c>
      <c r="AG23" s="667" t="s">
        <v>88</v>
      </c>
      <c r="AH23" s="659">
        <f>MIN(AA23,AA25)</f>
        <v>0.252</v>
      </c>
      <c r="AI23" s="660" t="str">
        <f>IFERROR(IF(AH23="","",IF(AH23&lt;=0.2,"MUY BAJA",IF(AH23&lt;=0.4,"BAJA",IF(AH23&lt;=0.6,"MEDIA",IF(AH23&lt;=0.8,"ALTA",IF(AH23=1,"MUY ALTA")))))),"")</f>
        <v>BAJA</v>
      </c>
      <c r="AJ23" s="659">
        <f>MIN(AC23,AC25)</f>
        <v>0.6</v>
      </c>
      <c r="AK23" s="355" t="str">
        <f>IFERROR(IF(AJ23="","",IF(AJ23&lt;=0.2,"LEVE",IF(AJ23&lt;=0.4,"MENOR",IF(AJ23&lt;=0.6,"MODERADO",IF(AJ23&lt;=0.8,"MAYOR",IF(AJ23=1,"CATASTRÓFICO")))))),"")</f>
        <v>MODERADO</v>
      </c>
      <c r="AL23" s="655" t="str">
        <f>IFERROR(IF(OR(AND(AI23="Muy Baja",AK23="Leve"),AND(AI23="Muy Baja",AK23="Menor"),AND(AI23="Baja",AK23="Leve")),"BAJO",IF(OR(AND(AI23="Muy baja",AK23="Moderado"),AND(AI23="Baja",AK23="Menor"),AND(AI23="Baja",AK23="Moderado"),AND(AI23="Media",AK23="Leve"),AND(AI23="Media",AK23="Menor"),AND(AI23="Media",AK23="Moderado"),AND(AI23="Alta",AK23="Leve"),AND(AI23="Alta",AK23="Menor")),"MODERADO",IF(OR(AND(AI23="Muy Baja",AK23="Mayor"),AND(AI23="Baja",AK23="Mayor"),AND(AI23="Media",AK23="Mayor"),AND(AI23="Alta",AK23="Moderado"),AND(AI23="Alta",AK23="Mayor"),AND(AI23="Muy Alta",AK23="Leve"),AND(AI23="Muy Alta",AK23="Menor"),AND(AI23="Muy Alta",AK23="Moderado"),AND(AI23="Muy Alta",AK23="Mayor")),"ALTO",IF(OR(AND(AI23="Muy Baja",AK23="Catastrófico"),AND(AI23="Baja",AK23="Catastrófico"),AND(AI23="Media",AK23="Catastrófico"),AND(AI23="Alta",AK23="Catastrófico"),AND(AI23="Muy Alta",AK23="Catastrófico")),"EXTREMO","")))),"")</f>
        <v>MODERADO</v>
      </c>
      <c r="AM23" s="659"/>
      <c r="AN23" s="355"/>
      <c r="AO23" s="659"/>
      <c r="AP23" s="355"/>
      <c r="AQ23" s="655"/>
      <c r="AR23" s="335">
        <v>43719</v>
      </c>
      <c r="AS23" s="336" t="s">
        <v>89</v>
      </c>
      <c r="AT23" s="335" t="s">
        <v>64</v>
      </c>
      <c r="AU23" s="336" t="s">
        <v>72</v>
      </c>
      <c r="AV23" s="356">
        <v>44068</v>
      </c>
      <c r="AW23" s="336" t="s">
        <v>90</v>
      </c>
      <c r="AX23" s="356">
        <v>44293</v>
      </c>
      <c r="AY23" s="336" t="s">
        <v>91</v>
      </c>
      <c r="AZ23" s="356">
        <v>44960</v>
      </c>
      <c r="BA23" s="336" t="s">
        <v>72</v>
      </c>
      <c r="BB23" s="360">
        <v>45139</v>
      </c>
      <c r="BC23" s="340" t="s">
        <v>92</v>
      </c>
      <c r="BD23" s="356"/>
      <c r="BE23" s="336"/>
      <c r="BF23" s="356"/>
      <c r="BG23" s="336"/>
      <c r="BH23" s="356"/>
      <c r="BI23" s="336"/>
      <c r="BJ23" s="348">
        <v>45401</v>
      </c>
      <c r="BK23" s="341" t="s">
        <v>93</v>
      </c>
      <c r="BL23" s="348">
        <v>45544</v>
      </c>
      <c r="BM23" s="341" t="s">
        <v>72</v>
      </c>
      <c r="BN23" s="668">
        <v>45720</v>
      </c>
      <c r="BO23" s="669" t="s">
        <v>73</v>
      </c>
      <c r="BP23" s="668" t="s">
        <v>94</v>
      </c>
      <c r="BQ23" s="670" t="s">
        <v>95</v>
      </c>
      <c r="BR23" s="598"/>
    </row>
    <row r="24" spans="1:70" s="626" customFormat="1" ht="132" customHeight="1">
      <c r="A24" s="650"/>
      <c r="B24" s="651"/>
      <c r="C24" s="651"/>
      <c r="D24" s="652"/>
      <c r="E24" s="653"/>
      <c r="F24" s="302" t="s">
        <v>96</v>
      </c>
      <c r="G24" s="340"/>
      <c r="H24" s="340"/>
      <c r="I24" s="367"/>
      <c r="J24" s="336"/>
      <c r="K24" s="344"/>
      <c r="L24" s="336"/>
      <c r="M24" s="654"/>
      <c r="N24" s="345"/>
      <c r="O24" s="336"/>
      <c r="P24" s="654"/>
      <c r="Q24" s="345"/>
      <c r="R24" s="655"/>
      <c r="S24" s="302" t="s">
        <v>97</v>
      </c>
      <c r="T24" s="248" t="s">
        <v>98</v>
      </c>
      <c r="U24" s="273" t="s">
        <v>99</v>
      </c>
      <c r="V24" s="273" t="s">
        <v>100</v>
      </c>
      <c r="W24" s="248" t="s">
        <v>78</v>
      </c>
      <c r="X24" s="248" t="s">
        <v>61</v>
      </c>
      <c r="Y24" s="657" t="str">
        <f t="shared" si="2"/>
        <v>PROBABILIDAD</v>
      </c>
      <c r="Z24" s="657" t="str">
        <f t="shared" si="3"/>
        <v>40%</v>
      </c>
      <c r="AA24" s="275">
        <f>IFERROR(IF(AND(Y23="Probabilidad",Y24="Probabilidad"),(AA23-(AA23*Z24)),IF(Y24="Probabilidad",(N23-(N23*Z24)),IF(Y24="Impacto",AA23,""))),"")</f>
        <v>0.42</v>
      </c>
      <c r="AB24" s="280" t="str">
        <f t="shared" si="0"/>
        <v>MEDIA</v>
      </c>
      <c r="AC24" s="280">
        <f>IFERROR(IF(AND(Y23="Impacto",Y24="Impacto"),(AC23-(AC23*Z24)),IF(Y24="Impacto",(Q23-(+Q23*Z24)),IF(Y24="Probabilidad",AC23,""))),"")</f>
        <v>0.6</v>
      </c>
      <c r="AD24" s="280" t="str">
        <f>IFERROR(IF(AC24="","",IF(AC24&lt;=0.2,"LEVE",IF(AC24&lt;=0.4,"MENOR",IF(AC24&lt;=0.6,"MODERADO",IF(AC24&lt;=0.8,"MAYOR",IF(AC24=1,"CATASTRÓFICO")))))),"")</f>
        <v>MODERADO</v>
      </c>
      <c r="AE24" s="658" t="str">
        <f t="shared" si="1"/>
        <v>MODERADO</v>
      </c>
      <c r="AF24" s="666">
        <v>45841</v>
      </c>
      <c r="AG24" s="667" t="s">
        <v>101</v>
      </c>
      <c r="AH24" s="659"/>
      <c r="AI24" s="660"/>
      <c r="AJ24" s="659"/>
      <c r="AK24" s="355"/>
      <c r="AL24" s="655"/>
      <c r="AM24" s="659"/>
      <c r="AN24" s="355"/>
      <c r="AO24" s="659"/>
      <c r="AP24" s="355"/>
      <c r="AQ24" s="655"/>
      <c r="AR24" s="335"/>
      <c r="AS24" s="336"/>
      <c r="AT24" s="335"/>
      <c r="AU24" s="336"/>
      <c r="AV24" s="356"/>
      <c r="AW24" s="336"/>
      <c r="AX24" s="356"/>
      <c r="AY24" s="336"/>
      <c r="AZ24" s="356"/>
      <c r="BA24" s="336"/>
      <c r="BB24" s="360"/>
      <c r="BC24" s="340"/>
      <c r="BD24" s="356"/>
      <c r="BE24" s="336"/>
      <c r="BF24" s="356"/>
      <c r="BG24" s="336"/>
      <c r="BH24" s="356"/>
      <c r="BI24" s="336"/>
      <c r="BJ24" s="348"/>
      <c r="BK24" s="341"/>
      <c r="BL24" s="348"/>
      <c r="BM24" s="341"/>
      <c r="BN24" s="668"/>
      <c r="BO24" s="669"/>
      <c r="BP24" s="668"/>
      <c r="BQ24" s="670"/>
      <c r="BR24" s="598"/>
    </row>
    <row r="25" spans="1:70" s="626" customFormat="1" ht="207.75" customHeight="1">
      <c r="A25" s="650"/>
      <c r="B25" s="651"/>
      <c r="C25" s="651"/>
      <c r="D25" s="652"/>
      <c r="E25" s="653"/>
      <c r="F25" s="302" t="s">
        <v>102</v>
      </c>
      <c r="G25" s="340"/>
      <c r="H25" s="340"/>
      <c r="I25" s="367"/>
      <c r="J25" s="336"/>
      <c r="K25" s="344"/>
      <c r="L25" s="336"/>
      <c r="M25" s="654"/>
      <c r="N25" s="345"/>
      <c r="O25" s="336"/>
      <c r="P25" s="654"/>
      <c r="Q25" s="345"/>
      <c r="R25" s="655"/>
      <c r="S25" s="302" t="s">
        <v>103</v>
      </c>
      <c r="T25" s="248" t="s">
        <v>57</v>
      </c>
      <c r="U25" s="273" t="s">
        <v>104</v>
      </c>
      <c r="V25" s="273" t="s">
        <v>105</v>
      </c>
      <c r="W25" s="248" t="s">
        <v>78</v>
      </c>
      <c r="X25" s="248" t="s">
        <v>61</v>
      </c>
      <c r="Y25" s="657" t="str">
        <f t="shared" si="2"/>
        <v>PROBABILIDAD</v>
      </c>
      <c r="Z25" s="657" t="str">
        <f t="shared" si="3"/>
        <v>40%</v>
      </c>
      <c r="AA25" s="275">
        <f>IFERROR(IF(AND(Y24="Probabilidad",Y25="Probabilidad"),(AA24-(AA24*Z25)),IF(AND(Y24="Impacto",Y25="Probabilidad"),(AA23-(AA23*Z25)),IF(Y25="Impacto",AA24,""))),"")</f>
        <v>0.252</v>
      </c>
      <c r="AB25" s="280" t="str">
        <f t="shared" si="0"/>
        <v>BAJA</v>
      </c>
      <c r="AC25" s="280">
        <f>IFERROR(IF(AND(Y24="Impacto",Y25="Impacto"),(AC24-(AC24*Z25)),IF(AND(Y24="Probabilidad",Y25="Impacto"),(AC23-(AC23*Z25)),IF(Y25="Probabilidad",AC24,""))),"")</f>
        <v>0.6</v>
      </c>
      <c r="AD25" s="280" t="str">
        <f>IFERROR(IF(AC25="","",IF(AC25&lt;=0.2,"LEVE",IF(AC25&lt;=0.4,"MENOR",IF(AC25&lt;=0.6,"MODERADO",IF(AC25&lt;=0.8,"MAYOR",IF(AC25=1,"CATASTRÓFICO")))))),"")</f>
        <v>MODERADO</v>
      </c>
      <c r="AE25" s="658" t="str">
        <f t="shared" si="1"/>
        <v>MODERADO</v>
      </c>
      <c r="AF25" s="666">
        <v>45841</v>
      </c>
      <c r="AG25" s="667" t="s">
        <v>106</v>
      </c>
      <c r="AH25" s="659"/>
      <c r="AI25" s="660"/>
      <c r="AJ25" s="659"/>
      <c r="AK25" s="355"/>
      <c r="AL25" s="655"/>
      <c r="AM25" s="659"/>
      <c r="AN25" s="355"/>
      <c r="AO25" s="659"/>
      <c r="AP25" s="355"/>
      <c r="AQ25" s="655"/>
      <c r="AR25" s="335"/>
      <c r="AS25" s="336"/>
      <c r="AT25" s="335"/>
      <c r="AU25" s="336"/>
      <c r="AV25" s="356"/>
      <c r="AW25" s="336"/>
      <c r="AX25" s="356"/>
      <c r="AY25" s="336"/>
      <c r="AZ25" s="356"/>
      <c r="BA25" s="336"/>
      <c r="BB25" s="360"/>
      <c r="BC25" s="340"/>
      <c r="BD25" s="356"/>
      <c r="BE25" s="336"/>
      <c r="BF25" s="356"/>
      <c r="BG25" s="336"/>
      <c r="BH25" s="356"/>
      <c r="BI25" s="336"/>
      <c r="BJ25" s="348"/>
      <c r="BK25" s="341"/>
      <c r="BL25" s="348"/>
      <c r="BM25" s="341"/>
      <c r="BN25" s="668"/>
      <c r="BO25" s="669"/>
      <c r="BP25" s="668"/>
      <c r="BQ25" s="670"/>
      <c r="BR25" s="598"/>
    </row>
    <row r="26" spans="1:70" s="626" customFormat="1" ht="136.5" customHeight="1">
      <c r="A26" s="650"/>
      <c r="B26" s="651"/>
      <c r="C26" s="651"/>
      <c r="D26" s="652"/>
      <c r="E26" s="653" t="s">
        <v>107</v>
      </c>
      <c r="F26" s="336" t="s">
        <v>108</v>
      </c>
      <c r="G26" s="336" t="s">
        <v>109</v>
      </c>
      <c r="H26" s="336" t="s">
        <v>110</v>
      </c>
      <c r="I26" s="367"/>
      <c r="J26" s="336" t="s">
        <v>111</v>
      </c>
      <c r="K26" s="344">
        <v>22</v>
      </c>
      <c r="L26" s="336" t="s">
        <v>112</v>
      </c>
      <c r="M26" s="654" t="str">
        <f>IF(K26&lt;=0,"",IF(K26&lt;=2,"Muy Baja",IF(K26&lt;=10,"Baja",IF(K26&lt;=30,"Media",IF(K26&lt;=100,"Alta",IF(K26&gt;100,"Muy Alta"))))))</f>
        <v>Media</v>
      </c>
      <c r="N26" s="345">
        <f>IF(M26="","",IF(M26="Muy Baja",0.2,IF(M26="Baja",0.4,IF(M26="Media",0.6,IF(M26="Alta",0.8,IF(M26="Muy Alta",1,))))))</f>
        <v>0.6</v>
      </c>
      <c r="O26" s="336" t="s">
        <v>55</v>
      </c>
      <c r="P26" s="654" t="str">
        <f>IF(OR(O21=CRITERIOS!$C$182,O21=CRITERIOS!$D$182),"Leve",IF(OR(O21=CRITERIOS!$C$183,O21=CRITERIOS!$D$183),"Menor",IF(OR(O21=CRITERIOS!$C$184,O21=CRITERIOS!$D$184),"Moderado",IF(OR(O21=CRITERIOS!$C$185,O21=CRITERIOS!$D$185),"Mayor",IF(OR(O21=CRITERIOS!$C$186,O21=CRITERIOS!$D$186),"Catastrófico","")))))</f>
        <v>Moderado</v>
      </c>
      <c r="Q26" s="345">
        <f>IF(P21="","",IF(P21="Leve",0.2,IF(P21="Menor",0.4,IF(P21="Moderado",0.6,IF(P21="Mayor",0.8,IF(P21="Catastrófico",1,))))))</f>
        <v>0.6</v>
      </c>
      <c r="R26" s="655" t="str">
        <f>IF(OR(AND(M26="Muy Baja",P26="Leve"),AND(M26="Muy Baja",P26="Menor"),AND(M26="Baja",P26="Leve")),"BAJO",IF(OR(AND(M26="Muy baja",P26="Moderado"),AND(M26="Baja",P26="Menor"),AND(M26="Baja",P26="Moderado"),AND(M26="Media",P26="Leve"),AND(M26="Media",P26="Menor"),AND(M26="Media",P26="Moderado"),AND(M26="Alta",P26="Leve"),AND(M26="Alta",P26="Menor")),"MODERADO",IF(OR(AND(M26="Muy Baja",P26="Mayor"),AND(M26="Baja",P26="Mayor"),AND(M26="Media",P26="Mayor"),AND(M26="Alta",P26="Moderado"),AND(M26="Alta",P26="Mayor"),AND(M26="Muy Alta",P26="Leve"),AND(M26="Muy Alta",P26="Menor"),AND(M26="Muy Alta",P26="Moderado"),AND(M26="Muy Alta",P26="Mayor")),"ALTO",IF(OR(AND(M26="Muy Baja",P26="Catastrófico"),AND(M26="Baja",P26="Catastrófico"),AND(M26="Media",P26="Catastrófico"),AND(M26="Alta",P26="Catastrófico"),AND(M26="Muy Alta",P26="Catastrófico")),"EXTREMO",""))))</f>
        <v>MODERADO</v>
      </c>
      <c r="S26" s="278" t="s">
        <v>113</v>
      </c>
      <c r="T26" s="292" t="s">
        <v>114</v>
      </c>
      <c r="U26" s="310" t="s">
        <v>115</v>
      </c>
      <c r="V26" s="310" t="s">
        <v>116</v>
      </c>
      <c r="W26" s="292" t="s">
        <v>78</v>
      </c>
      <c r="X26" s="292" t="s">
        <v>61</v>
      </c>
      <c r="Y26" s="656" t="str">
        <f t="shared" si="2"/>
        <v>PROBABILIDAD</v>
      </c>
      <c r="Z26" s="657" t="str">
        <f t="shared" si="3"/>
        <v>40%</v>
      </c>
      <c r="AA26" s="275">
        <f>IFERROR(IF(Y26="Probabilidad",(N26-(N26*Z26)),IF(Y26="Impacto",N26,"")),"")</f>
        <v>0.36</v>
      </c>
      <c r="AB26" s="280" t="str">
        <f t="shared" si="0"/>
        <v>BAJA</v>
      </c>
      <c r="AC26" s="280">
        <f>IFERROR(IF(Y26="Impacto",(Q26-(Q26*Z26)),IF(Y26="Probabilidad",Q26,"")),"")</f>
        <v>0.6</v>
      </c>
      <c r="AD26" s="280" t="str">
        <f>IFERROR(IF(AC26="","",IF(AC26&lt;=0.2,"LEVE",IF(AC26&lt;=0.13,"MENOR",IF(AC26&lt;=0.6,"MODERADO",IF(AC26&lt;=0.8,"MAYOR",IF(AC26=1,"CATASTRÓFICO")))))),"")</f>
        <v>MODERADO</v>
      </c>
      <c r="AE26" s="658" t="str">
        <f t="shared" si="1"/>
        <v>MODERADO</v>
      </c>
      <c r="AF26" s="285">
        <v>45756</v>
      </c>
      <c r="AG26" s="278" t="s">
        <v>117</v>
      </c>
      <c r="AH26" s="659">
        <f>MIN(AA26,AA29)</f>
        <v>9.0719999999999995E-2</v>
      </c>
      <c r="AI26" s="654" t="str">
        <f>IFERROR(IF(AH26="","",IF(AH26&lt;=0.2,"MUY BAJA",IF(AH26&lt;=0.13,"BAJA",IF(AH26&lt;=0.6,"MEDIA",IF(AH26&lt;=0.8,"ALTA",IF(AH26=1,"MUY ALTA")))))),"")</f>
        <v>MUY BAJA</v>
      </c>
      <c r="AJ26" s="659">
        <f>MIN(AC26,AC29)</f>
        <v>0.6</v>
      </c>
      <c r="AK26" s="355" t="str">
        <f>IFERROR(IF(AJ26="","",IF(AJ26&lt;=0.2,"LEVE",IF(AJ26&lt;=0.4,"MENOR",IF(AJ26&lt;=0.6,"MODERADO",IF(AJ26&lt;=0.8,"MAYOR",IF(AJ26=1,"CATASTRÓFICO")))))),"")</f>
        <v>MODERADO</v>
      </c>
      <c r="AL26" s="655" t="str">
        <f>IFERROR(IF(OR(AND(AI26="Muy Baja",AK26="Leve"),AND(AI26="Muy Baja",AK26="Menor"),AND(AI26="Baja",AK26="Leve")),"BAJO",IF(OR(AND(AI26="Muy baja",AK26="Moderado"),AND(AI26="Baja",AK26="Menor"),AND(AI26="Baja",AK26="Moderado"),AND(AI26="Media",AK26="Leve"),AND(AI26="Media",AK26="Menor"),AND(AI26="Media",AK26="Moderado"),AND(AI26="Alta",AK26="Leve"),AND(AI26="Alta",AK26="Menor")),"MODERADO",IF(OR(AND(AI26="Muy Baja",AK26="Mayor"),AND(AI26="Baja",AK26="Mayor"),AND(AI26="Media",AK26="Mayor"),AND(AI26="Alta",AK26="Moderado"),AND(AI26="Alta",AK26="Mayor"),AND(AI26="Muy Alta",AK26="Leve"),AND(AI26="Muy Alta",AK26="Menor"),AND(AI26="Muy Alta",AK26="Moderado"),AND(AI26="Muy Alta",AK26="Mayor")),"ALTO",IF(OR(AND(AI26="Muy Baja",AK26="Catastrófico"),AND(AI26="Baja",AK26="Catastrófico"),AND(AI26="Media",AK26="Catastrófico"),AND(AI26="Alta",AK26="Catastrófico"),AND(AI26="Muy Alta",AK26="Catastrófico")),"EXTREMO","")))),"")</f>
        <v>MODERADO</v>
      </c>
      <c r="AM26" s="659"/>
      <c r="AN26" s="355"/>
      <c r="AO26" s="659"/>
      <c r="AP26" s="355"/>
      <c r="AQ26" s="655"/>
      <c r="AR26" s="335">
        <v>43733</v>
      </c>
      <c r="AS26" s="336" t="s">
        <v>118</v>
      </c>
      <c r="AT26" s="335">
        <v>43859</v>
      </c>
      <c r="AU26" s="336" t="s">
        <v>119</v>
      </c>
      <c r="AV26" s="356">
        <v>44063</v>
      </c>
      <c r="AW26" s="336" t="s">
        <v>120</v>
      </c>
      <c r="AX26" s="356">
        <v>44279</v>
      </c>
      <c r="AY26" s="336" t="s">
        <v>121</v>
      </c>
      <c r="AZ26" s="356">
        <v>44587</v>
      </c>
      <c r="BA26" s="336" t="s">
        <v>122</v>
      </c>
      <c r="BB26" s="356">
        <v>44796</v>
      </c>
      <c r="BC26" s="336" t="s">
        <v>123</v>
      </c>
      <c r="BD26" s="356"/>
      <c r="BE26" s="336"/>
      <c r="BF26" s="356" t="s">
        <v>124</v>
      </c>
      <c r="BG26" s="336" t="s">
        <v>125</v>
      </c>
      <c r="BH26" s="671">
        <v>45154</v>
      </c>
      <c r="BI26" s="672" t="s">
        <v>126</v>
      </c>
      <c r="BJ26" s="673">
        <v>45401</v>
      </c>
      <c r="BK26" s="674" t="s">
        <v>127</v>
      </c>
      <c r="BL26" s="673">
        <v>45539</v>
      </c>
      <c r="BM26" s="674" t="s">
        <v>128</v>
      </c>
      <c r="BN26" s="673">
        <v>45748</v>
      </c>
      <c r="BO26" s="674" t="s">
        <v>129</v>
      </c>
      <c r="BP26" s="673">
        <v>45896</v>
      </c>
      <c r="BQ26" s="675" t="s">
        <v>130</v>
      </c>
      <c r="BR26" s="598"/>
    </row>
    <row r="27" spans="1:70" s="626" customFormat="1" ht="136.5" customHeight="1">
      <c r="A27" s="650"/>
      <c r="B27" s="651"/>
      <c r="C27" s="651"/>
      <c r="D27" s="652"/>
      <c r="E27" s="653"/>
      <c r="F27" s="336"/>
      <c r="G27" s="336"/>
      <c r="H27" s="336"/>
      <c r="I27" s="367"/>
      <c r="J27" s="336"/>
      <c r="K27" s="344"/>
      <c r="L27" s="336"/>
      <c r="M27" s="654"/>
      <c r="N27" s="345"/>
      <c r="O27" s="336"/>
      <c r="P27" s="654"/>
      <c r="Q27" s="345"/>
      <c r="R27" s="655"/>
      <c r="S27" s="278" t="s">
        <v>131</v>
      </c>
      <c r="T27" s="292" t="s">
        <v>85</v>
      </c>
      <c r="U27" s="310" t="s">
        <v>132</v>
      </c>
      <c r="V27" s="310" t="s">
        <v>133</v>
      </c>
      <c r="W27" s="292" t="s">
        <v>60</v>
      </c>
      <c r="X27" s="292" t="s">
        <v>61</v>
      </c>
      <c r="Y27" s="656" t="str">
        <f t="shared" si="2"/>
        <v>PROBABILIDAD</v>
      </c>
      <c r="Z27" s="657" t="str">
        <f t="shared" si="3"/>
        <v>30%</v>
      </c>
      <c r="AA27" s="275">
        <f>IFERROR(IF(AND(Y26="Probabilidad",Y27="Probabilidad"),(AA26-(AA26*Z27)),IF(Y27="Probabilidad",(N26-(N26*Z27)),IF(Y27="Impacto",AA26,""))),"")</f>
        <v>0.252</v>
      </c>
      <c r="AB27" s="280" t="str">
        <f t="shared" si="0"/>
        <v>BAJA</v>
      </c>
      <c r="AC27" s="280">
        <f>IFERROR(IF(AND(Y26="Impacto",Y27="Impacto"),(AC26-(AC26*Z27)),IF(Y27="Impacto",(Q26-(+Q26*Z27)),IF(Y27="Probabilidad",AC26,""))),"")</f>
        <v>0.6</v>
      </c>
      <c r="AD27" s="280" t="str">
        <f>IFERROR(IF(AC27="","",IF(AC27&lt;=0.2,"LEVE",IF(AC27&lt;=0.13,"MENOR",IF(AC27&lt;=0.6,"MODERADO",IF(AC27&lt;=0.8,"MAYOR",IF(AC27=1,"CATASTRÓFICO")))))),"")</f>
        <v>MODERADO</v>
      </c>
      <c r="AE27" s="658" t="str">
        <f t="shared" ref="AE27" si="4">IFERROR(IF(OR(AND(AB27="Muy Baja",AD27="Leve"),AND(AB27="Muy Baja",AD27="Menor"),AND(AB27="Baja",AD27="Leve")),"BAJO",IF(OR(AND(AB27="Muy baja",AD27="Moderado"),AND(AB27="Baja",AD27="Menor"),AND(AB27="Baja",AD27="Moderado"),AND(AB27="Media",AD27="Leve"),AND(AB27="Media",AD27="Menor"),AND(AB27="Media",AD27="Moderado"),AND(AB27="Alta",AD27="Leve"),AND(AB27="Alta",AD27="Menor")),"MODERADO",IF(OR(AND(AB27="Muy Baja",AD27="Mayor"),AND(AB27="Baja",AD27="Mayor"),AND(AB27="Media",AD27="Mayor"),AND(AB27="Alta",AD27="Moderado"),AND(AB27="Alta",AD27="Mayor"),AND(AB27="Muy Alta",AD27="Leve"),AND(AB27="Muy Alta",AD27="Menor"),AND(AB27="Muy Alta",AD27="Moderado"),AND(AB27="Muy Alta",AD27="Mayor")),"ALTO",IF(OR(AND(AB27="Muy Baja",AD27="Catastrófico"),AND(AB27="Baja",AD27="Catastrófico"),AND(AB27="Media",AD27="Catastrófico"),AND(AB27="Alta",AD27="Catastrófico"),AND(AB27="Muy Alta",AD27="Catastrófico")),"EXTREMO","")))),"")</f>
        <v>MODERADO</v>
      </c>
      <c r="AF27" s="285">
        <v>45756</v>
      </c>
      <c r="AG27" s="278" t="s">
        <v>134</v>
      </c>
      <c r="AH27" s="659"/>
      <c r="AI27" s="654"/>
      <c r="AJ27" s="659"/>
      <c r="AK27" s="355"/>
      <c r="AL27" s="655"/>
      <c r="AM27" s="659"/>
      <c r="AN27" s="355"/>
      <c r="AO27" s="659"/>
      <c r="AP27" s="355"/>
      <c r="AQ27" s="655"/>
      <c r="AR27" s="335"/>
      <c r="AS27" s="336"/>
      <c r="AT27" s="335"/>
      <c r="AU27" s="336"/>
      <c r="AV27" s="356"/>
      <c r="AW27" s="336"/>
      <c r="AX27" s="356"/>
      <c r="AY27" s="336"/>
      <c r="AZ27" s="356"/>
      <c r="BA27" s="336"/>
      <c r="BB27" s="356"/>
      <c r="BC27" s="336"/>
      <c r="BD27" s="356"/>
      <c r="BE27" s="336"/>
      <c r="BF27" s="356"/>
      <c r="BG27" s="336"/>
      <c r="BH27" s="671"/>
      <c r="BI27" s="672"/>
      <c r="BJ27" s="673"/>
      <c r="BK27" s="674"/>
      <c r="BL27" s="673"/>
      <c r="BM27" s="674"/>
      <c r="BN27" s="673"/>
      <c r="BO27" s="674"/>
      <c r="BP27" s="673"/>
      <c r="BQ27" s="675"/>
      <c r="BR27" s="598"/>
    </row>
    <row r="28" spans="1:70" s="626" customFormat="1" ht="144" customHeight="1">
      <c r="A28" s="650"/>
      <c r="B28" s="651"/>
      <c r="C28" s="651"/>
      <c r="D28" s="652"/>
      <c r="E28" s="653"/>
      <c r="F28" s="273" t="s">
        <v>135</v>
      </c>
      <c r="G28" s="336"/>
      <c r="H28" s="336"/>
      <c r="I28" s="367"/>
      <c r="J28" s="336"/>
      <c r="K28" s="344"/>
      <c r="L28" s="336"/>
      <c r="M28" s="654"/>
      <c r="N28" s="345"/>
      <c r="O28" s="336"/>
      <c r="P28" s="654"/>
      <c r="Q28" s="345"/>
      <c r="R28" s="655"/>
      <c r="S28" s="310" t="s">
        <v>136</v>
      </c>
      <c r="T28" s="292" t="s">
        <v>57</v>
      </c>
      <c r="U28" s="278" t="s">
        <v>137</v>
      </c>
      <c r="V28" s="310" t="s">
        <v>138</v>
      </c>
      <c r="W28" s="292" t="s">
        <v>78</v>
      </c>
      <c r="X28" s="292" t="s">
        <v>61</v>
      </c>
      <c r="Y28" s="656" t="str">
        <f t="shared" si="2"/>
        <v>PROBABILIDAD</v>
      </c>
      <c r="Z28" s="657" t="str">
        <f t="shared" ref="Z28:Z31" si="5">IF(AND(W28="PREVENTIVO",X28="AUTOMÁTICO"),"50%",IF(AND(W28="PREVENTIVO",X28="MANUAL"),"40%",IF(AND(W28="DETECTIVO",X28="AUTOMÁTICO"),"40%",IF(AND(W28="DETECTIVO",X28="MANUAL"),"30%",IF(AND(W28="CORRECTIVO",X28="AUTOMÁTICO"),"35%",IF(AND(W28="CORRECTIVO",X28="MANUAL"),"25%",""))))))</f>
        <v>40%</v>
      </c>
      <c r="AA28" s="275">
        <f>IFERROR(IF(AND(Y27="Probabilidad",Y28="Probabilidad"),(AA27-(AA27*Z28)),IF(AND(Y27="Impacto",Y28="Probabilidad"),(AA26-(AA26*Z28)),IF(Y28="Impacto",AA27,""))),"")</f>
        <v>0.1512</v>
      </c>
      <c r="AB28" s="280" t="str">
        <f t="shared" si="0"/>
        <v>MUY BAJA</v>
      </c>
      <c r="AC28" s="280">
        <f>IFERROR(IF(AND(Y27="Impacto",Y28="Impacto"),(AC27-(AC27*Z28)),IF(AND(Y27="Probabilidad",Y28="Impacto"),(AC26-(AC26*Z28)),IF(Y28="Probabilidad",AC27,""))),"")</f>
        <v>0.6</v>
      </c>
      <c r="AD28" s="280" t="str">
        <f t="shared" ref="AD28:AD31" si="6">IFERROR(IF(AC28="","",IF(AC28&lt;=0.2,"LEVE",IF(AC28&lt;=0.4,"MENOR",IF(AC28&lt;=0.6,"MODERADO",IF(AC28&lt;=0.8,"MAYOR",IF(AC28=1,"CATASTRÓFICO")))))),"")</f>
        <v>MODERADO</v>
      </c>
      <c r="AE28" s="658" t="str">
        <f t="shared" ref="AE28:AE31" si="7">IFERROR(IF(OR(AND(AB28="Muy Baja",AD28="Leve"),AND(AB28="Muy Baja",AD28="Menor"),AND(AB28="Baja",AD28="Leve")),"BAJO",IF(OR(AND(AB28="Muy baja",AD28="Moderado"),AND(AB28="Baja",AD28="Menor"),AND(AB28="Baja",AD28="Moderado"),AND(AB28="Media",AD28="Leve"),AND(AB28="Media",AD28="Menor"),AND(AB28="Media",AD28="Moderado"),AND(AB28="Alta",AD28="Leve"),AND(AB28="Alta",AD28="Menor")),"MODERADO",IF(OR(AND(AB28="Muy Baja",AD28="Mayor"),AND(AB28="Baja",AD28="Mayor"),AND(AB28="Media",AD28="Mayor"),AND(AB28="Alta",AD28="Moderado"),AND(AB28="Alta",AD28="Mayor"),AND(AB28="Muy Alta",AD28="Leve"),AND(AB28="Muy Alta",AD28="Menor"),AND(AB28="Muy Alta",AD28="Moderado"),AND(AB28="Muy Alta",AD28="Mayor")),"ALTO",IF(OR(AND(AB28="Muy Baja",AD28="Catastrófico"),AND(AB28="Baja",AD28="Catastrófico"),AND(AB28="Media",AD28="Catastrófico"),AND(AB28="Alta",AD28="Catastrófico"),AND(AB28="Muy Alta",AD28="Catastrófico")),"EXTREMO","")))),"")</f>
        <v>MODERADO</v>
      </c>
      <c r="AF28" s="285">
        <v>45756</v>
      </c>
      <c r="AG28" s="278" t="s">
        <v>139</v>
      </c>
      <c r="AH28" s="659"/>
      <c r="AI28" s="654"/>
      <c r="AJ28" s="659"/>
      <c r="AK28" s="355"/>
      <c r="AL28" s="655"/>
      <c r="AM28" s="659"/>
      <c r="AN28" s="355"/>
      <c r="AO28" s="659"/>
      <c r="AP28" s="355"/>
      <c r="AQ28" s="655"/>
      <c r="AR28" s="335"/>
      <c r="AS28" s="336"/>
      <c r="AT28" s="335"/>
      <c r="AU28" s="336"/>
      <c r="AV28" s="356"/>
      <c r="AW28" s="336"/>
      <c r="AX28" s="356"/>
      <c r="AY28" s="336"/>
      <c r="AZ28" s="356"/>
      <c r="BA28" s="336"/>
      <c r="BB28" s="356"/>
      <c r="BC28" s="336"/>
      <c r="BD28" s="356"/>
      <c r="BE28" s="336"/>
      <c r="BF28" s="356"/>
      <c r="BG28" s="336"/>
      <c r="BH28" s="671"/>
      <c r="BI28" s="672"/>
      <c r="BJ28" s="673"/>
      <c r="BK28" s="674"/>
      <c r="BL28" s="673"/>
      <c r="BM28" s="674"/>
      <c r="BN28" s="673"/>
      <c r="BO28" s="674"/>
      <c r="BP28" s="673"/>
      <c r="BQ28" s="675"/>
      <c r="BR28" s="598"/>
    </row>
    <row r="29" spans="1:70" s="626" customFormat="1" ht="183" customHeight="1">
      <c r="A29" s="650"/>
      <c r="B29" s="651"/>
      <c r="C29" s="651"/>
      <c r="D29" s="652"/>
      <c r="E29" s="653"/>
      <c r="F29" s="273" t="s">
        <v>140</v>
      </c>
      <c r="G29" s="336"/>
      <c r="H29" s="336"/>
      <c r="I29" s="367"/>
      <c r="J29" s="336"/>
      <c r="K29" s="344"/>
      <c r="L29" s="336"/>
      <c r="M29" s="654"/>
      <c r="N29" s="345"/>
      <c r="O29" s="336"/>
      <c r="P29" s="654"/>
      <c r="Q29" s="345"/>
      <c r="R29" s="655"/>
      <c r="S29" s="302" t="s">
        <v>141</v>
      </c>
      <c r="T29" s="292" t="s">
        <v>85</v>
      </c>
      <c r="U29" s="273" t="s">
        <v>142</v>
      </c>
      <c r="V29" s="310" t="s">
        <v>143</v>
      </c>
      <c r="W29" s="292" t="s">
        <v>78</v>
      </c>
      <c r="X29" s="292" t="s">
        <v>61</v>
      </c>
      <c r="Y29" s="656" t="str">
        <f t="shared" si="2"/>
        <v>PROBABILIDAD</v>
      </c>
      <c r="Z29" s="657" t="str">
        <f t="shared" si="5"/>
        <v>40%</v>
      </c>
      <c r="AA29" s="275">
        <f>IFERROR(IF(AND(Y28="Probabilidad",Y29="Probabilidad"),(AA28-(AA28*Z29)),IF(AND(Y28="Impacto",Y29="Probabilidad"),(AA27-(AA27*Z29)),IF(Y29="Impacto",AA28,""))),"")</f>
        <v>9.0719999999999995E-2</v>
      </c>
      <c r="AB29" s="280" t="str">
        <f t="shared" si="0"/>
        <v>MUY BAJA</v>
      </c>
      <c r="AC29" s="280">
        <f>IFERROR(IF(AND(Y28="Impacto",Y29="Impacto"),(AC28-(AC28*Z29)),IF(AND(Y28="Probabilidad",Y29="Impacto"),(AC27-(AC27*Z29)),IF(Y29="Probabilidad",AC28,""))),"")</f>
        <v>0.6</v>
      </c>
      <c r="AD29" s="280" t="str">
        <f t="shared" si="6"/>
        <v>MODERADO</v>
      </c>
      <c r="AE29" s="658" t="str">
        <f t="shared" si="7"/>
        <v>MODERADO</v>
      </c>
      <c r="AF29" s="285">
        <v>45756</v>
      </c>
      <c r="AG29" s="244" t="s">
        <v>117</v>
      </c>
      <c r="AH29" s="659"/>
      <c r="AI29" s="654"/>
      <c r="AJ29" s="659"/>
      <c r="AK29" s="355"/>
      <c r="AL29" s="655"/>
      <c r="AM29" s="659"/>
      <c r="AN29" s="355"/>
      <c r="AO29" s="659"/>
      <c r="AP29" s="355"/>
      <c r="AQ29" s="655"/>
      <c r="AR29" s="335"/>
      <c r="AS29" s="336"/>
      <c r="AT29" s="335"/>
      <c r="AU29" s="336"/>
      <c r="AV29" s="356"/>
      <c r="AW29" s="336"/>
      <c r="AX29" s="356"/>
      <c r="AY29" s="336"/>
      <c r="AZ29" s="356"/>
      <c r="BA29" s="336"/>
      <c r="BB29" s="356"/>
      <c r="BC29" s="336"/>
      <c r="BD29" s="356"/>
      <c r="BE29" s="336"/>
      <c r="BF29" s="356"/>
      <c r="BG29" s="336"/>
      <c r="BH29" s="671"/>
      <c r="BI29" s="672"/>
      <c r="BJ29" s="673"/>
      <c r="BK29" s="674"/>
      <c r="BL29" s="673"/>
      <c r="BM29" s="674"/>
      <c r="BN29" s="673"/>
      <c r="BO29" s="674"/>
      <c r="BP29" s="673"/>
      <c r="BQ29" s="675"/>
      <c r="BR29" s="598"/>
    </row>
    <row r="30" spans="1:70" s="626" customFormat="1" ht="257.25" customHeight="1">
      <c r="A30" s="650"/>
      <c r="B30" s="651"/>
      <c r="C30" s="651"/>
      <c r="D30" s="652"/>
      <c r="E30" s="653" t="s">
        <v>107</v>
      </c>
      <c r="F30" s="302" t="s">
        <v>144</v>
      </c>
      <c r="G30" s="336" t="s">
        <v>145</v>
      </c>
      <c r="H30" s="336" t="s">
        <v>146</v>
      </c>
      <c r="I30" s="367"/>
      <c r="J30" s="336" t="s">
        <v>147</v>
      </c>
      <c r="K30" s="344">
        <v>80</v>
      </c>
      <c r="L30" s="336" t="s">
        <v>148</v>
      </c>
      <c r="M30" s="654" t="str">
        <f>IF(K30&lt;=0,"",IF(K30&lt;=2,"Muy Baja",IF(K30&lt;=10,"Baja",IF(K30&lt;=30,"Media",IF(K30&lt;=100,"Alta",IF(K30&gt;100,"Muy Alta"))))))</f>
        <v>Alta</v>
      </c>
      <c r="N30" s="345">
        <f>IF(M30="","",IF(M30="Muy Baja",0.2,IF(M30="Baja",0.4,IF(M30="Media",0.6,IF(M30="Alta",0.8,IF(M30="Muy Alta",1,))))))</f>
        <v>0.8</v>
      </c>
      <c r="O30" s="336" t="s">
        <v>149</v>
      </c>
      <c r="P30" s="654" t="str">
        <f>IF(OR(O30=CRITERIOS!$C$182,O30=CRITERIOS!$D$182),"Leve",IF(OR(O30=CRITERIOS!$C$183,O30=CRITERIOS!$D$183),"Menor",IF(OR(O30=CRITERIOS!$C$184,O30=CRITERIOS!$D$184),"Moderado",IF(OR(O30=CRITERIOS!$C$185,O30=CRITERIOS!$D$185),"Mayor",IF(OR(O30=CRITERIOS!$C$186,O30=CRITERIOS!$D$186),"Catastrófico","")))))</f>
        <v>Mayor</v>
      </c>
      <c r="Q30" s="345">
        <f>IF(P30="","",IF(P30="Leve",0.2,IF(P30="Menor",0.4,IF(P30="Moderado",0.6,IF(P30="Mayor",0.8,IF(P30="Catastrófico",1,))))))</f>
        <v>0.8</v>
      </c>
      <c r="R30" s="655" t="str">
        <f>IF(OR(AND(M30="Muy Baja",P30="Leve"),AND(M30="Muy Baja",P30="Menor"),AND(M30="Baja",P30="Leve")),"BAJO",IF(OR(AND(M30="Muy baja",P30="Moderado"),AND(M30="Baja",P30="Menor"),AND(M30="Baja",P30="Moderado"),AND(M30="Media",P30="Leve"),AND(M30="Media",P30="Menor"),AND(M30="Media",P30="Moderado"),AND(M30="Alta",P30="Leve"),AND(M30="Alta",P30="Menor")),"MODERADO",IF(OR(AND(M30="Muy Baja",P30="Mayor"),AND(M30="Baja",P30="Mayor"),AND(M30="Media",P30="Mayor"),AND(M30="Alta",P30="Moderado"),AND(M30="Alta",P30="Mayor"),AND(M30="Muy Alta",P30="Leve"),AND(M30="Muy Alta",P30="Menor"),AND(M30="Muy Alta",P30="Moderado"),AND(M30="Muy Alta",P30="Mayor")),"ALTO",IF(OR(AND(M30="Muy Baja",P30="Catastrófico"),AND(M30="Baja",P30="Catastrófico"),AND(M30="Media",P30="Catastrófico"),AND(M30="Alta",P30="Catastrófico"),AND(M30="Muy Alta",P30="Catastrófico")),"EXTREMO",""))))</f>
        <v>ALTO</v>
      </c>
      <c r="S30" s="283" t="s">
        <v>150</v>
      </c>
      <c r="T30" s="292" t="s">
        <v>57</v>
      </c>
      <c r="U30" s="330" t="s">
        <v>151</v>
      </c>
      <c r="V30" s="330" t="s">
        <v>152</v>
      </c>
      <c r="W30" s="292" t="s">
        <v>78</v>
      </c>
      <c r="X30" s="292" t="s">
        <v>61</v>
      </c>
      <c r="Y30" s="656" t="str">
        <f t="shared" si="2"/>
        <v>PROBABILIDAD</v>
      </c>
      <c r="Z30" s="657" t="str">
        <f t="shared" si="5"/>
        <v>40%</v>
      </c>
      <c r="AA30" s="275">
        <f>IFERROR(IF(Y30="Probabilidad",(N30-(N30*Z30)),IF(Y30="Impacto",N30,"")),"")</f>
        <v>0.48</v>
      </c>
      <c r="AB30" s="280" t="str">
        <f t="shared" si="0"/>
        <v>MEDIA</v>
      </c>
      <c r="AC30" s="280">
        <f>IFERROR(IF(Y30="Impacto",(Q30-(Q30*Z30)),IF(Y30="Probabilidad",Q30,"")),"")</f>
        <v>0.8</v>
      </c>
      <c r="AD30" s="280" t="str">
        <f t="shared" si="6"/>
        <v>MAYOR</v>
      </c>
      <c r="AE30" s="658" t="str">
        <f t="shared" si="7"/>
        <v>ALTO</v>
      </c>
      <c r="AF30" s="288">
        <v>45148</v>
      </c>
      <c r="AG30" s="273" t="s">
        <v>153</v>
      </c>
      <c r="AH30" s="659">
        <f>MIN(AA30,AA33)</f>
        <v>0.12096</v>
      </c>
      <c r="AI30" s="654" t="str">
        <f>IFERROR(IF(AH30="","",IF(AH30&lt;=0.2,"MUY BAJA",IF(AH30&lt;=0.4,"BAJA",IF(AH30&lt;=0.6,"MEDIA",IF(AH30&lt;=0.8,"ALTA",IF(AH30=1,"MUY ALTA")))))),"")</f>
        <v>MUY BAJA</v>
      </c>
      <c r="AJ30" s="659">
        <f>MIN(AC30,AC33)</f>
        <v>0.8</v>
      </c>
      <c r="AK30" s="355" t="str">
        <f>IFERROR(IF(AJ30="","",IF(AJ30&lt;=0.2,"LEVE",IF(AJ30&lt;=0.4,"MENOR",IF(AJ30&lt;=0.6,"MODERADO",IF(AJ30&lt;=0.8,"MAYOR",IF(AJ30=1,"CATASTRÓFICO")))))),"")</f>
        <v>MAYOR</v>
      </c>
      <c r="AL30" s="655" t="str">
        <f>IFERROR(IF(OR(AND(AI30="Muy Baja",AK30="Leve"),AND(AI30="Muy Baja",AK30="Menor"),AND(AI30="Baja",AK30="Leve")),"BAJO",IF(OR(AND(AI30="Muy baja",AK30="Moderado"),AND(AI30="Baja",AK30="Menor"),AND(AI30="Baja",AK30="Moderado"),AND(AI30="Media",AK30="Leve"),AND(AI30="Media",AK30="Menor"),AND(AI30="Media",AK30="Moderado"),AND(AI30="Alta",AK30="Leve"),AND(AI30="Alta",AK30="Menor")),"MODERADO",IF(OR(AND(AI30="Muy Baja",AK30="Mayor"),AND(AI30="Baja",AK30="Mayor"),AND(AI30="Media",AK30="Mayor"),AND(AI30="Alta",AK30="Moderado"),AND(AI30="Alta",AK30="Mayor"),AND(AI30="Muy Alta",AK30="Leve"),AND(AI30="Muy Alta",AK30="Menor"),AND(AI30="Muy Alta",AK30="Moderado"),AND(AI30="Muy Alta",AK30="Mayor")),"ALTO",IF(OR(AND(AI30="Muy Baja",AK30="Catastrófico"),AND(AI30="Baja",AK30="Catastrófico"),AND(AI30="Media",AK30="Catastrófico"),AND(AI30="Alta",AK30="Catastrófico"),AND(AI30="Muy Alta",AK30="Catastrófico")),"EXTREMO","")))),"")</f>
        <v>ALTO</v>
      </c>
      <c r="AM30" s="659"/>
      <c r="AN30" s="355"/>
      <c r="AO30" s="659"/>
      <c r="AP30" s="355"/>
      <c r="AQ30" s="655"/>
      <c r="AR30" s="335">
        <v>43733</v>
      </c>
      <c r="AS30" s="336" t="s">
        <v>154</v>
      </c>
      <c r="AT30" s="335">
        <v>43859</v>
      </c>
      <c r="AU30" s="336" t="s">
        <v>155</v>
      </c>
      <c r="AV30" s="356">
        <v>44063</v>
      </c>
      <c r="AW30" s="336" t="s">
        <v>156</v>
      </c>
      <c r="AX30" s="356">
        <v>44279</v>
      </c>
      <c r="AY30" s="336" t="s">
        <v>157</v>
      </c>
      <c r="AZ30" s="356">
        <v>44587</v>
      </c>
      <c r="BA30" s="336" t="s">
        <v>72</v>
      </c>
      <c r="BB30" s="356">
        <v>44796</v>
      </c>
      <c r="BC30" s="336" t="s">
        <v>72</v>
      </c>
      <c r="BD30" s="288">
        <v>44959</v>
      </c>
      <c r="BE30" s="273" t="s">
        <v>158</v>
      </c>
      <c r="BF30" s="671">
        <v>45154</v>
      </c>
      <c r="BG30" s="672" t="s">
        <v>159</v>
      </c>
      <c r="BH30" s="671">
        <v>45401</v>
      </c>
      <c r="BI30" s="674" t="s">
        <v>160</v>
      </c>
      <c r="BJ30" s="673">
        <v>45539</v>
      </c>
      <c r="BK30" s="674" t="s">
        <v>161</v>
      </c>
      <c r="BL30" s="673">
        <v>45748</v>
      </c>
      <c r="BM30" s="674" t="s">
        <v>162</v>
      </c>
      <c r="BN30" s="673">
        <v>45896</v>
      </c>
      <c r="BO30" s="674" t="s">
        <v>163</v>
      </c>
      <c r="BP30" s="673"/>
      <c r="BQ30" s="675"/>
      <c r="BR30" s="598"/>
    </row>
    <row r="31" spans="1:70" s="626" customFormat="1" ht="209.25" customHeight="1">
      <c r="A31" s="650"/>
      <c r="B31" s="651"/>
      <c r="C31" s="651"/>
      <c r="D31" s="652"/>
      <c r="E31" s="653"/>
      <c r="F31" s="302" t="s">
        <v>164</v>
      </c>
      <c r="G31" s="336"/>
      <c r="H31" s="336"/>
      <c r="I31" s="367"/>
      <c r="J31" s="336"/>
      <c r="K31" s="344"/>
      <c r="L31" s="336"/>
      <c r="M31" s="654"/>
      <c r="N31" s="345"/>
      <c r="O31" s="336"/>
      <c r="P31" s="654"/>
      <c r="Q31" s="345"/>
      <c r="R31" s="655"/>
      <c r="S31" s="283" t="s">
        <v>165</v>
      </c>
      <c r="T31" s="292" t="s">
        <v>57</v>
      </c>
      <c r="U31" s="330" t="s">
        <v>166</v>
      </c>
      <c r="V31" s="330" t="s">
        <v>167</v>
      </c>
      <c r="W31" s="292" t="s">
        <v>78</v>
      </c>
      <c r="X31" s="292" t="s">
        <v>61</v>
      </c>
      <c r="Y31" s="656" t="str">
        <f t="shared" si="2"/>
        <v>PROBABILIDAD</v>
      </c>
      <c r="Z31" s="657" t="str">
        <f t="shared" si="5"/>
        <v>40%</v>
      </c>
      <c r="AA31" s="275">
        <f>IFERROR(IF(AND(Y30="Probabilidad",Y31="Probabilidad"),(AA30-(AA30*Z31)),IF(Y31="Probabilidad",(N30-(N30*Z31)),IF(Y31="Impacto",AA30,""))),"")</f>
        <v>0.28799999999999998</v>
      </c>
      <c r="AB31" s="280" t="str">
        <f t="shared" si="0"/>
        <v>BAJA</v>
      </c>
      <c r="AC31" s="280">
        <f>IFERROR(IF(AND(Y30="Impacto",Y31="Impacto"),(AC30-(AC30*Z31)),IF(Y31="Impacto",(Q30-(+Q30*Z31)),IF(Y31="Probabilidad",AC30,""))),"")</f>
        <v>0.8</v>
      </c>
      <c r="AD31" s="280" t="str">
        <f t="shared" si="6"/>
        <v>MAYOR</v>
      </c>
      <c r="AE31" s="658" t="str">
        <f t="shared" si="7"/>
        <v>ALTO</v>
      </c>
      <c r="AF31" s="288">
        <v>45148</v>
      </c>
      <c r="AG31" s="273" t="s">
        <v>168</v>
      </c>
      <c r="AH31" s="659"/>
      <c r="AI31" s="654"/>
      <c r="AJ31" s="659"/>
      <c r="AK31" s="355"/>
      <c r="AL31" s="655"/>
      <c r="AM31" s="659"/>
      <c r="AN31" s="355"/>
      <c r="AO31" s="659"/>
      <c r="AP31" s="355"/>
      <c r="AQ31" s="655"/>
      <c r="AR31" s="335"/>
      <c r="AS31" s="336"/>
      <c r="AT31" s="335"/>
      <c r="AU31" s="336"/>
      <c r="AV31" s="356"/>
      <c r="AW31" s="336"/>
      <c r="AX31" s="356"/>
      <c r="AY31" s="336"/>
      <c r="AZ31" s="356"/>
      <c r="BA31" s="336"/>
      <c r="BB31" s="356"/>
      <c r="BC31" s="336"/>
      <c r="BD31" s="288"/>
      <c r="BE31" s="273"/>
      <c r="BF31" s="671"/>
      <c r="BG31" s="672"/>
      <c r="BH31" s="671"/>
      <c r="BI31" s="674"/>
      <c r="BJ31" s="673"/>
      <c r="BK31" s="674"/>
      <c r="BL31" s="673"/>
      <c r="BM31" s="674"/>
      <c r="BN31" s="673"/>
      <c r="BO31" s="674"/>
      <c r="BP31" s="673"/>
      <c r="BQ31" s="675"/>
      <c r="BR31" s="598"/>
    </row>
    <row r="32" spans="1:70" s="626" customFormat="1" ht="136.5" customHeight="1">
      <c r="A32" s="650"/>
      <c r="B32" s="651"/>
      <c r="C32" s="651"/>
      <c r="D32" s="652"/>
      <c r="E32" s="653"/>
      <c r="F32" s="302" t="s">
        <v>108</v>
      </c>
      <c r="G32" s="336"/>
      <c r="H32" s="336"/>
      <c r="I32" s="367"/>
      <c r="J32" s="336"/>
      <c r="K32" s="344"/>
      <c r="L32" s="336"/>
      <c r="M32" s="654"/>
      <c r="N32" s="345"/>
      <c r="O32" s="336"/>
      <c r="P32" s="654"/>
      <c r="Q32" s="345"/>
      <c r="R32" s="655"/>
      <c r="S32" s="327" t="s">
        <v>169</v>
      </c>
      <c r="T32" s="292" t="s">
        <v>170</v>
      </c>
      <c r="U32" s="329" t="s">
        <v>171</v>
      </c>
      <c r="V32" s="329" t="s">
        <v>172</v>
      </c>
      <c r="W32" s="292" t="s">
        <v>60</v>
      </c>
      <c r="X32" s="292" t="s">
        <v>61</v>
      </c>
      <c r="Y32" s="676" t="str">
        <f t="shared" si="2"/>
        <v>PROBABILIDAD</v>
      </c>
      <c r="Z32" s="656" t="str">
        <f>IF(AND(W32="PREVENTIVO",X32="AUTOMÁTICO"),"50%",IF(AND(W32="PREVENTIVO",X32="MANUAL"),"40%",IF(AND(W32="DETECTIVO",X32="AUTOMÁTICO"),"40%",IF(AND(W32="DETECTIVO",X32="MANUAL"),"30%",IF(AND(W32="CORRECTIVO",X32="AUTOMÁTICO"),"35%",IF(AND(W32="CORRECTIVO",X32="MANUAL"),"25%",""))))))</f>
        <v>30%</v>
      </c>
      <c r="AA32" s="280">
        <f>IFERROR(IF(AND(Y31="Probabilidad",Y32="Probabilidad"),(AA31-(AA31*Z32)),IF(AND(Y31="Impacto",Y32="Probabilidad"),(AA30-(AA30*Z32)),IF(Y32="Impacto",AA31,""))),"")</f>
        <v>0.2016</v>
      </c>
      <c r="AB32" s="280" t="str">
        <f>IFERROR(IF(AA32="","",IF(AA32&lt;=0.2,"MUY BAJA",IF(AA32&lt;=0.4,"BAJA",IF(AA32&lt;=0.6,"MEDIA",IF(AA32&lt;=0.8,"ALTA",IF(AA32=1,"MUY ALTA")))))),"")</f>
        <v>BAJA</v>
      </c>
      <c r="AC32" s="280">
        <f>IFERROR(IF(AND(Y31="Impacto",Y32="Impacto"),(AC31-(AC31*Z32)),IF(AND(Y31="Probabilidad",Y32="Impacto"),(AC30-(AC30*Z32)),IF(Y32="Probabilidad",AC31,""))),"")</f>
        <v>0.8</v>
      </c>
      <c r="AD32" s="280" t="str">
        <f>IFERROR(IF(AC32="","",IF(AC32&lt;=0.2,"LEVE",IF(AC32&lt;=0.4,"MENOR",IF(AC32&lt;=0.6,"MODERADO",IF(AC32&lt;=0.8,"MAYOR",IF(AC32=1,"CATASTRÓFICO")))))),"")</f>
        <v>MAYOR</v>
      </c>
      <c r="AE32" s="658" t="str">
        <f>IFERROR(IF(OR(AND(AB32="Muy Baja",AD32="Leve"),AND(AB32="Muy Baja",AD32="Menor"),AND(AB32="Baja",AD32="Leve")),"BAJO",IF(OR(AND(AB32="Muy baja",AD32="Moderado"),AND(AB32="Baja",AD32="Menor"),AND(AB32="Baja",AD32="Moderado"),AND(AB32="Media",AD32="Leve"),AND(AB32="Media",AD32="Menor"),AND(AB32="Media",AD32="Moderado"),AND(AB32="Alta",AD32="Leve"),AND(AB32="Alta",AD32="Menor")),"MODERADO",IF(OR(AND(AB32="Muy Baja",AD32="Mayor"),AND(AB32="Baja",AD32="Mayor"),AND(AB32="Media",AD32="Mayor"),AND(AB32="Alta",AD32="Moderado"),AND(AB32="Alta",AD32="Mayor"),AND(AB32="Muy Alta",AD32="Leve"),AND(AB32="Muy Alta",AD32="Menor"),AND(AB32="Muy Alta",AD32="Moderado"),AND(AB32="Muy Alta",AD32="Mayor")),"ALTO",IF(OR(AND(AB32="Muy Baja",AD32="Catastrófico"),AND(AB32="Baja",AD32="Catastrófico"),AND(AB32="Media",AD32="Catastrófico"),AND(AB32="Alta",AD32="Catastrófico"),AND(AB32="Muy Alta",AD32="Catastrófico")),"EXTREMO","")))),"")</f>
        <v>ALTO</v>
      </c>
      <c r="AF32" s="356">
        <v>45148</v>
      </c>
      <c r="AG32" s="336" t="s">
        <v>173</v>
      </c>
      <c r="AH32" s="659"/>
      <c r="AI32" s="654"/>
      <c r="AJ32" s="659"/>
      <c r="AK32" s="355"/>
      <c r="AL32" s="655"/>
      <c r="AM32" s="659"/>
      <c r="AN32" s="355"/>
      <c r="AO32" s="659"/>
      <c r="AP32" s="355"/>
      <c r="AQ32" s="655"/>
      <c r="AR32" s="298"/>
      <c r="AS32" s="273"/>
      <c r="AT32" s="298"/>
      <c r="AU32" s="273"/>
      <c r="AV32" s="288"/>
      <c r="AW32" s="273"/>
      <c r="AX32" s="288"/>
      <c r="AY32" s="273"/>
      <c r="AZ32" s="288"/>
      <c r="BA32" s="273"/>
      <c r="BB32" s="288"/>
      <c r="BC32" s="273"/>
      <c r="BD32" s="288"/>
      <c r="BE32" s="273"/>
      <c r="BF32" s="671"/>
      <c r="BG32" s="672"/>
      <c r="BH32" s="671"/>
      <c r="BI32" s="674"/>
      <c r="BJ32" s="673"/>
      <c r="BK32" s="674"/>
      <c r="BL32" s="673"/>
      <c r="BM32" s="674"/>
      <c r="BN32" s="673"/>
      <c r="BO32" s="674"/>
      <c r="BP32" s="673"/>
      <c r="BQ32" s="675"/>
      <c r="BR32" s="598"/>
    </row>
    <row r="33" spans="1:70" s="626" customFormat="1" ht="143.25" customHeight="1">
      <c r="A33" s="650"/>
      <c r="B33" s="651"/>
      <c r="C33" s="651"/>
      <c r="D33" s="652"/>
      <c r="E33" s="653"/>
      <c r="F33" s="273" t="s">
        <v>174</v>
      </c>
      <c r="G33" s="336"/>
      <c r="H33" s="336"/>
      <c r="I33" s="367"/>
      <c r="J33" s="336"/>
      <c r="K33" s="344"/>
      <c r="L33" s="336"/>
      <c r="M33" s="654"/>
      <c r="N33" s="345"/>
      <c r="O33" s="336"/>
      <c r="P33" s="654"/>
      <c r="Q33" s="345"/>
      <c r="R33" s="655"/>
      <c r="S33" s="327" t="s">
        <v>175</v>
      </c>
      <c r="T33" s="292" t="s">
        <v>85</v>
      </c>
      <c r="U33" s="329" t="s">
        <v>176</v>
      </c>
      <c r="V33" s="329" t="s">
        <v>177</v>
      </c>
      <c r="W33" s="292" t="s">
        <v>78</v>
      </c>
      <c r="X33" s="292" t="s">
        <v>61</v>
      </c>
      <c r="Y33" s="676" t="str">
        <f t="shared" ref="Y33" si="8">IF(OR(W33="PREVENTIVO",W33="DETECTIVO"),"PROBABILIDAD",IF(W33="CORRECTIVO","IMPACTO",""))</f>
        <v>PROBABILIDAD</v>
      </c>
      <c r="Z33" s="656" t="str">
        <f>IF(AND(W33="PREVENTIVO",X33="AUTOMÁTICO"),"50%",IF(AND(W33="PREVENTIVO",X33="MANUAL"),"40%",IF(AND(W33="DETECTIVO",X33="AUTOMÁTICO"),"40%",IF(AND(W33="DETECTIVO",X33="MANUAL"),"30%",IF(AND(W33="CORRECTIVO",X33="AUTOMÁTICO"),"35%",IF(AND(W33="CORRECTIVO",X33="MANUAL"),"25%",""))))))</f>
        <v>40%</v>
      </c>
      <c r="AA33" s="280">
        <f>IFERROR(IF(AND(Y32="Probabilidad",Y33="Probabilidad"),(AA32-(AA32*Z33)),IF(AND(Y32="Impacto",Y33="Probabilidad"),(AA31-(AA31*Z33)),IF(Y33="Impacto",AA32,""))),"")</f>
        <v>0.12096</v>
      </c>
      <c r="AB33" s="280" t="str">
        <f>IFERROR(IF(AA33="","",IF(AA33&lt;=0.2,"MUY BAJA",IF(AA33&lt;=0.4,"BAJA",IF(AA33&lt;=0.6,"MEDIA",IF(AA33&lt;=0.8,"ALTA",IF(AA33=1,"MUY ALTA")))))),"")</f>
        <v>MUY BAJA</v>
      </c>
      <c r="AC33" s="280">
        <f>IFERROR(IF(AND(Y32="Impacto",Y33="Impacto"),(AC32-(AC32*Z33)),IF(AND(Y32="Probabilidad",Y33="Impacto"),(AC31-(AC31*Z33)),IF(Y33="Probabilidad",AC32,""))),"")</f>
        <v>0.8</v>
      </c>
      <c r="AD33" s="280" t="str">
        <f>IFERROR(IF(AC33="","",IF(AC33&lt;=0.2,"LEVE",IF(AC33&lt;=0.4,"MENOR",IF(AC33&lt;=0.6,"MODERADO",IF(AC33&lt;=0.8,"MAYOR",IF(AC33=1,"CATASTRÓFICO")))))),"")</f>
        <v>MAYOR</v>
      </c>
      <c r="AE33" s="658" t="str">
        <f>IFERROR(IF(OR(AND(AB33="Muy Baja",AD33="Leve"),AND(AB33="Muy Baja",AD33="Menor"),AND(AB33="Baja",AD33="Leve")),"BAJO",IF(OR(AND(AB33="Muy baja",AD33="Moderado"),AND(AB33="Baja",AD33="Menor"),AND(AB33="Baja",AD33="Moderado"),AND(AB33="Media",AD33="Leve"),AND(AB33="Media",AD33="Menor"),AND(AB33="Media",AD33="Moderado"),AND(AB33="Alta",AD33="Leve"),AND(AB33="Alta",AD33="Menor")),"MODERADO",IF(OR(AND(AB33="Muy Baja",AD33="Mayor"),AND(AB33="Baja",AD33="Mayor"),AND(AB33="Media",AD33="Mayor"),AND(AB33="Alta",AD33="Moderado"),AND(AB33="Alta",AD33="Mayor"),AND(AB33="Muy Alta",AD33="Leve"),AND(AB33="Muy Alta",AD33="Menor"),AND(AB33="Muy Alta",AD33="Moderado"),AND(AB33="Muy Alta",AD33="Mayor")),"ALTO",IF(OR(AND(AB33="Muy Baja",AD33="Catastrófico"),AND(AB33="Baja",AD33="Catastrófico"),AND(AB33="Media",AD33="Catastrófico"),AND(AB33="Alta",AD33="Catastrófico"),AND(AB33="Muy Alta",AD33="Catastrófico")),"EXTREMO","")))),"")</f>
        <v>ALTO</v>
      </c>
      <c r="AF33" s="356"/>
      <c r="AG33" s="336"/>
      <c r="AH33" s="659"/>
      <c r="AI33" s="654"/>
      <c r="AJ33" s="659"/>
      <c r="AK33" s="355"/>
      <c r="AL33" s="655"/>
      <c r="AM33" s="659"/>
      <c r="AN33" s="355"/>
      <c r="AO33" s="659"/>
      <c r="AP33" s="355"/>
      <c r="AQ33" s="655"/>
      <c r="AR33" s="298"/>
      <c r="AS33" s="273"/>
      <c r="AT33" s="298"/>
      <c r="AU33" s="273"/>
      <c r="AV33" s="288"/>
      <c r="AW33" s="273"/>
      <c r="AX33" s="288"/>
      <c r="AY33" s="273"/>
      <c r="AZ33" s="288"/>
      <c r="BA33" s="273"/>
      <c r="BB33" s="288"/>
      <c r="BC33" s="273"/>
      <c r="BD33" s="288"/>
      <c r="BE33" s="273"/>
      <c r="BF33" s="671"/>
      <c r="BG33" s="672"/>
      <c r="BH33" s="671"/>
      <c r="BI33" s="674"/>
      <c r="BJ33" s="673"/>
      <c r="BK33" s="674"/>
      <c r="BL33" s="673"/>
      <c r="BM33" s="674"/>
      <c r="BN33" s="673"/>
      <c r="BO33" s="674"/>
      <c r="BP33" s="673"/>
      <c r="BQ33" s="675"/>
      <c r="BR33" s="598"/>
    </row>
    <row r="34" spans="1:70" s="626" customFormat="1" ht="125.25" customHeight="1">
      <c r="A34" s="650"/>
      <c r="B34" s="651"/>
      <c r="C34" s="651"/>
      <c r="D34" s="652"/>
      <c r="E34" s="653" t="s">
        <v>178</v>
      </c>
      <c r="F34" s="365" t="s">
        <v>179</v>
      </c>
      <c r="G34" s="340" t="s">
        <v>180</v>
      </c>
      <c r="H34" s="364" t="s">
        <v>181</v>
      </c>
      <c r="I34" s="367"/>
      <c r="J34" s="351" t="s">
        <v>182</v>
      </c>
      <c r="K34" s="380">
        <v>33</v>
      </c>
      <c r="L34" s="364" t="s">
        <v>183</v>
      </c>
      <c r="M34" s="654" t="str">
        <f>IF(K34&lt;=0,"",IF(K34&lt;=2,"Muy Baja",IF(K34&lt;=10,"Baja",IF(K34&lt;=30,"Media",IF(K34&lt;=100,"Alta",IF(K34&gt;100,"Muy Alta"))))))</f>
        <v>Alta</v>
      </c>
      <c r="N34" s="347">
        <f>IF(M34="","",IF(M34="Muy Baja",0.2,IF(M34="Baja",0.4,IF(M34="Media",0.6,IF(M34="Alta",0.8,IF(M34="Muy Alta",1,))))))</f>
        <v>0.8</v>
      </c>
      <c r="O34" s="351" t="s">
        <v>55</v>
      </c>
      <c r="P34" s="654" t="str">
        <f>IF(OR(O34=[3]CRITERIOS!$C$182,O34=[3]CRITERIOS!$D$182),"Leve",IF(OR(O34=[3]CRITERIOS!$C$183,O34=[3]CRITERIOS!$D$183),"Menor",IF(OR(O34=[3]CRITERIOS!$C$184,O34=[3]CRITERIOS!$D$184),"Moderado",IF(OR(O34=[3]CRITERIOS!$C$185,O34=[3]CRITERIOS!$D$185),"Mayor",IF(OR(O34=[3]CRITERIOS!$C$186,O34=[3]CRITERIOS!$D$186),"Catastrófico","")))))</f>
        <v>Moderado</v>
      </c>
      <c r="Q34" s="347">
        <f>IF(P34="","",IF(P34="Leve",0.2,IF(P34="Menor",0.4,IF(P34="Moderado",0.6,IF(P34="Mayor",0.8,IF(P34="Catastrófico",1,))))))</f>
        <v>0.6</v>
      </c>
      <c r="R34" s="655" t="str">
        <f>IF(OR(AND(M34="Muy Baja",P34="Leve"),AND(M34="Muy Baja",P34="Menor"),AND(M34="Baja",P34="Leve")),"BAJO",IF(OR(AND(M34="Muy baja",P34="Moderado"),AND(M34="Baja",P34="Menor"),AND(M34="Baja",P34="Moderado"),AND(M34="Media",P34="Leve"),AND(M34="Media",P34="Menor"),AND(M34="Media",P34="Moderado"),AND(M34="Alta",P34="Leve"),AND(M34="Alta",P34="Menor")),"MODERADO",IF(OR(AND(M34="Muy Baja",P34="Mayor"),AND(M34="Baja",P34="Mayor"),AND(M34="Media",P34="Mayor"),AND(M34="Alta",P34="Moderado"),AND(M34="Alta",P34="Mayor"),AND(M34="Muy Alta",P34="Leve"),AND(M34="Muy Alta",P34="Menor"),AND(M34="Muy Alta",P34="Moderado"),AND(M34="Muy Alta",P34="Mayor")),"ALTO",IF(OR(AND(M34="Muy Baja",P34="Catastrófico"),AND(M34="Baja",P34="Catastrófico"),AND(M34="Media",P34="Catastrófico"),AND(M34="Alta",P34="Catastrófico"),AND(M34="Muy Alta",P34="Catastrófico")),"EXTREMO",""))))</f>
        <v>ALTO</v>
      </c>
      <c r="S34" s="677" t="s">
        <v>184</v>
      </c>
      <c r="T34" s="248" t="s">
        <v>57</v>
      </c>
      <c r="U34" s="677" t="s">
        <v>185</v>
      </c>
      <c r="V34" s="677" t="s">
        <v>186</v>
      </c>
      <c r="W34" s="292" t="s">
        <v>78</v>
      </c>
      <c r="X34" s="292" t="s">
        <v>61</v>
      </c>
      <c r="Y34" s="656" t="str">
        <f t="shared" ref="Y34" si="9">IF(OR(W34="PREVENTIVO",W34="DETECTIVO"),"PROBABILIDAD",IF(W34="CORRECTIVO","IMPACTO",""))</f>
        <v>PROBABILIDAD</v>
      </c>
      <c r="Z34" s="657" t="str">
        <f>IF(AND(W34="PREVENTIVO",X34="AUTOMÁTICO"),"50%",IF(AND(W34="PREVENTIVO",X34="MANUAL"),"40%",IF(AND(W34="DETECTIVO",X34="AUTOMÁTICO"),"40%",IF(AND(W34="DETECTIVO",X34="MANUAL"),"30%",IF(AND(W34="CORRECTIVO",X34="AUTOMÁTICO"),"35%",IF(AND(W34="CORRECTIVO",X34="MANUAL"),"25%",""))))))</f>
        <v>40%</v>
      </c>
      <c r="AA34" s="275">
        <f>IFERROR(IF(Y34="Probabilidad",(N34-(N34*Z34)),IF(Y34="Impacto",N34,"")),"")</f>
        <v>0.48</v>
      </c>
      <c r="AB34" s="280" t="str">
        <f t="shared" si="0"/>
        <v>MEDIA</v>
      </c>
      <c r="AC34" s="280">
        <f>IFERROR(IF(Y34="Impacto",(Q34-(Q34*Z34)),IF(Y34="Probabilidad",Q34,"")),"")</f>
        <v>0.6</v>
      </c>
      <c r="AD34" s="282" t="str">
        <f>IFERROR(IF(AC34="","",IF(AC34&lt;=0.2,"LEVE",IF(AC34&lt;=0.4,"MENOR",IF(AC34&lt;=0.6,"MODERADO",IF(AC34&lt;=0.8,"MAYOR",IF(AC34=1,"CATASTRÓFICO")))))),"")</f>
        <v>MODERADO</v>
      </c>
      <c r="AE34" s="678" t="str">
        <f>IFERROR(IF(OR(AND(AB34="Muy Baja",AD34="Leve"),AND(AB34="Muy Baja",AD34="Menor"),AND(AB34="Baja",AD34="Leve")),"BAJO",IF(OR(AND(AB34="Muy baja",AD34="Moderado"),AND(AB34="Baja",AD34="Menor"),AND(AB34="Baja",AD34="Moderado"),AND(AB34="Media",AD34="Leve"),AND(AB34="Media",AD34="Menor"),AND(AB34="Media",AD34="Moderado"),AND(AB34="Alta",AD34="Leve"),AND(AB34="Alta",AD34="Menor")),"MODERADO",IF(OR(AND(AB34="Muy Baja",AD34="Mayor"),AND(AB34="Baja",AD34="Mayor"),AND(AB34="Media",AD34="Mayor"),AND(AB34="Alta",AD34="Moderado"),AND(AB34="Alta",AD34="Mayor"),AND(AB34="Muy Alta",AD34="Leve"),AND(AB34="Muy Alta",AD34="Menor"),AND(AB34="Muy Alta",AD34="Moderado"),AND(AB34="Muy Alta",AD34="Mayor")),"ALTO",IF(OR(AND(AB34="Muy Baja",AD34="Catastrófico"),AND(AB34="Baja",AD34="Catastrófico"),AND(AB34="Media",AD34="Catastrófico"),AND(AB34="Alta",AD34="Catastrófico"),AND(AB34="Muy Alta",AD34="Catastrófico")),"EXTREMO","")))),"")</f>
        <v>MODERADO</v>
      </c>
      <c r="AF34" s="679">
        <v>45994</v>
      </c>
      <c r="AG34" s="680" t="s">
        <v>187</v>
      </c>
      <c r="AH34" s="659">
        <f>MIN(AA34,AA36)</f>
        <v>0.17279999999999998</v>
      </c>
      <c r="AI34" s="654" t="str">
        <f>IFERROR(IF(AH34="","",IF(AH34&lt;=0.2,"MUY BAJA",IF(AH34&lt;=0.4,"BAJA",IF(AH34&lt;=0.6,"MEDIA",IF(AH34&lt;=0.8,"ALTA",IF(AH34=1,"MUY ALTA")))))),"")</f>
        <v>MUY BAJA</v>
      </c>
      <c r="AJ34" s="659">
        <f>MIN(AC34,AC36)</f>
        <v>0.6</v>
      </c>
      <c r="AK34" s="355" t="str">
        <f>IFERROR(IF(AJ34="","",IF(AJ34&lt;=0.2,"LEVE",IF(AJ34&lt;=0.4,"MENOR",IF(AJ34&lt;=0.6,"MODERADO",IF(AJ34&lt;=0.8,"MAYOR",IF(AJ34=1,"CATASTRÓFICO")))))),"")</f>
        <v>MODERADO</v>
      </c>
      <c r="AL34" s="655" t="str">
        <f>IFERROR(IF(OR(AND(AI34="Muy Baja",AK34="Leve"),AND(AI34="Muy Baja",AK34="Menor"),AND(AI34="Baja",AK34="Leve")),"BAJO",IF(OR(AND(AI34="Muy baja",AK34="Moderado"),AND(AI34="Baja",AK34="Menor"),AND(AI34="Baja",AK34="Moderado"),AND(AI34="Media",AK34="Leve"),AND(AI34="Media",AK34="Menor"),AND(AI34="Media",AK34="Moderado"),AND(AI34="Alta",AK34="Leve"),AND(AI34="Alta",AK34="Menor")),"MODERADO",IF(OR(AND(AI34="Muy Baja",AK34="Mayor"),AND(AI34="Baja",AK34="Mayor"),AND(AI34="Media",AK34="Mayor"),AND(AI34="Alta",AK34="Moderado"),AND(AI34="Alta",AK34="Mayor"),AND(AI34="Muy Alta",AK34="Leve"),AND(AI34="Muy Alta",AK34="Menor"),AND(AI34="Muy Alta",AK34="Moderado"),AND(AI34="Muy Alta",AK34="Mayor")),"ALTO",IF(OR(AND(AI34="Muy Baja",AK34="Catastrófico"),AND(AI34="Baja",AK34="Catastrófico"),AND(AI34="Media",AK34="Catastrófico"),AND(AI34="Alta",AK34="Catastrófico"),AND(AI34="Muy Alta",AK34="Catastrófico")),"EXTREMO","")))),"")</f>
        <v>MODERADO</v>
      </c>
      <c r="AM34" s="659"/>
      <c r="AN34" s="355"/>
      <c r="AO34" s="659"/>
      <c r="AP34" s="355"/>
      <c r="AQ34" s="655"/>
      <c r="AR34" s="335">
        <v>43717</v>
      </c>
      <c r="AS34" s="336" t="s">
        <v>154</v>
      </c>
      <c r="AT34" s="335">
        <v>43857</v>
      </c>
      <c r="AU34" s="336" t="s">
        <v>188</v>
      </c>
      <c r="AV34" s="356">
        <v>44070</v>
      </c>
      <c r="AW34" s="336" t="s">
        <v>189</v>
      </c>
      <c r="AX34" s="356">
        <v>44320</v>
      </c>
      <c r="AY34" s="336" t="s">
        <v>190</v>
      </c>
      <c r="AZ34" s="356">
        <v>44587</v>
      </c>
      <c r="BA34" s="336" t="s">
        <v>191</v>
      </c>
      <c r="BB34" s="348"/>
      <c r="BC34" s="341"/>
      <c r="BD34" s="348">
        <v>44960</v>
      </c>
      <c r="BE34" s="341" t="s">
        <v>192</v>
      </c>
      <c r="BF34" s="348">
        <v>45139</v>
      </c>
      <c r="BG34" s="401" t="s">
        <v>72</v>
      </c>
      <c r="BH34" s="348"/>
      <c r="BI34" s="341"/>
      <c r="BJ34" s="668">
        <v>45384</v>
      </c>
      <c r="BK34" s="669" t="s">
        <v>72</v>
      </c>
      <c r="BL34" s="668">
        <v>45544</v>
      </c>
      <c r="BM34" s="669" t="s">
        <v>193</v>
      </c>
      <c r="BN34" s="681" t="s">
        <v>194</v>
      </c>
      <c r="BO34" s="682" t="s">
        <v>195</v>
      </c>
      <c r="BP34" s="681">
        <v>46000</v>
      </c>
      <c r="BQ34" s="683" t="s">
        <v>196</v>
      </c>
      <c r="BR34" s="598"/>
    </row>
    <row r="35" spans="1:70" s="626" customFormat="1" ht="125.25" customHeight="1">
      <c r="A35" s="650"/>
      <c r="B35" s="651"/>
      <c r="C35" s="651"/>
      <c r="D35" s="652"/>
      <c r="E35" s="653"/>
      <c r="F35" s="365"/>
      <c r="G35" s="340"/>
      <c r="H35" s="364"/>
      <c r="I35" s="367"/>
      <c r="J35" s="351"/>
      <c r="K35" s="380"/>
      <c r="L35" s="364"/>
      <c r="M35" s="654"/>
      <c r="N35" s="347"/>
      <c r="O35" s="351"/>
      <c r="P35" s="654"/>
      <c r="Q35" s="347"/>
      <c r="R35" s="655"/>
      <c r="S35" s="677" t="s">
        <v>197</v>
      </c>
      <c r="T35" s="248" t="s">
        <v>57</v>
      </c>
      <c r="U35" s="677" t="s">
        <v>185</v>
      </c>
      <c r="V35" s="677" t="s">
        <v>186</v>
      </c>
      <c r="W35" s="292" t="s">
        <v>78</v>
      </c>
      <c r="X35" s="292" t="s">
        <v>61</v>
      </c>
      <c r="Y35" s="656" t="str">
        <f>IF(OR(W35="PREVENTIVO",W35="DETECTIVO"),"PROBABILIDAD",IF(W35="CORRECTIVO","IMPACTO",""))</f>
        <v>PROBABILIDAD</v>
      </c>
      <c r="Z35" s="657" t="str">
        <f>IF(AND(W35="PREVENTIVO",X35="AUTOMÁTICO"),"50%",IF(AND(W35="PREVENTIVO",X35="MANUAL"),"40%",IF(AND(W35="DETECTIVO",X35="AUTOMÁTICO"),"40%",IF(AND(W35="DETECTIVO",X35="MANUAL"),"30%",IF(AND(W35="CORRECTIVO",X35="AUTOMÁTICO"),"35%",IF(AND(W35="CORRECTIVO",X35="MANUAL"),"25%",""))))))</f>
        <v>40%</v>
      </c>
      <c r="AA35" s="275">
        <f>IFERROR(IF(AND(Y34="Probabilidad",Y35="Probabilidad"),(AA34-(AA34*Z35)),IF(Y35="Probabilidad",(N33-(N33*Z35)),IF(Y35="Impacto",AA34,""))),"")</f>
        <v>0.28799999999999998</v>
      </c>
      <c r="AB35" s="280" t="str">
        <f>IFERROR(IF(AA35="","",IF(AA35&lt;=0.2,"MUY BAJA",IF(AA35&lt;=0.4,"BAJA",IF(AA35&lt;=0.6,"MEDIA",IF(AA35&lt;=0.8,"ALTA",IF(AA35=1,"MUY ALTA")))))),"")</f>
        <v>BAJA</v>
      </c>
      <c r="AC35" s="280">
        <f>IFERROR(IF(AND(Y34="Impacto",Y35="Impacto"),(AC34-(AC34*Z35)),IF(Y35="Impacto",(Q33-(+Q33*Z35)),IF(Y35="Probabilidad",AC34,""))),"")</f>
        <v>0.6</v>
      </c>
      <c r="AD35" s="282" t="str">
        <f>IFERROR(IF(AC35="","",IF(AC35&lt;=0.2,"LEVE",IF(AC35&lt;=0.4,"MENOR",IF(AC35&lt;=0.6,"MODERADO",IF(AC35&lt;=0.8,"MAYOR",IF(AC35=1,"CATASTRÓFICO")))))),"")</f>
        <v>MODERADO</v>
      </c>
      <c r="AE35" s="678" t="str">
        <f>IFERROR(IF(OR(AND(AB35="Muy Baja",AD35="Leve"),AND(AB35="Muy Baja",AD35="Menor"),AND(AB35="Baja",AD35="Leve")),"BAJO",IF(OR(AND(AB35="Muy baja",AD35="Moderado"),AND(AB35="Baja",AD35="Menor"),AND(AB35="Baja",AD35="Moderado"),AND(AB35="Media",AD35="Leve"),AND(AB35="Media",AD35="Menor"),AND(AB35="Media",AD35="Moderado"),AND(AB35="Alta",AD35="Leve"),AND(AB35="Alta",AD35="Menor")),"MODERADO",IF(OR(AND(AB35="Muy Baja",AD35="Mayor"),AND(AB35="Baja",AD35="Mayor"),AND(AB35="Media",AD35="Mayor"),AND(AB35="Alta",AD35="Moderado"),AND(AB35="Alta",AD35="Mayor"),AND(AB35="Muy Alta",AD35="Leve"),AND(AB35="Muy Alta",AD35="Menor"),AND(AB35="Muy Alta",AD35="Moderado"),AND(AB35="Muy Alta",AD35="Mayor")),"ALTO",IF(OR(AND(AB35="Muy Baja",AD35="Catastrófico"),AND(AB35="Baja",AD35="Catastrófico"),AND(AB35="Media",AD35="Catastrófico"),AND(AB35="Alta",AD35="Catastrófico"),AND(AB35="Muy Alta",AD35="Catastrófico")),"EXTREMO","")))),"")</f>
        <v>MODERADO</v>
      </c>
      <c r="AF35" s="684" t="s">
        <v>198</v>
      </c>
      <c r="AG35" s="685" t="s">
        <v>198</v>
      </c>
      <c r="AH35" s="659"/>
      <c r="AI35" s="654"/>
      <c r="AJ35" s="659"/>
      <c r="AK35" s="355"/>
      <c r="AL35" s="655"/>
      <c r="AM35" s="659"/>
      <c r="AN35" s="355"/>
      <c r="AO35" s="659"/>
      <c r="AP35" s="355"/>
      <c r="AQ35" s="655"/>
      <c r="AR35" s="335"/>
      <c r="AS35" s="336"/>
      <c r="AT35" s="335"/>
      <c r="AU35" s="336"/>
      <c r="AV35" s="356"/>
      <c r="AW35" s="336"/>
      <c r="AX35" s="356"/>
      <c r="AY35" s="336"/>
      <c r="AZ35" s="356"/>
      <c r="BA35" s="336"/>
      <c r="BB35" s="348"/>
      <c r="BC35" s="341"/>
      <c r="BD35" s="348"/>
      <c r="BE35" s="341"/>
      <c r="BF35" s="348"/>
      <c r="BG35" s="401"/>
      <c r="BH35" s="348"/>
      <c r="BI35" s="341"/>
      <c r="BJ35" s="668"/>
      <c r="BK35" s="669"/>
      <c r="BL35" s="668"/>
      <c r="BM35" s="669"/>
      <c r="BN35" s="681"/>
      <c r="BO35" s="682"/>
      <c r="BP35" s="681"/>
      <c r="BQ35" s="683"/>
      <c r="BR35" s="598"/>
    </row>
    <row r="36" spans="1:70" s="626" customFormat="1" ht="144.75" customHeight="1">
      <c r="A36" s="650"/>
      <c r="B36" s="651"/>
      <c r="C36" s="651"/>
      <c r="D36" s="652"/>
      <c r="E36" s="653"/>
      <c r="F36" s="309" t="s">
        <v>199</v>
      </c>
      <c r="G36" s="340"/>
      <c r="H36" s="364"/>
      <c r="I36" s="367"/>
      <c r="J36" s="351"/>
      <c r="K36" s="380"/>
      <c r="L36" s="364"/>
      <c r="M36" s="654"/>
      <c r="N36" s="347"/>
      <c r="O36" s="351"/>
      <c r="P36" s="654"/>
      <c r="Q36" s="347"/>
      <c r="R36" s="655"/>
      <c r="S36" s="677" t="s">
        <v>200</v>
      </c>
      <c r="T36" s="248" t="s">
        <v>57</v>
      </c>
      <c r="U36" s="677" t="s">
        <v>201</v>
      </c>
      <c r="V36" s="677" t="s">
        <v>186</v>
      </c>
      <c r="W36" s="292" t="s">
        <v>78</v>
      </c>
      <c r="X36" s="292" t="s">
        <v>61</v>
      </c>
      <c r="Y36" s="656" t="str">
        <f>IF(OR(W36="PREVENTIVO",W36="DETECTIVO"),"PROBABILIDAD",IF(W36="CORRECTIVO","IMPACTO",""))</f>
        <v>PROBABILIDAD</v>
      </c>
      <c r="Z36" s="657" t="str">
        <f t="shared" ref="Z36:Z49" si="10">IF(AND(W36="PREVENTIVO",X36="AUTOMÁTICO"),"50%",IF(AND(W36="PREVENTIVO",X36="MANUAL"),"40%",IF(AND(W36="DETECTIVO",X36="AUTOMÁTICO"),"40%",IF(AND(W36="DETECTIVO",X36="MANUAL"),"30%",IF(AND(W36="CORRECTIVO",X36="AUTOMÁTICO"),"35%",IF(AND(W36="CORRECTIVO",X36="MANUAL"),"25%",""))))))</f>
        <v>40%</v>
      </c>
      <c r="AA36" s="275">
        <f>IFERROR(IF(AND(Y35="Probabilidad",Y36="Probabilidad"),(AA35-(AA35*Z36)),IF(AND(Y35="Impacto",Y36="Probabilidad"),(AA34-(AA34*Z36)),IF(Y36="Impacto",AA35,""))),"")</f>
        <v>0.17279999999999998</v>
      </c>
      <c r="AB36" s="280" t="str">
        <f>IFERROR(IF(AA36="","",IF(AA36&lt;=0.2,"MUY BAJA",IF(AA36&lt;=0.4,"BAJA",IF(AA36&lt;=0.6,"MEDIA",IF(AA36&lt;=0.8,"ALTA",IF(AA36=1,"MUY ALTA")))))),"")</f>
        <v>MUY BAJA</v>
      </c>
      <c r="AC36" s="280">
        <f>IFERROR(IF(AND(Y35="Impacto",Y36="Impacto"),(AC35-(AC35*Z36)),IF(AND(Y35="Probabilidad",Y36="Impacto"),(AC34-(AC34*Z36)),IF(Y36="Probabilidad",AC35,""))),"")</f>
        <v>0.6</v>
      </c>
      <c r="AD36" s="282" t="str">
        <f>IFERROR(IF(AC36="","",IF(AC36&lt;=0.2,"LEVE",IF(AC36&lt;=0.4,"MENOR",IF(AC36&lt;=0.6,"MODERADO",IF(AC36&lt;=0.8,"MAYOR",IF(AC36=1,"CATASTRÓFICO")))))),"")</f>
        <v>MODERADO</v>
      </c>
      <c r="AE36" s="678" t="str">
        <f>IFERROR(IF(OR(AND(AB36="Muy Baja",AD36="Leve"),AND(AB36="Muy Baja",AD36="Menor"),AND(AB36="Baja",AD36="Leve")),"BAJO",IF(OR(AND(AB36="Muy baja",AD36="Moderado"),AND(AB36="Baja",AD36="Menor"),AND(AB36="Baja",AD36="Moderado"),AND(AB36="Media",AD36="Leve"),AND(AB36="Media",AD36="Menor"),AND(AB36="Media",AD36="Moderado"),AND(AB36="Alta",AD36="Leve"),AND(AB36="Alta",AD36="Menor")),"MODERADO",IF(OR(AND(AB36="Muy Baja",AD36="Mayor"),AND(AB36="Baja",AD36="Mayor"),AND(AB36="Media",AD36="Mayor"),AND(AB36="Alta",AD36="Moderado"),AND(AB36="Alta",AD36="Mayor"),AND(AB36="Muy Alta",AD36="Leve"),AND(AB36="Muy Alta",AD36="Menor"),AND(AB36="Muy Alta",AD36="Moderado"),AND(AB36="Muy Alta",AD36="Mayor")),"ALTO",IF(OR(AND(AB36="Muy Baja",AD36="Catastrófico"),AND(AB36="Baja",AD36="Catastrófico"),AND(AB36="Media",AD36="Catastrófico"),AND(AB36="Alta",AD36="Catastrófico"),AND(AB36="Muy Alta",AD36="Catastrófico")),"EXTREMO","")))),"")</f>
        <v>MODERADO</v>
      </c>
      <c r="AF36" s="679">
        <v>45994</v>
      </c>
      <c r="AG36" s="680" t="s">
        <v>202</v>
      </c>
      <c r="AH36" s="659"/>
      <c r="AI36" s="654"/>
      <c r="AJ36" s="659"/>
      <c r="AK36" s="355"/>
      <c r="AL36" s="655"/>
      <c r="AM36" s="659"/>
      <c r="AN36" s="355"/>
      <c r="AO36" s="659"/>
      <c r="AP36" s="355"/>
      <c r="AQ36" s="655"/>
      <c r="AR36" s="335"/>
      <c r="AS36" s="336"/>
      <c r="AT36" s="335"/>
      <c r="AU36" s="336"/>
      <c r="AV36" s="356"/>
      <c r="AW36" s="336"/>
      <c r="AX36" s="356"/>
      <c r="AY36" s="336"/>
      <c r="AZ36" s="356"/>
      <c r="BA36" s="336"/>
      <c r="BB36" s="348"/>
      <c r="BC36" s="341"/>
      <c r="BD36" s="348"/>
      <c r="BE36" s="341"/>
      <c r="BF36" s="348"/>
      <c r="BG36" s="401"/>
      <c r="BH36" s="348"/>
      <c r="BI36" s="341"/>
      <c r="BJ36" s="668"/>
      <c r="BK36" s="669"/>
      <c r="BL36" s="668"/>
      <c r="BM36" s="669"/>
      <c r="BN36" s="681"/>
      <c r="BO36" s="682"/>
      <c r="BP36" s="681"/>
      <c r="BQ36" s="683"/>
      <c r="BR36" s="598"/>
    </row>
    <row r="37" spans="1:70" s="626" customFormat="1" ht="124.5" customHeight="1">
      <c r="A37" s="650"/>
      <c r="B37" s="651"/>
      <c r="C37" s="651"/>
      <c r="D37" s="652"/>
      <c r="E37" s="653" t="s">
        <v>203</v>
      </c>
      <c r="F37" s="302" t="s">
        <v>204</v>
      </c>
      <c r="G37" s="336" t="s">
        <v>205</v>
      </c>
      <c r="H37" s="340" t="s">
        <v>206</v>
      </c>
      <c r="I37" s="367"/>
      <c r="J37" s="340" t="s">
        <v>111</v>
      </c>
      <c r="K37" s="344">
        <v>308</v>
      </c>
      <c r="L37" s="340" t="s">
        <v>207</v>
      </c>
      <c r="M37" s="654" t="str">
        <f>IF(K37&lt;=0,"",IF(K37&lt;=2,"Muy Baja",IF(K37&lt;=10,"Baja",IF(K37&lt;=30,"Media",IF(K37&lt;=100,"Alta",IF(K37&gt;100,"Muy Alta"))))))</f>
        <v>Muy Alta</v>
      </c>
      <c r="N37" s="345">
        <f>IF(M37="","",IF(M37="Muy Baja",0.2,IF(M37="Baja",0.4,IF(M37="Media",0.6,IF(M37="Alta",0.8,IF(M37="Muy Alta",1,))))))</f>
        <v>1</v>
      </c>
      <c r="O37" s="340" t="s">
        <v>149</v>
      </c>
      <c r="P37" s="654" t="str">
        <f>IF(OR(O37=CRITERIOS!$C$182,O37=CRITERIOS!$D$182),"Leve",IF(OR(O37=CRITERIOS!$C$183,O37=CRITERIOS!$D$183),"Menor",IF(OR(O37=CRITERIOS!$C$184,O37=CRITERIOS!$D$184),"Moderado",IF(OR(O37=CRITERIOS!$C$185,O37=CRITERIOS!$D$185),"Mayor",IF(OR(O37=CRITERIOS!$C$186,O37=CRITERIOS!$D$186),"Catastrófico","")))))</f>
        <v>Mayor</v>
      </c>
      <c r="Q37" s="345">
        <f>IF(P37="","",IF(P37="Leve",0.2,IF(P37="Menor",0.4,IF(P37="Moderado",0.6,IF(P37="Mayor",0.8,IF(P37="Catastrófico",1,))))))</f>
        <v>0.8</v>
      </c>
      <c r="R37" s="655" t="str">
        <f>IF(OR(AND(M37="Muy Baja",P37="Leve"),AND(M37="Muy Baja",P37="Menor"),AND(M37="Baja",P37="Leve")),"BAJO",IF(OR(AND(M37="Muy baja",P37="Moderado"),AND(M37="Baja",P37="Menor"),AND(M37="Baja",P37="Moderado"),AND(M37="Media",P37="Leve"),AND(M37="Media",P37="Menor"),AND(M37="Media",P37="Moderado"),AND(M37="Alta",P37="Leve"),AND(M37="Alta",P37="Menor")),"MODERADO",IF(OR(AND(M37="Muy Baja",P37="Mayor"),AND(M37="Baja",P37="Mayor"),AND(M37="Media",P37="Mayor"),AND(M37="Alta",P37="Moderado"),AND(M37="Alta",P37="Mayor"),AND(M37="Muy Alta",P37="Leve"),AND(M37="Muy Alta",P37="Menor"),AND(M37="Muy Alta",P37="Moderado"),AND(M37="Muy Alta",P37="Mayor")),"ALTO",IF(OR(AND(M37="Muy Baja",P37="Catastrófico"),AND(M37="Baja",P37="Catastrófico"),AND(M37="Media",P37="Catastrófico"),AND(M37="Alta",P37="Catastrófico"),AND(M37="Muy Alta",P37="Catastrófico")),"EXTREMO",""))))</f>
        <v>ALTO</v>
      </c>
      <c r="S37" s="686" t="s">
        <v>208</v>
      </c>
      <c r="T37" s="292" t="s">
        <v>170</v>
      </c>
      <c r="U37" s="310" t="s">
        <v>209</v>
      </c>
      <c r="V37" s="310" t="s">
        <v>210</v>
      </c>
      <c r="W37" s="292" t="s">
        <v>78</v>
      </c>
      <c r="X37" s="292" t="s">
        <v>61</v>
      </c>
      <c r="Y37" s="656" t="str">
        <f>IF(OR(W37="PREVENTIVO",W37="DETECTIVO"),"PROBABILIDAD",IF(W37="CORRECTIVO","IMPACTO",""))</f>
        <v>PROBABILIDAD</v>
      </c>
      <c r="Z37" s="657" t="str">
        <f t="shared" si="10"/>
        <v>40%</v>
      </c>
      <c r="AA37" s="275">
        <f>IFERROR(IF(Y37="Probabilidad",(N37-(N37*Z37)),IF(Y37="Impacto",N37,"")),"")</f>
        <v>0.6</v>
      </c>
      <c r="AB37" s="280" t="str">
        <f t="shared" si="0"/>
        <v>MEDIA</v>
      </c>
      <c r="AC37" s="280">
        <f>IFERROR(IF(Y37="Impacto",(Q37-(Q37*Z37)),IF(Y37="Probabilidad",Q37,"")),"")</f>
        <v>0.8</v>
      </c>
      <c r="AD37" s="280" t="str">
        <f t="shared" ref="AD37:AD39" si="11">IFERROR(IF(AC37="","",IF(AC37&lt;=0.2,"LEVE",IF(AC37&lt;=0.4,"MENOR",IF(AC37&lt;=0.6,"MODERADO",IF(AC37&lt;=0.8,"MAYOR",IF(AC37=1,"CATASTRÓFICO")))))),"")</f>
        <v>MAYOR</v>
      </c>
      <c r="AE37" s="658" t="str">
        <f t="shared" ref="AE37:AE38" si="12">IFERROR(IF(OR(AND(AB37="Muy Baja",AD37="Leve"),AND(AB37="Muy Baja",AD37="Menor"),AND(AB37="Baja",AD37="Leve")),"BAJO",IF(OR(AND(AB37="Muy baja",AD37="Moderado"),AND(AB37="Baja",AD37="Menor"),AND(AB37="Baja",AD37="Moderado"),AND(AB37="Media",AD37="Leve"),AND(AB37="Media",AD37="Menor"),AND(AB37="Media",AD37="Moderado"),AND(AB37="Alta",AD37="Leve"),AND(AB37="Alta",AD37="Menor")),"MODERADO",IF(OR(AND(AB37="Muy Baja",AD37="Mayor"),AND(AB37="Baja",AD37="Mayor"),AND(AB37="Media",AD37="Mayor"),AND(AB37="Alta",AD37="Moderado"),AND(AB37="Alta",AD37="Mayor"),AND(AB37="Muy Alta",AD37="Leve"),AND(AB37="Muy Alta",AD37="Menor"),AND(AB37="Muy Alta",AD37="Moderado"),AND(AB37="Muy Alta",AD37="Mayor")),"ALTO",IF(OR(AND(AB37="Muy Baja",AD37="Catastrófico"),AND(AB37="Baja",AD37="Catastrófico"),AND(AB37="Media",AD37="Catastrófico"),AND(AB37="Alta",AD37="Catastrófico"),AND(AB37="Muy Alta",AD37="Catastrófico")),"EXTREMO","")))),"")</f>
        <v>ALTO</v>
      </c>
      <c r="AF37" s="360">
        <v>45733</v>
      </c>
      <c r="AG37" s="667" t="s">
        <v>211</v>
      </c>
      <c r="AH37" s="659">
        <f>MIN(AA37,AA39)</f>
        <v>0.252</v>
      </c>
      <c r="AI37" s="654" t="str">
        <f>IFERROR(IF(AH37="","",IF(AH37&lt;=0.2,"MUY BAJA",IF(AH37&lt;=0.4,"BAJA",IF(AH37&lt;=0.6,"MEDIA",IF(AH37&lt;=0.8,"ALTA",IF(AH37=1,"MUY ALTA")))))),"")</f>
        <v>BAJA</v>
      </c>
      <c r="AJ37" s="659">
        <f>MIN(AC37,AC39)</f>
        <v>0.8</v>
      </c>
      <c r="AK37" s="355" t="str">
        <f>IFERROR(IF(AJ37="","",IF(AJ37&lt;=0.2,"LEVE",IF(AJ37&lt;=0.4,"MENOR",IF(AJ37&lt;=0.6,"MODERADO",IF(AJ37&lt;=0.8,"MAYOR",IF(AJ37=1,"CATASTRÓFICO")))))),"")</f>
        <v>MAYOR</v>
      </c>
      <c r="AL37" s="655" t="str">
        <f>IFERROR(IF(OR(AND(AI37="Muy Baja",AK37="Leve"),AND(AI37="Muy Baja",AK37="Menor"),AND(AI37="Baja",AK37="Leve")),"BAJO",IF(OR(AND(AI37="Muy baja",AK37="Moderado"),AND(AI37="Baja",AK37="Menor"),AND(AI37="Baja",AK37="Moderado"),AND(AI37="Media",AK37="Leve"),AND(AI37="Media",AK37="Menor"),AND(AI37="Media",AK37="Moderado"),AND(AI37="Alta",AK37="Leve"),AND(AI37="Alta",AK37="Menor")),"MODERADO",IF(OR(AND(AI37="Muy Baja",AK37="Mayor"),AND(AI37="Baja",AK37="Mayor"),AND(AI37="Media",AK37="Mayor"),AND(AI37="Alta",AK37="Moderado"),AND(AI37="Alta",AK37="Mayor"),AND(AI37="Muy Alta",AK37="Leve"),AND(AI37="Muy Alta",AK37="Menor"),AND(AI37="Muy Alta",AK37="Moderado"),AND(AI37="Muy Alta",AK37="Mayor")),"ALTO",IF(OR(AND(AI37="Muy Baja",AK37="Catastrófico"),AND(AI37="Baja",AK37="Catastrófico"),AND(AI37="Media",AK37="Catastrófico"),AND(AI37="Alta",AK37="Catastrófico"),AND(AI37="Muy Alta",AK37="Catastrófico")),"EXTREMO","")))),"")</f>
        <v>ALTO</v>
      </c>
      <c r="AM37" s="659"/>
      <c r="AN37" s="355"/>
      <c r="AO37" s="659"/>
      <c r="AP37" s="355"/>
      <c r="AQ37" s="655"/>
      <c r="AR37" s="335">
        <v>43717</v>
      </c>
      <c r="AS37" s="336" t="s">
        <v>212</v>
      </c>
      <c r="AT37" s="335">
        <v>43859</v>
      </c>
      <c r="AU37" s="336" t="s">
        <v>213</v>
      </c>
      <c r="AV37" s="356">
        <v>44061</v>
      </c>
      <c r="AW37" s="336" t="s">
        <v>214</v>
      </c>
      <c r="AX37" s="356">
        <v>44290</v>
      </c>
      <c r="AY37" s="336" t="s">
        <v>215</v>
      </c>
      <c r="AZ37" s="356">
        <v>44586</v>
      </c>
      <c r="BA37" s="336" t="s">
        <v>216</v>
      </c>
      <c r="BB37" s="356">
        <v>44959</v>
      </c>
      <c r="BC37" s="336" t="s">
        <v>217</v>
      </c>
      <c r="BD37" s="671">
        <v>45128</v>
      </c>
      <c r="BE37" s="672" t="s">
        <v>218</v>
      </c>
      <c r="BF37" s="356">
        <v>45400</v>
      </c>
      <c r="BG37" s="336" t="s">
        <v>219</v>
      </c>
      <c r="BH37" s="356">
        <v>45553</v>
      </c>
      <c r="BI37" s="336" t="s">
        <v>215</v>
      </c>
      <c r="BJ37" s="348">
        <v>45748</v>
      </c>
      <c r="BK37" s="341" t="s">
        <v>220</v>
      </c>
      <c r="BL37" s="348">
        <v>45898</v>
      </c>
      <c r="BM37" s="341" t="s">
        <v>72</v>
      </c>
      <c r="BN37" s="348"/>
      <c r="BO37" s="341"/>
      <c r="BP37" s="348"/>
      <c r="BQ37" s="361"/>
      <c r="BR37" s="598"/>
    </row>
    <row r="38" spans="1:70" s="626" customFormat="1" ht="121.5" customHeight="1">
      <c r="A38" s="650"/>
      <c r="B38" s="651"/>
      <c r="C38" s="651"/>
      <c r="D38" s="652"/>
      <c r="E38" s="653"/>
      <c r="F38" s="302" t="s">
        <v>221</v>
      </c>
      <c r="G38" s="336"/>
      <c r="H38" s="340"/>
      <c r="I38" s="367"/>
      <c r="J38" s="340"/>
      <c r="K38" s="344"/>
      <c r="L38" s="340"/>
      <c r="M38" s="654"/>
      <c r="N38" s="345"/>
      <c r="O38" s="340"/>
      <c r="P38" s="654"/>
      <c r="Q38" s="345"/>
      <c r="R38" s="655"/>
      <c r="S38" s="686" t="s">
        <v>222</v>
      </c>
      <c r="T38" s="292" t="s">
        <v>57</v>
      </c>
      <c r="U38" s="310" t="s">
        <v>223</v>
      </c>
      <c r="V38" s="310" t="s">
        <v>224</v>
      </c>
      <c r="W38" s="292" t="s">
        <v>78</v>
      </c>
      <c r="X38" s="292" t="s">
        <v>61</v>
      </c>
      <c r="Y38" s="656" t="str">
        <f>IF(OR(W38="PREVENTIVO",W38="DETECTIVO"),"PROBABILIDAD",IF(W38="CORRECTIVO","IMPACTO",""))</f>
        <v>PROBABILIDAD</v>
      </c>
      <c r="Z38" s="657" t="str">
        <f t="shared" si="10"/>
        <v>40%</v>
      </c>
      <c r="AA38" s="275">
        <f>IFERROR(IF(AND(Y37="Probabilidad",Y38="Probabilidad"),(AA37-(AA37*Z38)),IF(Y38="Probabilidad",(N37-(N37*Z38)),IF(Y38="Impacto",AA37,""))),"")</f>
        <v>0.36</v>
      </c>
      <c r="AB38" s="280" t="str">
        <f t="shared" si="0"/>
        <v>BAJA</v>
      </c>
      <c r="AC38" s="280">
        <f>IFERROR(IF(AND(Y37="Impacto",Y38="Impacto"),(AC37-(AC37*Z38)),IF(Y38="Impacto",(Q37-(+Q37*Z38)),IF(Y38="Probabilidad",AC37,""))),"")</f>
        <v>0.8</v>
      </c>
      <c r="AD38" s="280" t="str">
        <f t="shared" si="11"/>
        <v>MAYOR</v>
      </c>
      <c r="AE38" s="658" t="str">
        <f t="shared" si="12"/>
        <v>ALTO</v>
      </c>
      <c r="AF38" s="360"/>
      <c r="AG38" s="686" t="s">
        <v>225</v>
      </c>
      <c r="AH38" s="659"/>
      <c r="AI38" s="654"/>
      <c r="AJ38" s="659"/>
      <c r="AK38" s="355"/>
      <c r="AL38" s="655"/>
      <c r="AM38" s="659"/>
      <c r="AN38" s="355"/>
      <c r="AO38" s="659"/>
      <c r="AP38" s="355"/>
      <c r="AQ38" s="655"/>
      <c r="AR38" s="335"/>
      <c r="AS38" s="336"/>
      <c r="AT38" s="335"/>
      <c r="AU38" s="336"/>
      <c r="AV38" s="356"/>
      <c r="AW38" s="336"/>
      <c r="AX38" s="356"/>
      <c r="AY38" s="336"/>
      <c r="AZ38" s="356"/>
      <c r="BA38" s="336"/>
      <c r="BB38" s="356"/>
      <c r="BC38" s="336"/>
      <c r="BD38" s="671"/>
      <c r="BE38" s="672"/>
      <c r="BF38" s="356"/>
      <c r="BG38" s="336"/>
      <c r="BH38" s="356"/>
      <c r="BI38" s="336"/>
      <c r="BJ38" s="348"/>
      <c r="BK38" s="341"/>
      <c r="BL38" s="348"/>
      <c r="BM38" s="341"/>
      <c r="BN38" s="348"/>
      <c r="BO38" s="341"/>
      <c r="BP38" s="348"/>
      <c r="BQ38" s="361"/>
      <c r="BR38" s="598"/>
    </row>
    <row r="39" spans="1:70" s="626" customFormat="1" ht="121.5" customHeight="1">
      <c r="A39" s="650"/>
      <c r="B39" s="651"/>
      <c r="C39" s="651"/>
      <c r="D39" s="652"/>
      <c r="E39" s="653"/>
      <c r="F39" s="302" t="s">
        <v>226</v>
      </c>
      <c r="G39" s="336"/>
      <c r="H39" s="340"/>
      <c r="I39" s="367"/>
      <c r="J39" s="340"/>
      <c r="K39" s="344"/>
      <c r="L39" s="340"/>
      <c r="M39" s="654"/>
      <c r="N39" s="345"/>
      <c r="O39" s="340"/>
      <c r="P39" s="654"/>
      <c r="Q39" s="345"/>
      <c r="R39" s="655"/>
      <c r="S39" s="686" t="s">
        <v>227</v>
      </c>
      <c r="T39" s="292" t="s">
        <v>170</v>
      </c>
      <c r="U39" s="302" t="s">
        <v>228</v>
      </c>
      <c r="V39" s="302" t="s">
        <v>229</v>
      </c>
      <c r="W39" s="292" t="s">
        <v>60</v>
      </c>
      <c r="X39" s="292" t="s">
        <v>61</v>
      </c>
      <c r="Y39" s="656" t="str">
        <f t="shared" ref="Y39" si="13">IF(OR(W39="PREVENTIVO",W39="DETECTIVO"),"PROBABILIDAD",IF(W39="CORRECTIVO","IMPACTO",""))</f>
        <v>PROBABILIDAD</v>
      </c>
      <c r="Z39" s="657" t="str">
        <f t="shared" si="10"/>
        <v>30%</v>
      </c>
      <c r="AA39" s="275">
        <f>IFERROR(IF(AND(Y38="Probabilidad",Y39="Probabilidad"),(AA38-(AA38*Z39)),IF(AND(Y38="Impacto",Y39="Probabilidad"),(AA37-(AA37*Z39)),IF(Y39="Impacto",AA38,""))),"")</f>
        <v>0.252</v>
      </c>
      <c r="AB39" s="280" t="str">
        <f>IFERROR(IF(AA39="","",IF(AA39&lt;=0.2,"MUY BAJA",IF(AA39&lt;=0.4,"BAJA",IF(AA39&lt;=0.6,"MEDIA",IF(AA39&lt;=0.8,"ALTA",IF(AA39=1,"MUY ALTA")))))),"")</f>
        <v>BAJA</v>
      </c>
      <c r="AC39" s="280">
        <f>IFERROR(IF(AND(Y38="Impacto",Y39="Impacto"),(AC38-(AC38*Z39)),IF(AND(Y38="Probabilidad",Y39="Impacto"),(AC37-(AC37*Z39)),IF(Y39="Probabilidad",AC38,""))),"")</f>
        <v>0.8</v>
      </c>
      <c r="AD39" s="280" t="str">
        <f t="shared" si="11"/>
        <v>MAYOR</v>
      </c>
      <c r="AE39" s="658" t="str">
        <f>IFERROR(IF(OR(AND(AB39="Muy Baja",AD39="Leve"),AND(AB39="Muy Baja",AD39="Menor"),AND(AB39="Baja",AD39="Leve")),"BAJO",IF(OR(AND(AB39="Muy baja",AD39="Moderado"),AND(AB39="Baja",AD39="Menor"),AND(AB39="Baja",AD39="Moderado"),AND(AB39="Media",AD39="Leve"),AND(AB39="Media",AD39="Menor"),AND(AB39="Media",AD39="Moderado"),AND(AB39="Alta",AD39="Leve"),AND(AB39="Alta",AD39="Menor")),"MODERADO",IF(OR(AND(AB39="Muy Baja",AD39="Mayor"),AND(AB39="Baja",AD39="Mayor"),AND(AB39="Media",AD39="Mayor"),AND(AB39="Alta",AD39="Moderado"),AND(AB39="Alta",AD39="Mayor"),AND(AB39="Muy Alta",AD39="Leve"),AND(AB39="Muy Alta",AD39="Menor"),AND(AB39="Muy Alta",AD39="Moderado"),AND(AB39="Muy Alta",AD39="Mayor")),"ALTO",IF(OR(AND(AB39="Muy Baja",AD39="Catastrófico"),AND(AB39="Baja",AD39="Catastrófico"),AND(AB39="Media",AD39="Catastrófico"),AND(AB39="Alta",AD39="Catastrófico"),AND(AB39="Muy Alta",AD39="Catastrófico")),"EXTREMO","")))),"")</f>
        <v>ALTO</v>
      </c>
      <c r="AF39" s="360"/>
      <c r="AG39" s="667" t="s">
        <v>230</v>
      </c>
      <c r="AH39" s="659"/>
      <c r="AI39" s="654"/>
      <c r="AJ39" s="659"/>
      <c r="AK39" s="355"/>
      <c r="AL39" s="655"/>
      <c r="AM39" s="659"/>
      <c r="AN39" s="355"/>
      <c r="AO39" s="659"/>
      <c r="AP39" s="355"/>
      <c r="AQ39" s="655"/>
      <c r="AR39" s="335"/>
      <c r="AS39" s="336"/>
      <c r="AT39" s="335"/>
      <c r="AU39" s="336"/>
      <c r="AV39" s="356"/>
      <c r="AW39" s="336"/>
      <c r="AX39" s="356"/>
      <c r="AY39" s="336"/>
      <c r="AZ39" s="356"/>
      <c r="BA39" s="336"/>
      <c r="BB39" s="356"/>
      <c r="BC39" s="336"/>
      <c r="BD39" s="671"/>
      <c r="BE39" s="672"/>
      <c r="BF39" s="356"/>
      <c r="BG39" s="336"/>
      <c r="BH39" s="356"/>
      <c r="BI39" s="336"/>
      <c r="BJ39" s="348"/>
      <c r="BK39" s="341"/>
      <c r="BL39" s="348"/>
      <c r="BM39" s="341"/>
      <c r="BN39" s="348"/>
      <c r="BO39" s="341"/>
      <c r="BP39" s="348"/>
      <c r="BQ39" s="361"/>
      <c r="BR39" s="598"/>
    </row>
    <row r="40" spans="1:70" s="626" customFormat="1" ht="94.5" customHeight="1">
      <c r="A40" s="650"/>
      <c r="B40" s="651"/>
      <c r="C40" s="651"/>
      <c r="D40" s="652"/>
      <c r="E40" s="653" t="s">
        <v>231</v>
      </c>
      <c r="F40" s="336" t="s">
        <v>232</v>
      </c>
      <c r="G40" s="336" t="s">
        <v>233</v>
      </c>
      <c r="H40" s="336" t="s">
        <v>234</v>
      </c>
      <c r="I40" s="367"/>
      <c r="J40" s="336" t="s">
        <v>18</v>
      </c>
      <c r="K40" s="344">
        <v>325</v>
      </c>
      <c r="L40" s="336" t="s">
        <v>235</v>
      </c>
      <c r="M40" s="654" t="str">
        <f>IF(K40&lt;=0,"",IF(K40&lt;=2,"Muy Baja",IF(K40&lt;=10,"Baja",IF(K40&lt;=30,"Media",IF(K40&lt;=100,"Alta",IF(K40&gt;100,"Muy Alta"))))))</f>
        <v>Muy Alta</v>
      </c>
      <c r="N40" s="345">
        <f>IF(M40="","",IF(M40="Muy Baja",0.2,IF(M40="Baja",0.4,IF(M40="Media",0.6,IF(M40="Alta",0.8,IF(M40="Muy Alta",1,))))))</f>
        <v>1</v>
      </c>
      <c r="O40" s="336" t="s">
        <v>149</v>
      </c>
      <c r="P40" s="654" t="str">
        <f>IF(OR(O40=CRITERIOS!$C$182,O40=CRITERIOS!$D$182),"Leve",IF(OR(O40=CRITERIOS!$C$183,O40=CRITERIOS!$D$183),"Menor",IF(OR(O40=CRITERIOS!$C$184,O40=CRITERIOS!$D$184),"Moderado",IF(OR(O40=CRITERIOS!$C$185,O40=CRITERIOS!$D$185),"Mayor",IF(OR(O40=CRITERIOS!$C$186,O40=CRITERIOS!$D$186),"Catastrófico","")))))</f>
        <v>Mayor</v>
      </c>
      <c r="Q40" s="345">
        <f>IF(P40="","",IF(P40="Leve",0.2,IF(P40="Menor",0.4,IF(P40="Moderado",0.6,IF(P40="Mayor",0.8,IF(P40="Catastrófico",1,))))))</f>
        <v>0.8</v>
      </c>
      <c r="R40" s="655" t="str">
        <f>IF(OR(AND(M40="Muy Baja",P40="Leve"),AND(M40="Muy Baja",P40="Menor"),AND(M40="Baja",P40="Leve")),"BAJO",IF(OR(AND(M40="Muy baja",P40="Moderado"),AND(M40="Baja",P40="Menor"),AND(M40="Baja",P40="Moderado"),AND(M40="Media",P40="Leve"),AND(M40="Media",P40="Menor"),AND(M40="Media",P40="Moderado"),AND(M40="Alta",P40="Leve"),AND(M40="Alta",P40="Menor")),"MODERADO",IF(OR(AND(M40="Muy Baja",P40="Mayor"),AND(M40="Baja",P40="Mayor"),AND(M40="Media",P40="Mayor"),AND(M40="Alta",P40="Moderado"),AND(M40="Alta",P40="Mayor"),AND(M40="Muy Alta",P40="Leve"),AND(M40="Muy Alta",P40="Menor"),AND(M40="Muy Alta",P40="Moderado"),AND(M40="Muy Alta",P40="Mayor")),"ALTO",IF(OR(AND(M40="Muy Baja",P40="Catastrófico"),AND(M40="Baja",P40="Catastrófico"),AND(M40="Media",P40="Catastrófico"),AND(M40="Alta",P40="Catastrófico"),AND(M40="Muy Alta",P40="Catastrófico")),"EXTREMO",""))))</f>
        <v>ALTO</v>
      </c>
      <c r="S40" s="278" t="s">
        <v>236</v>
      </c>
      <c r="T40" s="292" t="s">
        <v>237</v>
      </c>
      <c r="U40" s="278" t="s">
        <v>238</v>
      </c>
      <c r="V40" s="278" t="s">
        <v>239</v>
      </c>
      <c r="W40" s="292" t="s">
        <v>78</v>
      </c>
      <c r="X40" s="292" t="s">
        <v>240</v>
      </c>
      <c r="Y40" s="676" t="str">
        <f t="shared" ref="Y40" si="14">IF(OR(W40="PREVENTIVO",W40="DETECTIVO"),"PROBABILIDAD",IF(W40="CORRECTIVO","IMPACTO",""))</f>
        <v>PROBABILIDAD</v>
      </c>
      <c r="Z40" s="657" t="str">
        <f t="shared" ref="Z40:Z42" si="15">IF(AND(W40="PREVENTIVO",X40="AUTOMÁTICO"),"50%",IF(AND(W40="PREVENTIVO",X40="MANUAL"),"40%",IF(AND(W40="DETECTIVO",X40="AUTOMÁTICO"),"40%",IF(AND(W40="DETECTIVO",X40="MANUAL"),"30%",IF(AND(W40="CORRECTIVO",X40="AUTOMÁTICO"),"35%",IF(AND(W40="CORRECTIVO",X40="MANUAL"),"25%",""))))))</f>
        <v>50%</v>
      </c>
      <c r="AA40" s="275">
        <f>IFERROR(IF(Y40="Probabilidad",(N40-(N40*Z40)),IF(Y40="Impacto",N40,"")),"")</f>
        <v>0.5</v>
      </c>
      <c r="AB40" s="280" t="str">
        <f t="shared" ref="AB40:AB41" si="16">IFERROR(IF(AA40="","",IF(AA40&lt;=0.2,"MUY BAJA",IF(AA40&lt;=0.4,"BAJA",IF(AA40&lt;=0.6,"MEDIA",IF(AA40&lt;=0.8,"ALTA",IF(AA40=1,"MUY ALTA")))))),"")</f>
        <v>MEDIA</v>
      </c>
      <c r="AC40" s="280">
        <f>IFERROR(IF(Y40="Impacto",(Q40-(Q40*Z40)),IF(Y40="Probabilidad",Q40,"")),"")</f>
        <v>0.8</v>
      </c>
      <c r="AD40" s="280" t="str">
        <f t="shared" ref="AD40:AD42" si="17">IFERROR(IF(AC40="","",IF(AC40&lt;=0.2,"LEVE",IF(AC40&lt;=0.4,"MENOR",IF(AC40&lt;=0.6,"MODERADO",IF(AC40&lt;=0.8,"MAYOR",IF(AC40=1,"CATASTRÓFICO")))))),"")</f>
        <v>MAYOR</v>
      </c>
      <c r="AE40" s="658" t="str">
        <f t="shared" ref="AE40:AE41" si="18">IFERROR(IF(OR(AND(AB40="Muy Baja",AD40="Leve"),AND(AB40="Muy Baja",AD40="Menor"),AND(AB40="Baja",AD40="Leve")),"BAJO",IF(OR(AND(AB40="Muy baja",AD40="Moderado"),AND(AB40="Baja",AD40="Menor"),AND(AB40="Baja",AD40="Moderado"),AND(AB40="Media",AD40="Leve"),AND(AB40="Media",AD40="Menor"),AND(AB40="Media",AD40="Moderado"),AND(AB40="Alta",AD40="Leve"),AND(AB40="Alta",AD40="Menor")),"MODERADO",IF(OR(AND(AB40="Muy Baja",AD40="Mayor"),AND(AB40="Baja",AD40="Mayor"),AND(AB40="Media",AD40="Mayor"),AND(AB40="Alta",AD40="Moderado"),AND(AB40="Alta",AD40="Mayor"),AND(AB40="Muy Alta",AD40="Leve"),AND(AB40="Muy Alta",AD40="Menor"),AND(AB40="Muy Alta",AD40="Moderado"),AND(AB40="Muy Alta",AD40="Mayor")),"ALTO",IF(OR(AND(AB40="Muy Baja",AD40="Catastrófico"),AND(AB40="Baja",AD40="Catastrófico"),AND(AB40="Media",AD40="Catastrófico"),AND(AB40="Alta",AD40="Catastrófico"),AND(AB40="Muy Alta",AD40="Catastrófico")),"EXTREMO","")))),"")</f>
        <v>ALTO</v>
      </c>
      <c r="AF40" s="285">
        <v>45933</v>
      </c>
      <c r="AG40" s="278" t="s">
        <v>241</v>
      </c>
      <c r="AH40" s="659">
        <f>MIN(AA40:AA44)</f>
        <v>5.3999999999999999E-2</v>
      </c>
      <c r="AI40" s="654" t="str">
        <f>IFERROR(IF(AH40="","",IF(AH40&lt;=0.2,"MUY BAJA",IF(AH40&lt;=0.4,"BAJA",IF(AH40&lt;=0.6,"MEDIA",IF(AH40&lt;=0.8,"ALTA",IF(AH40=1,"MUY ALTA")))))),"")</f>
        <v>MUY BAJA</v>
      </c>
      <c r="AJ40" s="659">
        <f>MIN(AC40:AC44)</f>
        <v>0.8</v>
      </c>
      <c r="AK40" s="355" t="str">
        <f>IFERROR(IF(AJ40="","",IF(AJ40&lt;=0.2,"LEVE",IF(AJ40&lt;=0.4,"MENOR",IF(AJ40&lt;=0.6,"MODERADO",IF(AJ40&lt;=0.8,"MAYOR",IF(AJ40=1,"CATASTRÓFICO")))))),"")</f>
        <v>MAYOR</v>
      </c>
      <c r="AL40" s="655" t="str">
        <f>IFERROR(IF(OR(AND(AI40="Muy Baja",AK40="Leve"),AND(AI40="Muy Baja",AK40="Menor"),AND(AI40="Baja",AK40="Leve")),"BAJO",IF(OR(AND(AI40="Muy baja",AK40="Moderado"),AND(AI40="Baja",AK40="Menor"),AND(AI40="Baja",AK40="Moderado"),AND(AI40="Media",AK40="Leve"),AND(AI40="Media",AK40="Menor"),AND(AI40="Media",AK40="Moderado"),AND(AI40="Alta",AK40="Leve"),AND(AI40="Alta",AK40="Menor")),"MODERADO",IF(OR(AND(AI40="Muy Baja",AK40="Mayor"),AND(AI40="Baja",AK40="Mayor"),AND(AI40="Media",AK40="Mayor"),AND(AI40="Alta",AK40="Moderado"),AND(AI40="Alta",AK40="Mayor"),AND(AI40="Muy Alta",AK40="Leve"),AND(AI40="Muy Alta",AK40="Menor"),AND(AI40="Muy Alta",AK40="Moderado"),AND(AI40="Muy Alta",AK40="Mayor")),"ALTO",IF(OR(AND(AI40="Muy Baja",AK40="Catastrófico"),AND(AI40="Baja",AK40="Catastrófico"),AND(AI40="Media",AK40="Catastrófico"),AND(AI40="Alta",AK40="Catastrófico"),AND(AI40="Muy Alta",AK40="Catastrófico")),"EXTREMO","")))),"")</f>
        <v>ALTO</v>
      </c>
      <c r="AM40" s="659"/>
      <c r="AN40" s="355"/>
      <c r="AO40" s="659"/>
      <c r="AP40" s="355"/>
      <c r="AQ40" s="655"/>
      <c r="AR40" s="335">
        <v>43733</v>
      </c>
      <c r="AS40" s="336" t="s">
        <v>242</v>
      </c>
      <c r="AT40" s="335">
        <v>43859</v>
      </c>
      <c r="AU40" s="336" t="s">
        <v>243</v>
      </c>
      <c r="AV40" s="356">
        <v>44061</v>
      </c>
      <c r="AW40" s="336" t="s">
        <v>244</v>
      </c>
      <c r="AX40" s="356">
        <v>44272</v>
      </c>
      <c r="AY40" s="336" t="s">
        <v>245</v>
      </c>
      <c r="AZ40" s="356">
        <v>44587</v>
      </c>
      <c r="BA40" s="336" t="s">
        <v>246</v>
      </c>
      <c r="BB40" s="356">
        <v>44795</v>
      </c>
      <c r="BC40" s="336" t="s">
        <v>247</v>
      </c>
      <c r="BD40" s="356">
        <v>44960</v>
      </c>
      <c r="BE40" s="336" t="s">
        <v>215</v>
      </c>
      <c r="BF40" s="360">
        <v>45138</v>
      </c>
      <c r="BG40" s="340" t="s">
        <v>248</v>
      </c>
      <c r="BH40" s="356"/>
      <c r="BI40" s="336"/>
      <c r="BJ40" s="348">
        <v>45400</v>
      </c>
      <c r="BK40" s="341" t="s">
        <v>249</v>
      </c>
      <c r="BL40" s="348">
        <v>45551</v>
      </c>
      <c r="BM40" s="341" t="s">
        <v>250</v>
      </c>
      <c r="BN40" s="348">
        <v>45720</v>
      </c>
      <c r="BO40" s="341" t="s">
        <v>220</v>
      </c>
      <c r="BP40" s="348">
        <v>45697</v>
      </c>
      <c r="BQ40" s="361" t="s">
        <v>251</v>
      </c>
      <c r="BR40" s="598"/>
    </row>
    <row r="41" spans="1:70" s="626" customFormat="1" ht="94.5" customHeight="1">
      <c r="A41" s="650"/>
      <c r="B41" s="651"/>
      <c r="C41" s="651"/>
      <c r="D41" s="652"/>
      <c r="E41" s="653"/>
      <c r="F41" s="336"/>
      <c r="G41" s="336"/>
      <c r="H41" s="336"/>
      <c r="I41" s="367"/>
      <c r="J41" s="336"/>
      <c r="K41" s="344"/>
      <c r="L41" s="336"/>
      <c r="M41" s="654"/>
      <c r="N41" s="345"/>
      <c r="O41" s="336"/>
      <c r="P41" s="654"/>
      <c r="Q41" s="345"/>
      <c r="R41" s="655"/>
      <c r="S41" s="278" t="s">
        <v>252</v>
      </c>
      <c r="T41" s="292" t="s">
        <v>237</v>
      </c>
      <c r="U41" s="278" t="s">
        <v>253</v>
      </c>
      <c r="V41" s="278" t="s">
        <v>254</v>
      </c>
      <c r="W41" s="292" t="s">
        <v>78</v>
      </c>
      <c r="X41" s="292" t="s">
        <v>240</v>
      </c>
      <c r="Y41" s="676" t="str">
        <f>IF(OR(W41="PREVENTIVO",W41="DETECTIVO"),"PROBABILIDAD",IF(W41="CORRECTIVO","IMPACTO",""))</f>
        <v>PROBABILIDAD</v>
      </c>
      <c r="Z41" s="657" t="str">
        <f t="shared" si="15"/>
        <v>50%</v>
      </c>
      <c r="AA41" s="275">
        <f>IFERROR(IF(AND(Y40="Probabilidad",Y41="Probabilidad"),(AA40-(AA40*Z41)),IF(Y41="Probabilidad",(N40-(N40*Z41)),IF(Y41="Impacto",AA40,""))),"")</f>
        <v>0.25</v>
      </c>
      <c r="AB41" s="280" t="str">
        <f t="shared" si="16"/>
        <v>BAJA</v>
      </c>
      <c r="AC41" s="280">
        <f>IFERROR(IF(AND(Y40="Impacto",Y41="Impacto"),(AC40-(AC40*Z41)),IF(Y41="Impacto",(Q40-(+Q40*Z41)),IF(Y41="Probabilidad",AC40,""))),"")</f>
        <v>0.8</v>
      </c>
      <c r="AD41" s="280" t="str">
        <f t="shared" si="17"/>
        <v>MAYOR</v>
      </c>
      <c r="AE41" s="658" t="str">
        <f t="shared" si="18"/>
        <v>ALTO</v>
      </c>
      <c r="AF41" s="285" t="s">
        <v>255</v>
      </c>
      <c r="AG41" s="278" t="s">
        <v>256</v>
      </c>
      <c r="AH41" s="659"/>
      <c r="AI41" s="654"/>
      <c r="AJ41" s="659"/>
      <c r="AK41" s="355"/>
      <c r="AL41" s="655"/>
      <c r="AM41" s="659"/>
      <c r="AN41" s="355"/>
      <c r="AO41" s="659"/>
      <c r="AP41" s="355"/>
      <c r="AQ41" s="655"/>
      <c r="AR41" s="335"/>
      <c r="AS41" s="336"/>
      <c r="AT41" s="335"/>
      <c r="AU41" s="336"/>
      <c r="AV41" s="356"/>
      <c r="AW41" s="336"/>
      <c r="AX41" s="356"/>
      <c r="AY41" s="336"/>
      <c r="AZ41" s="356"/>
      <c r="BA41" s="336"/>
      <c r="BB41" s="356"/>
      <c r="BC41" s="336"/>
      <c r="BD41" s="356"/>
      <c r="BE41" s="336"/>
      <c r="BF41" s="360"/>
      <c r="BG41" s="340"/>
      <c r="BH41" s="356"/>
      <c r="BI41" s="336"/>
      <c r="BJ41" s="348"/>
      <c r="BK41" s="341"/>
      <c r="BL41" s="348"/>
      <c r="BM41" s="341"/>
      <c r="BN41" s="348"/>
      <c r="BO41" s="341"/>
      <c r="BP41" s="348"/>
      <c r="BQ41" s="361"/>
      <c r="BR41" s="598"/>
    </row>
    <row r="42" spans="1:70" s="626" customFormat="1" ht="80.25" customHeight="1">
      <c r="A42" s="650"/>
      <c r="B42" s="651"/>
      <c r="C42" s="651"/>
      <c r="D42" s="652"/>
      <c r="E42" s="653"/>
      <c r="F42" s="273" t="s">
        <v>257</v>
      </c>
      <c r="G42" s="336"/>
      <c r="H42" s="336"/>
      <c r="I42" s="367"/>
      <c r="J42" s="336"/>
      <c r="K42" s="344"/>
      <c r="L42" s="336"/>
      <c r="M42" s="654"/>
      <c r="N42" s="345"/>
      <c r="O42" s="336"/>
      <c r="P42" s="654"/>
      <c r="Q42" s="345"/>
      <c r="R42" s="655"/>
      <c r="S42" s="278" t="s">
        <v>258</v>
      </c>
      <c r="T42" s="292" t="s">
        <v>85</v>
      </c>
      <c r="U42" s="278" t="s">
        <v>259</v>
      </c>
      <c r="V42" s="278" t="s">
        <v>260</v>
      </c>
      <c r="W42" s="292" t="s">
        <v>78</v>
      </c>
      <c r="X42" s="292" t="s">
        <v>61</v>
      </c>
      <c r="Y42" s="656" t="str">
        <f t="shared" ref="Y42" si="19">IF(OR(W42="PREVENTIVO",W42="DETECTIVO"),"PROBABILIDAD",IF(W42="CORRECTIVO","IMPACTO",""))</f>
        <v>PROBABILIDAD</v>
      </c>
      <c r="Z42" s="657" t="str">
        <f t="shared" si="15"/>
        <v>40%</v>
      </c>
      <c r="AA42" s="275">
        <f>IFERROR(IF(AND(Y41="Probabilidad",Y42="Probabilidad"),(AA41-(AA41*Z42)),IF(AND(Y41="Impacto",Y42="Probabilidad"),(AA40-(AA40*Z42)),IF(Y42="Impacto",AA41,""))),"")</f>
        <v>0.15</v>
      </c>
      <c r="AB42" s="280" t="str">
        <f>IFERROR(IF(AA42="","",IF(AA42&lt;=0.2,"MUY BAJA",IF(AA42&lt;=0.4,"BAJA",IF(AA42&lt;=0.6,"MEDIA",IF(AA42&lt;=0.8,"ALTA",IF(AA42=1,"MUY ALTA")))))),"")</f>
        <v>MUY BAJA</v>
      </c>
      <c r="AC42" s="280">
        <f>IFERROR(IF(AND(Y41="Impacto",Y42="Impacto"),(AC41-(AC41*Z42)),IF(AND(Y41="Probabilidad",Y42="Impacto"),(AC40-(AC40*Z42)),IF(Y42="Probabilidad",AC41,""))),"")</f>
        <v>0.8</v>
      </c>
      <c r="AD42" s="280" t="str">
        <f t="shared" si="17"/>
        <v>MAYOR</v>
      </c>
      <c r="AE42" s="658" t="str">
        <f>IFERROR(IF(OR(AND(AB42="Muy Baja",AD42="Leve"),AND(AB42="Muy Baja",AD42="Menor"),AND(AB42="Baja",AD42="Leve")),"BAJO",IF(OR(AND(AB42="Muy baja",AD42="Moderado"),AND(AB42="Baja",AD42="Menor"),AND(AB42="Baja",AD42="Moderado"),AND(AB42="Media",AD42="Leve"),AND(AB42="Media",AD42="Menor"),AND(AB42="Media",AD42="Moderado"),AND(AB42="Alta",AD42="Leve"),AND(AB42="Alta",AD42="Menor")),"MODERADO",IF(OR(AND(AB42="Muy Baja",AD42="Mayor"),AND(AB42="Baja",AD42="Mayor"),AND(AB42="Media",AD42="Mayor"),AND(AB42="Alta",AD42="Moderado"),AND(AB42="Alta",AD42="Mayor"),AND(AB42="Muy Alta",AD42="Leve"),AND(AB42="Muy Alta",AD42="Menor"),AND(AB42="Muy Alta",AD42="Moderado"),AND(AB42="Muy Alta",AD42="Mayor")),"ALTO",IF(OR(AND(AB42="Muy Baja",AD42="Catastrófico"),AND(AB42="Baja",AD42="Catastrófico"),AND(AB42="Media",AD42="Catastrófico"),AND(AB42="Alta",AD42="Catastrófico"),AND(AB42="Muy Alta",AD42="Catastrófico")),"EXTREMO","")))),"")</f>
        <v>ALTO</v>
      </c>
      <c r="AF42" s="292" t="s">
        <v>255</v>
      </c>
      <c r="AG42" s="278" t="s">
        <v>256</v>
      </c>
      <c r="AH42" s="659"/>
      <c r="AI42" s="654"/>
      <c r="AJ42" s="659"/>
      <c r="AK42" s="355"/>
      <c r="AL42" s="655"/>
      <c r="AM42" s="659"/>
      <c r="AN42" s="355"/>
      <c r="AO42" s="659"/>
      <c r="AP42" s="355"/>
      <c r="AQ42" s="655"/>
      <c r="AR42" s="335"/>
      <c r="AS42" s="336"/>
      <c r="AT42" s="335"/>
      <c r="AU42" s="336"/>
      <c r="AV42" s="356"/>
      <c r="AW42" s="336"/>
      <c r="AX42" s="356"/>
      <c r="AY42" s="336"/>
      <c r="AZ42" s="356"/>
      <c r="BA42" s="336"/>
      <c r="BB42" s="356"/>
      <c r="BC42" s="336"/>
      <c r="BD42" s="356"/>
      <c r="BE42" s="336"/>
      <c r="BF42" s="360"/>
      <c r="BG42" s="340"/>
      <c r="BH42" s="356"/>
      <c r="BI42" s="336"/>
      <c r="BJ42" s="348"/>
      <c r="BK42" s="341"/>
      <c r="BL42" s="348"/>
      <c r="BM42" s="341"/>
      <c r="BN42" s="348"/>
      <c r="BO42" s="341"/>
      <c r="BP42" s="348"/>
      <c r="BQ42" s="361"/>
      <c r="BR42" s="598"/>
    </row>
    <row r="43" spans="1:70" s="626" customFormat="1" ht="123.75" customHeight="1">
      <c r="A43" s="650"/>
      <c r="B43" s="651"/>
      <c r="C43" s="651"/>
      <c r="D43" s="652"/>
      <c r="E43" s="653"/>
      <c r="F43" s="273" t="s">
        <v>261</v>
      </c>
      <c r="G43" s="336"/>
      <c r="H43" s="336"/>
      <c r="I43" s="367"/>
      <c r="J43" s="336"/>
      <c r="K43" s="344"/>
      <c r="L43" s="336"/>
      <c r="M43" s="654"/>
      <c r="N43" s="345"/>
      <c r="O43" s="336"/>
      <c r="P43" s="654"/>
      <c r="Q43" s="345"/>
      <c r="R43" s="655"/>
      <c r="S43" s="278" t="s">
        <v>262</v>
      </c>
      <c r="T43" s="292" t="s">
        <v>237</v>
      </c>
      <c r="U43" s="278" t="s">
        <v>263</v>
      </c>
      <c r="V43" s="278" t="s">
        <v>264</v>
      </c>
      <c r="W43" s="292" t="s">
        <v>60</v>
      </c>
      <c r="X43" s="292" t="s">
        <v>240</v>
      </c>
      <c r="Y43" s="656" t="str">
        <f t="shared" ref="Y43:Y44" si="20">IF(OR(W43="PREVENTIVO",W43="DETECTIVO"),"PROBABILIDAD",IF(W43="CORRECTIVO","IMPACTO",""))</f>
        <v>PROBABILIDAD</v>
      </c>
      <c r="Z43" s="657" t="str">
        <f t="shared" ref="Z43:Z44" si="21">IF(AND(W43="PREVENTIVO",X43="AUTOMÁTICO"),"50%",IF(AND(W43="PREVENTIVO",X43="MANUAL"),"40%",IF(AND(W43="DETECTIVO",X43="AUTOMÁTICO"),"40%",IF(AND(W43="DETECTIVO",X43="MANUAL"),"30%",IF(AND(W43="CORRECTIVO",X43="AUTOMÁTICO"),"35%",IF(AND(W43="CORRECTIVO",X43="MANUAL"),"25%",""))))))</f>
        <v>40%</v>
      </c>
      <c r="AA43" s="275">
        <f>IFERROR(IF(AND(Y42="Probabilidad",Y43="Probabilidad"),(AA42-(AA42*Z43)),IF(AND(Y42="Impacto",Y43="Probabilidad"),(AA41-(AA41*Z43)),IF(Y43="Impacto",AA42,""))),"")</f>
        <v>0.09</v>
      </c>
      <c r="AB43" s="280" t="str">
        <f>IFERROR(IF(AA43="","",IF(AA43&lt;=0.2,"MUY BAJA",IF(AA43&lt;=0.4,"BAJA",IF(AA43&lt;=0.6,"MEDIA",IF(AA43&lt;=0.8,"ALTA",IF(AA43=1,"MUY ALTA")))))),"")</f>
        <v>MUY BAJA</v>
      </c>
      <c r="AC43" s="280">
        <f>IFERROR(IF(AND(Y42="Impacto",Y43="Impacto"),(AC42-(AC42*Z43)),IF(AND(Y42="Probabilidad",Y43="Impacto"),(AC41-(AC41*Z43)),IF(Y43="Probabilidad",AC42,""))),"")</f>
        <v>0.8</v>
      </c>
      <c r="AD43" s="280" t="str">
        <f t="shared" ref="AD43:AD44" si="22">IFERROR(IF(AC43="","",IF(AC43&lt;=0.2,"LEVE",IF(AC43&lt;=0.4,"MENOR",IF(AC43&lt;=0.6,"MODERADO",IF(AC43&lt;=0.8,"MAYOR",IF(AC43=1,"CATASTRÓFICO")))))),"")</f>
        <v>MAYOR</v>
      </c>
      <c r="AE43" s="658" t="str">
        <f>IFERROR(IF(OR(AND(AB43="Muy Baja",AD43="Leve"),AND(AB43="Muy Baja",AD43="Menor"),AND(AB43="Baja",AD43="Leve")),"BAJO",IF(OR(AND(AB43="Muy baja",AD43="Moderado"),AND(AB43="Baja",AD43="Menor"),AND(AB43="Baja",AD43="Moderado"),AND(AB43="Media",AD43="Leve"),AND(AB43="Media",AD43="Menor"),AND(AB43="Media",AD43="Moderado"),AND(AB43="Alta",AD43="Leve"),AND(AB43="Alta",AD43="Menor")),"MODERADO",IF(OR(AND(AB43="Muy Baja",AD43="Mayor"),AND(AB43="Baja",AD43="Mayor"),AND(AB43="Media",AD43="Mayor"),AND(AB43="Alta",AD43="Moderado"),AND(AB43="Alta",AD43="Mayor"),AND(AB43="Muy Alta",AD43="Leve"),AND(AB43="Muy Alta",AD43="Menor"),AND(AB43="Muy Alta",AD43="Moderado"),AND(AB43="Muy Alta",AD43="Mayor")),"ALTO",IF(OR(AND(AB43="Muy Baja",AD43="Catastrófico"),AND(AB43="Baja",AD43="Catastrófico"),AND(AB43="Media",AD43="Catastrófico"),AND(AB43="Alta",AD43="Catastrófico"),AND(AB43="Muy Alta",AD43="Catastrófico")),"EXTREMO","")))),"")</f>
        <v>ALTO</v>
      </c>
      <c r="AF43" s="285">
        <v>45933</v>
      </c>
      <c r="AG43" s="278" t="s">
        <v>265</v>
      </c>
      <c r="AH43" s="659"/>
      <c r="AI43" s="654"/>
      <c r="AJ43" s="659"/>
      <c r="AK43" s="355"/>
      <c r="AL43" s="655"/>
      <c r="AM43" s="659"/>
      <c r="AN43" s="355"/>
      <c r="AO43" s="659"/>
      <c r="AP43" s="355"/>
      <c r="AQ43" s="655"/>
      <c r="AR43" s="335"/>
      <c r="AS43" s="336"/>
      <c r="AT43" s="335"/>
      <c r="AU43" s="336"/>
      <c r="AV43" s="356"/>
      <c r="AW43" s="336"/>
      <c r="AX43" s="356"/>
      <c r="AY43" s="336"/>
      <c r="AZ43" s="356"/>
      <c r="BA43" s="336"/>
      <c r="BB43" s="356"/>
      <c r="BC43" s="336"/>
      <c r="BD43" s="356"/>
      <c r="BE43" s="336"/>
      <c r="BF43" s="360"/>
      <c r="BG43" s="340"/>
      <c r="BH43" s="356"/>
      <c r="BI43" s="336"/>
      <c r="BJ43" s="348"/>
      <c r="BK43" s="341"/>
      <c r="BL43" s="348"/>
      <c r="BM43" s="341"/>
      <c r="BN43" s="348"/>
      <c r="BO43" s="341"/>
      <c r="BP43" s="348"/>
      <c r="BQ43" s="361"/>
      <c r="BR43" s="598"/>
    </row>
    <row r="44" spans="1:70" s="626" customFormat="1" ht="105" customHeight="1">
      <c r="A44" s="650"/>
      <c r="B44" s="651"/>
      <c r="C44" s="651"/>
      <c r="D44" s="652"/>
      <c r="E44" s="653"/>
      <c r="F44" s="273" t="s">
        <v>266</v>
      </c>
      <c r="G44" s="336"/>
      <c r="H44" s="336"/>
      <c r="I44" s="367"/>
      <c r="J44" s="336"/>
      <c r="K44" s="344"/>
      <c r="L44" s="336"/>
      <c r="M44" s="654"/>
      <c r="N44" s="345"/>
      <c r="O44" s="336"/>
      <c r="P44" s="654"/>
      <c r="Q44" s="345"/>
      <c r="R44" s="655"/>
      <c r="S44" s="278" t="s">
        <v>267</v>
      </c>
      <c r="T44" s="292" t="s">
        <v>57</v>
      </c>
      <c r="U44" s="278" t="s">
        <v>268</v>
      </c>
      <c r="V44" s="278" t="s">
        <v>269</v>
      </c>
      <c r="W44" s="292" t="s">
        <v>78</v>
      </c>
      <c r="X44" s="292" t="s">
        <v>61</v>
      </c>
      <c r="Y44" s="656" t="str">
        <f t="shared" si="20"/>
        <v>PROBABILIDAD</v>
      </c>
      <c r="Z44" s="657" t="str">
        <f t="shared" si="21"/>
        <v>40%</v>
      </c>
      <c r="AA44" s="275">
        <f>IFERROR(IF(AND(Y43="Probabilidad",Y44="Probabilidad"),(AA43-(AA43*Z44)),IF(AND(Y43="Impacto",Y44="Probabilidad"),(AA42-(AA42*Z44)),IF(Y44="Impacto",AA43,""))),"")</f>
        <v>5.3999999999999999E-2</v>
      </c>
      <c r="AB44" s="280" t="str">
        <f>IFERROR(IF(AA44="","",IF(AA44&lt;=0.2,"MUY BAJA",IF(AA44&lt;=0.4,"BAJA",IF(AA44&lt;=0.6,"MEDIA",IF(AA44&lt;=0.8,"ALTA",IF(AA44=1,"MUY ALTA")))))),"")</f>
        <v>MUY BAJA</v>
      </c>
      <c r="AC44" s="280">
        <f>IFERROR(IF(AND(Y43="Impacto",Y44="Impacto"),(AC43-(AC43*Z44)),IF(AND(Y43="Probabilidad",Y44="Impacto"),(AC42-(AC42*Z44)),IF(Y44="Probabilidad",AC43,""))),"")</f>
        <v>0.8</v>
      </c>
      <c r="AD44" s="280" t="str">
        <f t="shared" si="22"/>
        <v>MAYOR</v>
      </c>
      <c r="AE44" s="658" t="str">
        <f>IFERROR(IF(OR(AND(AB44="Muy Baja",AD44="Leve"),AND(AB44="Muy Baja",AD44="Menor"),AND(AB44="Baja",AD44="Leve")),"BAJO",IF(OR(AND(AB44="Muy baja",AD44="Moderado"),AND(AB44="Baja",AD44="Menor"),AND(AB44="Baja",AD44="Moderado"),AND(AB44="Media",AD44="Leve"),AND(AB44="Media",AD44="Menor"),AND(AB44="Media",AD44="Moderado"),AND(AB44="Alta",AD44="Leve"),AND(AB44="Alta",AD44="Menor")),"MODERADO",IF(OR(AND(AB44="Muy Baja",AD44="Mayor"),AND(AB44="Baja",AD44="Mayor"),AND(AB44="Media",AD44="Mayor"),AND(AB44="Alta",AD44="Moderado"),AND(AB44="Alta",AD44="Mayor"),AND(AB44="Muy Alta",AD44="Leve"),AND(AB44="Muy Alta",AD44="Menor"),AND(AB44="Muy Alta",AD44="Moderado"),AND(AB44="Muy Alta",AD44="Mayor")),"ALTO",IF(OR(AND(AB44="Muy Baja",AD44="Catastrófico"),AND(AB44="Baja",AD44="Catastrófico"),AND(AB44="Media",AD44="Catastrófico"),AND(AB44="Alta",AD44="Catastrófico"),AND(AB44="Muy Alta",AD44="Catastrófico")),"EXTREMO","")))),"")</f>
        <v>ALTO</v>
      </c>
      <c r="AF44" s="285">
        <v>45933</v>
      </c>
      <c r="AG44" s="278" t="s">
        <v>270</v>
      </c>
      <c r="AH44" s="659"/>
      <c r="AI44" s="654"/>
      <c r="AJ44" s="659"/>
      <c r="AK44" s="355"/>
      <c r="AL44" s="655"/>
      <c r="AM44" s="659"/>
      <c r="AN44" s="355"/>
      <c r="AO44" s="659"/>
      <c r="AP44" s="355"/>
      <c r="AQ44" s="655"/>
      <c r="AR44" s="335"/>
      <c r="AS44" s="336"/>
      <c r="AT44" s="335"/>
      <c r="AU44" s="336"/>
      <c r="AV44" s="356"/>
      <c r="AW44" s="336"/>
      <c r="AX44" s="356"/>
      <c r="AY44" s="336"/>
      <c r="AZ44" s="356"/>
      <c r="BA44" s="336"/>
      <c r="BB44" s="356"/>
      <c r="BC44" s="336"/>
      <c r="BD44" s="356"/>
      <c r="BE44" s="336"/>
      <c r="BF44" s="360"/>
      <c r="BG44" s="340"/>
      <c r="BH44" s="356"/>
      <c r="BI44" s="336"/>
      <c r="BJ44" s="348"/>
      <c r="BK44" s="341"/>
      <c r="BL44" s="348"/>
      <c r="BM44" s="341"/>
      <c r="BN44" s="348"/>
      <c r="BO44" s="341"/>
      <c r="BP44" s="348"/>
      <c r="BQ44" s="361"/>
      <c r="BR44" s="598"/>
    </row>
    <row r="45" spans="1:70" s="626" customFormat="1" ht="103.5" customHeight="1">
      <c r="A45" s="650"/>
      <c r="B45" s="651"/>
      <c r="C45" s="651"/>
      <c r="D45" s="652"/>
      <c r="E45" s="653" t="s">
        <v>231</v>
      </c>
      <c r="F45" s="273" t="s">
        <v>271</v>
      </c>
      <c r="G45" s="336" t="s">
        <v>272</v>
      </c>
      <c r="H45" s="336" t="s">
        <v>273</v>
      </c>
      <c r="I45" s="367"/>
      <c r="J45" s="336" t="s">
        <v>111</v>
      </c>
      <c r="K45" s="344">
        <v>325</v>
      </c>
      <c r="L45" s="336" t="s">
        <v>274</v>
      </c>
      <c r="M45" s="654" t="str">
        <f>IF(K45&lt;=0,"",IF(K45&lt;=2,"Muy Baja",IF(K45&lt;=10,"Baja",IF(K45&lt;=30,"Media",IF(K45&lt;=100,"Alta",IF(K45&gt;100,"Muy Alta"))))))</f>
        <v>Muy Alta</v>
      </c>
      <c r="N45" s="345">
        <f>IF(M45="","",IF(M45="Muy Baja",0.2,IF(M45="Baja",0.4,IF(M45="Media",0.6,IF(M45="Alta",0.8,IF(M45="Muy Alta",1,))))))</f>
        <v>1</v>
      </c>
      <c r="O45" s="336" t="s">
        <v>149</v>
      </c>
      <c r="P45" s="654" t="str">
        <f>IF(OR(O45=CRITERIOS!$C$182,O45=CRITERIOS!$D$182),"Leve",IF(OR(O45=CRITERIOS!$C$183,O45=CRITERIOS!$D$183),"Menor",IF(OR(O45=CRITERIOS!$C$184,O45=CRITERIOS!$D$184),"Moderado",IF(OR(O45=CRITERIOS!$C$185,O45=CRITERIOS!$D$185),"Mayor",IF(OR(O45=CRITERIOS!$C$186,O45=CRITERIOS!$D$186),"Catastrófico","")))))</f>
        <v>Mayor</v>
      </c>
      <c r="Q45" s="345">
        <f>IF(P45="","",IF(P45="Leve",0.2,IF(P45="Menor",0.4,IF(P45="Moderado",0.6,IF(P45="Mayor",0.8,IF(P45="Catastrófico",1,))))))</f>
        <v>0.8</v>
      </c>
      <c r="R45" s="655" t="str">
        <f>IF(OR(AND(M45="Muy Baja",P45="Leve"),AND(M45="Muy Baja",P45="Menor"),AND(M45="Baja",P45="Leve")),"BAJO",IF(OR(AND(M45="Muy baja",P45="Moderado"),AND(M45="Baja",P45="Menor"),AND(M45="Baja",P45="Moderado"),AND(M45="Media",P45="Leve"),AND(M45="Media",P45="Menor"),AND(M45="Media",P45="Moderado"),AND(M45="Alta",P45="Leve"),AND(M45="Alta",P45="Menor")),"MODERADO",IF(OR(AND(M45="Muy Baja",P45="Mayor"),AND(M45="Baja",P45="Mayor"),AND(M45="Media",P45="Mayor"),AND(M45="Alta",P45="Moderado"),AND(M45="Alta",P45="Mayor"),AND(M45="Muy Alta",P45="Leve"),AND(M45="Muy Alta",P45="Menor"),AND(M45="Muy Alta",P45="Moderado"),AND(M45="Muy Alta",P45="Mayor")),"ALTO",IF(OR(AND(M45="Muy Baja",P45="Catastrófico"),AND(M45="Baja",P45="Catastrófico"),AND(M45="Media",P45="Catastrófico"),AND(M45="Alta",P45="Catastrófico"),AND(M45="Muy Alta",P45="Catastrófico")),"EXTREMO",""))))</f>
        <v>ALTO</v>
      </c>
      <c r="S45" s="278" t="s">
        <v>275</v>
      </c>
      <c r="T45" s="292" t="s">
        <v>57</v>
      </c>
      <c r="U45" s="273" t="s">
        <v>276</v>
      </c>
      <c r="V45" s="302" t="s">
        <v>277</v>
      </c>
      <c r="W45" s="292" t="s">
        <v>278</v>
      </c>
      <c r="X45" s="292" t="s">
        <v>61</v>
      </c>
      <c r="Y45" s="656" t="str">
        <f t="shared" ref="Y45:Y47" si="23">IF(OR(W45="PREVENTIVO",W45="DETECTIVO"),"PROBABILIDAD",IF(W45="CORRECTIVO","IMPACTO",""))</f>
        <v>IMPACTO</v>
      </c>
      <c r="Z45" s="657" t="str">
        <f t="shared" si="10"/>
        <v>25%</v>
      </c>
      <c r="AA45" s="275">
        <f>IFERROR(IF(Y45="Probabilidad",(N45-(N45*Z45)),IF(Y45="Impacto",N45,"")),"")</f>
        <v>1</v>
      </c>
      <c r="AB45" s="280" t="str">
        <f t="shared" si="0"/>
        <v>MUY ALTA</v>
      </c>
      <c r="AC45" s="280">
        <f>IFERROR(IF(Y45="Impacto",(Q45-(Q45*Z45)),IF(Y45="Probabilidad",Q45,"")),"")</f>
        <v>0.60000000000000009</v>
      </c>
      <c r="AD45" s="280" t="str">
        <f t="shared" ref="AD45:AD49" si="24">IFERROR(IF(AC45="","",IF(AC45&lt;=0.2,"LEVE",IF(AC45&lt;=0.4,"MENOR",IF(AC45&lt;=0.6,"MODERADO",IF(AC45&lt;=0.8,"MAYOR",IF(AC45=1,"CATASTRÓFICO")))))),"")</f>
        <v>MODERADO</v>
      </c>
      <c r="AE45" s="658" t="str">
        <f t="shared" ref="AE45:AE49" si="25">IFERROR(IF(OR(AND(AB45="Muy Baja",AD45="Leve"),AND(AB45="Muy Baja",AD45="Menor"),AND(AB45="Baja",AD45="Leve")),"BAJO",IF(OR(AND(AB45="Muy baja",AD45="Moderado"),AND(AB45="Baja",AD45="Menor"),AND(AB45="Baja",AD45="Moderado"),AND(AB45="Media",AD45="Leve"),AND(AB45="Media",AD45="Menor"),AND(AB45="Media",AD45="Moderado"),AND(AB45="Alta",AD45="Leve"),AND(AB45="Alta",AD45="Menor")),"MODERADO",IF(OR(AND(AB45="Muy Baja",AD45="Mayor"),AND(AB45="Baja",AD45="Mayor"),AND(AB45="Media",AD45="Mayor"),AND(AB45="Alta",AD45="Moderado"),AND(AB45="Alta",AD45="Mayor"),AND(AB45="Muy Alta",AD45="Leve"),AND(AB45="Muy Alta",AD45="Menor"),AND(AB45="Muy Alta",AD45="Moderado"),AND(AB45="Muy Alta",AD45="Mayor")),"ALTO",IF(OR(AND(AB45="Muy Baja",AD45="Catastrófico"),AND(AB45="Baja",AD45="Catastrófico"),AND(AB45="Media",AD45="Catastrófico"),AND(AB45="Alta",AD45="Catastrófico"),AND(AB45="Muy Alta",AD45="Catastrófico")),"EXTREMO","")))),"")</f>
        <v>ALTO</v>
      </c>
      <c r="AF45" s="284">
        <v>45933</v>
      </c>
      <c r="AG45" s="271" t="s">
        <v>279</v>
      </c>
      <c r="AH45" s="659">
        <f>MIN(AA45,AA47)</f>
        <v>1</v>
      </c>
      <c r="AI45" s="355" t="str">
        <f>IFERROR(IF(AH45="","",IF(AH45&lt;=0.2,"MUY BAJA",IF(AH45&lt;=0.4,"BAJA",IF(AH45&lt;=0.6,"MEDIA",IF(AH45&lt;=0.8,"ALTA",IF(AH45=1,"MUY ALTA")))))),"")</f>
        <v>MUY ALTA</v>
      </c>
      <c r="AJ45" s="659">
        <f>MIN(AC45,AC47)</f>
        <v>0.33750000000000002</v>
      </c>
      <c r="AK45" s="355" t="str">
        <f>IFERROR(IF(AJ45="","",IF(AJ45&lt;=0.2,"LEVE",IF(AJ45&lt;=0.4,"MENOR",IF(AJ45&lt;=0.6,"MODERADO",IF(AJ45&lt;=0.8,"MAYOR",IF(AJ45=1,"CATASTRÓFICO")))))),"")</f>
        <v>MENOR</v>
      </c>
      <c r="AL45" s="655" t="str">
        <f>IFERROR(IF(OR(AND(AI45="Muy Baja",AK45="Leve"),AND(AI45="Muy Baja",AK45="Menor"),AND(AI45="Baja",AK45="Leve")),"BAJO",IF(OR(AND(AI45="Muy baja",AK45="Moderado"),AND(AI45="Baja",AK45="Menor"),AND(AI45="Baja",AK45="Moderado"),AND(AI45="Media",AK45="Leve"),AND(AI45="Media",AK45="Menor"),AND(AI45="Media",AK45="Moderado"),AND(AI45="Alta",AK45="Leve"),AND(AI45="Alta",AK45="Menor")),"MODERADO",IF(OR(AND(AI45="Muy Baja",AK45="Mayor"),AND(AI45="Baja",AK45="Mayor"),AND(AI45="Media",AK45="Mayor"),AND(AI45="Alta",AK45="Moderado"),AND(AI45="Alta",AK45="Mayor"),AND(AI45="Muy Alta",AK45="Leve"),AND(AI45="Muy Alta",AK45="Menor"),AND(AI45="Muy Alta",AK45="Moderado"),AND(AI45="Muy Alta",AK45="Mayor")),"ALTO",IF(OR(AND(AI45="Muy Baja",AK45="Catastrófico"),AND(AI45="Baja",AK45="Catastrófico"),AND(AI45="Media",AK45="Catastrófico"),AND(AI45="Alta",AK45="Catastrófico"),AND(AI45="Muy Alta",AK45="Catastrófico")),"EXTREMO","")))),"")</f>
        <v>ALTO</v>
      </c>
      <c r="AM45" s="659"/>
      <c r="AN45" s="355"/>
      <c r="AO45" s="659"/>
      <c r="AP45" s="355"/>
      <c r="AQ45" s="655"/>
      <c r="AR45" s="335">
        <v>44272</v>
      </c>
      <c r="AS45" s="336" t="s">
        <v>280</v>
      </c>
      <c r="AT45" s="335">
        <v>44587</v>
      </c>
      <c r="AU45" s="336" t="s">
        <v>281</v>
      </c>
      <c r="AV45" s="335">
        <v>44795</v>
      </c>
      <c r="AW45" s="336" t="s">
        <v>282</v>
      </c>
      <c r="AX45" s="335">
        <v>44960</v>
      </c>
      <c r="AY45" s="336" t="s">
        <v>283</v>
      </c>
      <c r="AZ45" s="335">
        <v>44960</v>
      </c>
      <c r="BA45" s="336" t="s">
        <v>284</v>
      </c>
      <c r="BB45" s="360">
        <v>45138</v>
      </c>
      <c r="BC45" s="340" t="s">
        <v>285</v>
      </c>
      <c r="BD45" s="356"/>
      <c r="BE45" s="336"/>
      <c r="BF45" s="356"/>
      <c r="BG45" s="336"/>
      <c r="BH45" s="356"/>
      <c r="BI45" s="336"/>
      <c r="BJ45" s="370">
        <v>45400</v>
      </c>
      <c r="BK45" s="341" t="s">
        <v>286</v>
      </c>
      <c r="BL45" s="370">
        <v>45551</v>
      </c>
      <c r="BM45" s="341" t="s">
        <v>287</v>
      </c>
      <c r="BN45" s="370">
        <v>45720</v>
      </c>
      <c r="BO45" s="341" t="s">
        <v>220</v>
      </c>
      <c r="BP45" s="370">
        <v>45697</v>
      </c>
      <c r="BQ45" s="361" t="s">
        <v>288</v>
      </c>
      <c r="BR45" s="598"/>
    </row>
    <row r="46" spans="1:70" s="626" customFormat="1" ht="128.25" customHeight="1">
      <c r="A46" s="650"/>
      <c r="B46" s="651"/>
      <c r="C46" s="651"/>
      <c r="D46" s="652"/>
      <c r="E46" s="653"/>
      <c r="F46" s="273" t="s">
        <v>289</v>
      </c>
      <c r="G46" s="336"/>
      <c r="H46" s="336"/>
      <c r="I46" s="367"/>
      <c r="J46" s="336"/>
      <c r="K46" s="344"/>
      <c r="L46" s="336"/>
      <c r="M46" s="654"/>
      <c r="N46" s="345"/>
      <c r="O46" s="336"/>
      <c r="P46" s="654"/>
      <c r="Q46" s="345"/>
      <c r="R46" s="655"/>
      <c r="S46" s="310" t="s">
        <v>290</v>
      </c>
      <c r="T46" s="292" t="s">
        <v>57</v>
      </c>
      <c r="U46" s="273" t="s">
        <v>291</v>
      </c>
      <c r="V46" s="302" t="s">
        <v>292</v>
      </c>
      <c r="W46" s="292" t="s">
        <v>278</v>
      </c>
      <c r="X46" s="292" t="s">
        <v>61</v>
      </c>
      <c r="Y46" s="656" t="str">
        <f>IF(OR(W46="PREVENTIVO",W46="DETECTIVO"),"PROBABILIDAD",IF(W46="CORRECTIVO","IMPACTO",""))</f>
        <v>IMPACTO</v>
      </c>
      <c r="Z46" s="657" t="str">
        <f t="shared" si="10"/>
        <v>25%</v>
      </c>
      <c r="AA46" s="275">
        <f>IFERROR(IF(AND(Y45="Probabilidad",Y46="Probabilidad"),(AA45-(AA45*Z46)),IF(Y46="Probabilidad",(N45-(N45*Z46)),IF(Y46="Impacto",AA45,""))),"")</f>
        <v>1</v>
      </c>
      <c r="AB46" s="280" t="str">
        <f t="shared" si="0"/>
        <v>MUY ALTA</v>
      </c>
      <c r="AC46" s="280">
        <f>IFERROR(IF(AND(Y45="Impacto",Y46="Impacto"),(AC45-(AC45*Z46)),IF(Y46="Impacto",(Q45-(+Q45*Z46)),IF(Y46="Probabilidad",AC45,""))),"")</f>
        <v>0.45000000000000007</v>
      </c>
      <c r="AD46" s="280" t="str">
        <f t="shared" si="24"/>
        <v>MODERADO</v>
      </c>
      <c r="AE46" s="658" t="str">
        <f t="shared" si="25"/>
        <v>ALTO</v>
      </c>
      <c r="AF46" s="284">
        <v>45933</v>
      </c>
      <c r="AG46" s="271" t="s">
        <v>293</v>
      </c>
      <c r="AH46" s="659"/>
      <c r="AI46" s="355"/>
      <c r="AJ46" s="659"/>
      <c r="AK46" s="355"/>
      <c r="AL46" s="655"/>
      <c r="AM46" s="659"/>
      <c r="AN46" s="355"/>
      <c r="AO46" s="659"/>
      <c r="AP46" s="355"/>
      <c r="AQ46" s="655"/>
      <c r="AR46" s="335"/>
      <c r="AS46" s="336"/>
      <c r="AT46" s="335"/>
      <c r="AU46" s="336"/>
      <c r="AV46" s="335"/>
      <c r="AW46" s="336"/>
      <c r="AX46" s="335"/>
      <c r="AY46" s="336"/>
      <c r="AZ46" s="335"/>
      <c r="BA46" s="336"/>
      <c r="BB46" s="360"/>
      <c r="BC46" s="340"/>
      <c r="BD46" s="356"/>
      <c r="BE46" s="336"/>
      <c r="BF46" s="356"/>
      <c r="BG46" s="336"/>
      <c r="BH46" s="356"/>
      <c r="BI46" s="336"/>
      <c r="BJ46" s="370"/>
      <c r="BK46" s="341"/>
      <c r="BL46" s="370"/>
      <c r="BM46" s="341"/>
      <c r="BN46" s="370"/>
      <c r="BO46" s="341"/>
      <c r="BP46" s="370"/>
      <c r="BQ46" s="361"/>
      <c r="BR46" s="598"/>
    </row>
    <row r="47" spans="1:70" s="626" customFormat="1" ht="86.25" customHeight="1">
      <c r="A47" s="650"/>
      <c r="B47" s="651"/>
      <c r="C47" s="651"/>
      <c r="D47" s="652"/>
      <c r="E47" s="653"/>
      <c r="F47" s="273" t="s">
        <v>232</v>
      </c>
      <c r="G47" s="336"/>
      <c r="H47" s="336"/>
      <c r="I47" s="367"/>
      <c r="J47" s="336"/>
      <c r="K47" s="344"/>
      <c r="L47" s="336"/>
      <c r="M47" s="654"/>
      <c r="N47" s="345"/>
      <c r="O47" s="336"/>
      <c r="P47" s="654"/>
      <c r="Q47" s="345"/>
      <c r="R47" s="655"/>
      <c r="S47" s="340" t="s">
        <v>294</v>
      </c>
      <c r="T47" s="386" t="s">
        <v>57</v>
      </c>
      <c r="U47" s="336" t="s">
        <v>295</v>
      </c>
      <c r="V47" s="346" t="s">
        <v>296</v>
      </c>
      <c r="W47" s="386" t="s">
        <v>278</v>
      </c>
      <c r="X47" s="386" t="s">
        <v>61</v>
      </c>
      <c r="Y47" s="654" t="str">
        <f t="shared" si="23"/>
        <v>IMPACTO</v>
      </c>
      <c r="Z47" s="687" t="str">
        <f t="shared" si="10"/>
        <v>25%</v>
      </c>
      <c r="AA47" s="345">
        <f>IFERROR(IF(AND(Y46="Probabilidad",Y47="Probabilidad"),(AA46-(AA46*Z47)),IF(AND(Y46="Impacto",Y47="Probabilidad"),(AA45-(AA45*Z47)),IF(Y47="Impacto",AA46,""))),"")</f>
        <v>1</v>
      </c>
      <c r="AB47" s="355" t="str">
        <f t="shared" si="0"/>
        <v>MUY ALTA</v>
      </c>
      <c r="AC47" s="355">
        <f>IFERROR(IF(AND(Y46="Impacto",Y47="Impacto"),(AC46-(AC46*Z47)),IF(AND(Y46="Probabilidad",Y47="Impacto"),(AC45-(AC45*Z47)),IF(Y47="Probabilidad",AC46,""))),"")</f>
        <v>0.33750000000000002</v>
      </c>
      <c r="AD47" s="355" t="str">
        <f t="shared" si="24"/>
        <v>MENOR</v>
      </c>
      <c r="AE47" s="655" t="str">
        <f t="shared" si="25"/>
        <v>ALTO</v>
      </c>
      <c r="AF47" s="413">
        <v>45933</v>
      </c>
      <c r="AG47" s="351" t="s">
        <v>297</v>
      </c>
      <c r="AH47" s="659"/>
      <c r="AI47" s="355"/>
      <c r="AJ47" s="659"/>
      <c r="AK47" s="355"/>
      <c r="AL47" s="655"/>
      <c r="AM47" s="659"/>
      <c r="AN47" s="355"/>
      <c r="AO47" s="659"/>
      <c r="AP47" s="355"/>
      <c r="AQ47" s="655"/>
      <c r="AR47" s="335"/>
      <c r="AS47" s="336"/>
      <c r="AT47" s="335"/>
      <c r="AU47" s="336"/>
      <c r="AV47" s="335"/>
      <c r="AW47" s="336"/>
      <c r="AX47" s="335"/>
      <c r="AY47" s="336"/>
      <c r="AZ47" s="335"/>
      <c r="BA47" s="336"/>
      <c r="BB47" s="360"/>
      <c r="BC47" s="340"/>
      <c r="BD47" s="356"/>
      <c r="BE47" s="336"/>
      <c r="BF47" s="356"/>
      <c r="BG47" s="336"/>
      <c r="BH47" s="356"/>
      <c r="BI47" s="336"/>
      <c r="BJ47" s="370"/>
      <c r="BK47" s="341"/>
      <c r="BL47" s="370"/>
      <c r="BM47" s="341"/>
      <c r="BN47" s="370"/>
      <c r="BO47" s="341"/>
      <c r="BP47" s="370"/>
      <c r="BQ47" s="361"/>
      <c r="BR47" s="598"/>
    </row>
    <row r="48" spans="1:70" s="626" customFormat="1" ht="86.25" customHeight="1">
      <c r="A48" s="650"/>
      <c r="B48" s="651"/>
      <c r="C48" s="651"/>
      <c r="D48" s="652"/>
      <c r="E48" s="653"/>
      <c r="F48" s="273" t="s">
        <v>298</v>
      </c>
      <c r="G48" s="336"/>
      <c r="H48" s="336"/>
      <c r="I48" s="367"/>
      <c r="J48" s="336"/>
      <c r="K48" s="344"/>
      <c r="L48" s="336"/>
      <c r="M48" s="654"/>
      <c r="N48" s="345"/>
      <c r="O48" s="336"/>
      <c r="P48" s="654"/>
      <c r="Q48" s="345"/>
      <c r="R48" s="655"/>
      <c r="S48" s="340"/>
      <c r="T48" s="386"/>
      <c r="U48" s="336"/>
      <c r="V48" s="346"/>
      <c r="W48" s="386"/>
      <c r="X48" s="386"/>
      <c r="Y48" s="654"/>
      <c r="Z48" s="687"/>
      <c r="AA48" s="345"/>
      <c r="AB48" s="355"/>
      <c r="AC48" s="355"/>
      <c r="AD48" s="355"/>
      <c r="AE48" s="655"/>
      <c r="AF48" s="413"/>
      <c r="AG48" s="351"/>
      <c r="AH48" s="659"/>
      <c r="AI48" s="355"/>
      <c r="AJ48" s="659"/>
      <c r="AK48" s="355"/>
      <c r="AL48" s="655"/>
      <c r="AM48" s="659"/>
      <c r="AN48" s="355"/>
      <c r="AO48" s="659"/>
      <c r="AP48" s="355"/>
      <c r="AQ48" s="655"/>
      <c r="AR48" s="298"/>
      <c r="AS48" s="273"/>
      <c r="AT48" s="298"/>
      <c r="AU48" s="273"/>
      <c r="AV48" s="298"/>
      <c r="AW48" s="273"/>
      <c r="AX48" s="298"/>
      <c r="AY48" s="273"/>
      <c r="AZ48" s="298"/>
      <c r="BA48" s="273"/>
      <c r="BB48" s="360"/>
      <c r="BC48" s="340"/>
      <c r="BD48" s="356"/>
      <c r="BE48" s="336"/>
      <c r="BF48" s="356"/>
      <c r="BG48" s="336"/>
      <c r="BH48" s="356"/>
      <c r="BI48" s="336"/>
      <c r="BJ48" s="370"/>
      <c r="BK48" s="341"/>
      <c r="BL48" s="370"/>
      <c r="BM48" s="341"/>
      <c r="BN48" s="370"/>
      <c r="BO48" s="341"/>
      <c r="BP48" s="370"/>
      <c r="BQ48" s="361"/>
      <c r="BR48" s="598"/>
    </row>
    <row r="49" spans="1:70" s="626" customFormat="1" ht="409.6" customHeight="1">
      <c r="A49" s="650"/>
      <c r="B49" s="651"/>
      <c r="C49" s="651"/>
      <c r="D49" s="652"/>
      <c r="E49" s="653" t="s">
        <v>299</v>
      </c>
      <c r="F49" s="385" t="s">
        <v>300</v>
      </c>
      <c r="G49" s="340" t="s">
        <v>301</v>
      </c>
      <c r="H49" s="340" t="s">
        <v>302</v>
      </c>
      <c r="I49" s="367"/>
      <c r="J49" s="340" t="s">
        <v>111</v>
      </c>
      <c r="K49" s="396">
        <v>3130</v>
      </c>
      <c r="L49" s="340" t="s">
        <v>303</v>
      </c>
      <c r="M49" s="654" t="str">
        <f>IF(K49&lt;=0,"",IF(K49&lt;=2,"Muy Baja",IF(K49&lt;=10,"Baja",IF(K49&lt;=30,"Media",IF(K49&lt;=100,"Alta",IF(K49&gt;100,"Muy Alta"))))))</f>
        <v>Muy Alta</v>
      </c>
      <c r="N49" s="345">
        <f>IF(M49="","",IF(M49="Muy Baja",0.2,IF(M49="Baja",0.4,IF(M49="Media",0.6,IF(M49="Alta",0.8,IF(M49="Muy Alta",1,))))))</f>
        <v>1</v>
      </c>
      <c r="O49" s="336" t="s">
        <v>149</v>
      </c>
      <c r="P49" s="654" t="str">
        <f>IF(OR(O49=CRITERIOS!$C$182,O49=CRITERIOS!$D$182),"Leve",IF(OR(O49=CRITERIOS!$C$183,O49=CRITERIOS!$D$183),"Menor",IF(OR(O49=CRITERIOS!$C$184,O49=CRITERIOS!$D$184),"Moderado",IF(OR(O49=CRITERIOS!$C$185,O49=CRITERIOS!$D$185),"Mayor",IF(OR(O49=CRITERIOS!$C$186,O49=CRITERIOS!$D$186),"Catastrófico","")))))</f>
        <v>Mayor</v>
      </c>
      <c r="Q49" s="345">
        <f>IF(P49="","",IF(P49="Leve",0.2,IF(P49="Menor",0.4,IF(P49="Moderado",0.6,IF(P49="Mayor",0.8,IF(P49="Catastrófico",1,))))))</f>
        <v>0.8</v>
      </c>
      <c r="R49" s="655" t="str">
        <f>IF(OR(AND(M49="Muy Baja",P49="Leve"),AND(M49="Muy Baja",P49="Menor"),AND(M49="Baja",P49="Leve")),"BAJO",IF(OR(AND(M49="Muy baja",P49="Moderado"),AND(M49="Baja",P49="Menor"),AND(M49="Baja",P49="Moderado"),AND(M49="Media",P49="Leve"),AND(M49="Media",P49="Menor"),AND(M49="Media",P49="Moderado"),AND(M49="Alta",P49="Leve"),AND(M49="Alta",P49="Menor")),"MODERADO",IF(OR(AND(M49="Muy Baja",P49="Mayor"),AND(M49="Baja",P49="Mayor"),AND(M49="Media",P49="Mayor"),AND(M49="Alta",P49="Moderado"),AND(M49="Alta",P49="Mayor"),AND(M49="Muy Alta",P49="Leve"),AND(M49="Muy Alta",P49="Menor"),AND(M49="Muy Alta",P49="Moderado"),AND(M49="Muy Alta",P49="Mayor")),"ALTO",IF(OR(AND(M49="Muy Baja",P49="Catastrófico"),AND(M49="Baja",P49="Catastrófico"),AND(M49="Media",P49="Catastrófico"),AND(M49="Alta",P49="Catastrófico"),AND(M49="Muy Alta",P49="Catastrófico")),"EXTREMO",""))))</f>
        <v>ALTO</v>
      </c>
      <c r="S49" s="278" t="s">
        <v>304</v>
      </c>
      <c r="T49" s="292" t="s">
        <v>305</v>
      </c>
      <c r="U49" s="278" t="s">
        <v>306</v>
      </c>
      <c r="V49" s="278" t="s">
        <v>307</v>
      </c>
      <c r="W49" s="292" t="s">
        <v>78</v>
      </c>
      <c r="X49" s="292" t="s">
        <v>61</v>
      </c>
      <c r="Y49" s="656" t="str">
        <f t="shared" ref="Y49" si="26">IF(OR(W49="PREVENTIVO",W49="DETECTIVO"),"PROBABILIDAD",IF(W49="CORRECTIVO","IMPACTO",""))</f>
        <v>PROBABILIDAD</v>
      </c>
      <c r="Z49" s="657" t="str">
        <f t="shared" si="10"/>
        <v>40%</v>
      </c>
      <c r="AA49" s="275">
        <f>IFERROR(IF(Y49="Probabilidad",(N49-(N49*Z49)),IF(Y49="Impacto",N49,"")),"")</f>
        <v>0.6</v>
      </c>
      <c r="AB49" s="280" t="str">
        <f t="shared" si="0"/>
        <v>MEDIA</v>
      </c>
      <c r="AC49" s="280">
        <f>IFERROR(IF(Y49="Impacto",(Q49-(Q49*Z49)),IF(Y49="Probabilidad",Q49,"")),"")</f>
        <v>0.8</v>
      </c>
      <c r="AD49" s="280" t="str">
        <f t="shared" si="24"/>
        <v>MAYOR</v>
      </c>
      <c r="AE49" s="658" t="str">
        <f t="shared" si="25"/>
        <v>ALTO</v>
      </c>
      <c r="AF49" s="291">
        <v>45455</v>
      </c>
      <c r="AG49" s="293" t="s">
        <v>308</v>
      </c>
      <c r="AH49" s="659">
        <f>MIN(AA49,AA50)</f>
        <v>0.6</v>
      </c>
      <c r="AI49" s="654" t="str">
        <f>IFERROR(IF(AH49="","",IF(AH49&lt;=0.2,"MUY BAJA",IF(AH49&lt;=0.4,"BAJA",IF(AH49&lt;=0.6,"MEDIA",IF(AH49&lt;=0.8,"ALTA",IF(AH49=1,"MUY ALTA")))))),"")</f>
        <v>MEDIA</v>
      </c>
      <c r="AJ49" s="659">
        <f>MIN(AC49,AC50)</f>
        <v>0.52</v>
      </c>
      <c r="AK49" s="355" t="str">
        <f>IFERROR(IF(AJ49="","",IF(AJ49&lt;=0.2,"LEVE",IF(AJ49&lt;=0.4,"MENOR",IF(AJ49&lt;=0.6,"MODERADO",IF(AJ49&lt;=0.8,"MAYOR",IF(AJ49=1,"CATASTRÓFICO")))))),"")</f>
        <v>MODERADO</v>
      </c>
      <c r="AL49" s="655" t="str">
        <f>IFERROR(IF(OR(AND(AI49="Muy Baja",AK49="Leve"),AND(AI49="Muy Baja",AK49="Menor"),AND(AI49="Baja",AK49="Leve")),"BAJO",IF(OR(AND(AI49="Muy baja",AK49="Moderado"),AND(AI49="Baja",AK49="Menor"),AND(AI49="Baja",AK49="Moderado"),AND(AI49="Media",AK49="Leve"),AND(AI49="Media",AK49="Menor"),AND(AI49="Media",AK49="Moderado"),AND(AI49="Alta",AK49="Leve"),AND(AI49="Alta",AK49="Menor")),"MODERADO",IF(OR(AND(AI49="Muy Baja",AK49="Mayor"),AND(AI49="Baja",AK49="Mayor"),AND(AI49="Media",AK49="Mayor"),AND(AI49="Alta",AK49="Moderado"),AND(AI49="Alta",AK49="Mayor"),AND(AI49="Muy Alta",AK49="Leve"),AND(AI49="Muy Alta",AK49="Menor"),AND(AI49="Muy Alta",AK49="Moderado"),AND(AI49="Muy Alta",AK49="Mayor")),"ALTO",IF(OR(AND(AI49="Muy Baja",AK49="Catastrófico"),AND(AI49="Baja",AK49="Catastrófico"),AND(AI49="Media",AK49="Catastrófico"),AND(AI49="Alta",AK49="Catastrófico"),AND(AI49="Muy Alta",AK49="Catastrófico")),"EXTREMO","")))),"")</f>
        <v>MODERADO</v>
      </c>
      <c r="AM49" s="659"/>
      <c r="AN49" s="355"/>
      <c r="AO49" s="659"/>
      <c r="AP49" s="355"/>
      <c r="AQ49" s="655"/>
      <c r="AR49" s="356">
        <v>43717</v>
      </c>
      <c r="AS49" s="337" t="s">
        <v>309</v>
      </c>
      <c r="AT49" s="356">
        <v>43859</v>
      </c>
      <c r="AU49" s="337" t="s">
        <v>310</v>
      </c>
      <c r="AV49" s="356">
        <v>44299</v>
      </c>
      <c r="AW49" s="336" t="s">
        <v>311</v>
      </c>
      <c r="AX49" s="356">
        <v>44587</v>
      </c>
      <c r="AY49" s="336" t="s">
        <v>312</v>
      </c>
      <c r="AZ49" s="356">
        <v>44790</v>
      </c>
      <c r="BA49" s="336" t="s">
        <v>313</v>
      </c>
      <c r="BB49" s="356">
        <v>45138</v>
      </c>
      <c r="BC49" s="336" t="s">
        <v>314</v>
      </c>
      <c r="BD49" s="356"/>
      <c r="BE49" s="336"/>
      <c r="BF49" s="356"/>
      <c r="BG49" s="336"/>
      <c r="BH49" s="356"/>
      <c r="BI49" s="336"/>
      <c r="BJ49" s="348" t="s">
        <v>315</v>
      </c>
      <c r="BK49" s="341" t="s">
        <v>316</v>
      </c>
      <c r="BL49" s="348">
        <v>45541</v>
      </c>
      <c r="BM49" s="341" t="s">
        <v>317</v>
      </c>
      <c r="BN49" s="348">
        <v>45661</v>
      </c>
      <c r="BO49" s="341" t="s">
        <v>220</v>
      </c>
      <c r="BP49" s="348" t="s">
        <v>318</v>
      </c>
      <c r="BQ49" s="361" t="s">
        <v>74</v>
      </c>
      <c r="BR49" s="598"/>
    </row>
    <row r="50" spans="1:70" s="626" customFormat="1" ht="409.6" customHeight="1">
      <c r="A50" s="650"/>
      <c r="B50" s="651"/>
      <c r="C50" s="651"/>
      <c r="D50" s="652"/>
      <c r="E50" s="653"/>
      <c r="F50" s="385"/>
      <c r="G50" s="340"/>
      <c r="H50" s="340"/>
      <c r="I50" s="367"/>
      <c r="J50" s="340"/>
      <c r="K50" s="396"/>
      <c r="L50" s="340"/>
      <c r="M50" s="654"/>
      <c r="N50" s="345"/>
      <c r="O50" s="336"/>
      <c r="P50" s="654"/>
      <c r="Q50" s="345"/>
      <c r="R50" s="655"/>
      <c r="S50" s="278" t="s">
        <v>319</v>
      </c>
      <c r="T50" s="292" t="s">
        <v>85</v>
      </c>
      <c r="U50" s="278" t="s">
        <v>320</v>
      </c>
      <c r="V50" s="278" t="s">
        <v>321</v>
      </c>
      <c r="W50" s="292" t="s">
        <v>278</v>
      </c>
      <c r="X50" s="292" t="s">
        <v>240</v>
      </c>
      <c r="Y50" s="656" t="str">
        <f>IF(OR(W50="PREVENTIVO",W50="DETECTIVO"),"PROBABILIDAD",IF(W50="CORRECTIVO","IMPACTO",""))</f>
        <v>IMPACTO</v>
      </c>
      <c r="Z50" s="657" t="str">
        <f t="shared" ref="Z50" si="27">IF(AND(W50="PREVENTIVO",X50="AUTOMÁTICO"),"50%",IF(AND(W50="PREVENTIVO",X50="MANUAL"),"40%",IF(AND(W50="DETECTIVO",X50="AUTOMÁTICO"),"40%",IF(AND(W50="DETECTIVO",X50="MANUAL"),"30%",IF(AND(W50="CORRECTIVO",X50="AUTOMÁTICO"),"35%",IF(AND(W50="CORRECTIVO",X50="MANUAL"),"25%",""))))))</f>
        <v>35%</v>
      </c>
      <c r="AA50" s="275">
        <f>IFERROR(IF(AND(Y49="Probabilidad",Y50="Probabilidad"),(AA49-(AA49*Z50)),IF(Y50="Probabilidad",(N49-(N49*Z50)),IF(Y50="Impacto",AA49,""))),"")</f>
        <v>0.6</v>
      </c>
      <c r="AB50" s="280" t="str">
        <f t="shared" ref="AB50" si="28">IFERROR(IF(AA50="","",IF(AA50&lt;=0.2,"MUY BAJA",IF(AA50&lt;=0.4,"BAJA",IF(AA50&lt;=0.6,"MEDIA",IF(AA50&lt;=0.8,"ALTA",IF(AA50=1,"MUY ALTA")))))),"")</f>
        <v>MEDIA</v>
      </c>
      <c r="AC50" s="280">
        <f>IFERROR(IF(AND(Y49="Impacto",Y50="Impacto"),(AC49-(AC49*Z50)),IF(Y50="Impacto",(Q49-(+Q49*Z50)),IF(Y50="Probabilidad",AC49,""))),"")</f>
        <v>0.52</v>
      </c>
      <c r="AD50" s="280" t="str">
        <f t="shared" ref="AD50" si="29">IFERROR(IF(AC50="","",IF(AC50&lt;=0.2,"LEVE",IF(AC50&lt;=0.4,"MENOR",IF(AC50&lt;=0.6,"MODERADO",IF(AC50&lt;=0.8,"MAYOR",IF(AC50=1,"CATASTRÓFICO")))))),"")</f>
        <v>MODERADO</v>
      </c>
      <c r="AE50" s="658" t="str">
        <f t="shared" ref="AE50" si="30">IFERROR(IF(OR(AND(AB50="Muy Baja",AD50="Leve"),AND(AB50="Muy Baja",AD50="Menor"),AND(AB50="Baja",AD50="Leve")),"BAJO",IF(OR(AND(AB50="Muy baja",AD50="Moderado"),AND(AB50="Baja",AD50="Menor"),AND(AB50="Baja",AD50="Moderado"),AND(AB50="Media",AD50="Leve"),AND(AB50="Media",AD50="Menor"),AND(AB50="Media",AD50="Moderado"),AND(AB50="Alta",AD50="Leve"),AND(AB50="Alta",AD50="Menor")),"MODERADO",IF(OR(AND(AB50="Muy Baja",AD50="Mayor"),AND(AB50="Baja",AD50="Mayor"),AND(AB50="Media",AD50="Mayor"),AND(AB50="Alta",AD50="Moderado"),AND(AB50="Alta",AD50="Mayor"),AND(AB50="Muy Alta",AD50="Leve"),AND(AB50="Muy Alta",AD50="Menor"),AND(AB50="Muy Alta",AD50="Moderado"),AND(AB50="Muy Alta",AD50="Mayor")),"ALTO",IF(OR(AND(AB50="Muy Baja",AD50="Catastrófico"),AND(AB50="Baja",AD50="Catastrófico"),AND(AB50="Media",AD50="Catastrófico"),AND(AB50="Alta",AD50="Catastrófico"),AND(AB50="Muy Alta",AD50="Catastrófico")),"EXTREMO","")))),"")</f>
        <v>MODERADO</v>
      </c>
      <c r="AF50" s="291">
        <v>45964</v>
      </c>
      <c r="AG50" s="293" t="s">
        <v>322</v>
      </c>
      <c r="AH50" s="659"/>
      <c r="AI50" s="654"/>
      <c r="AJ50" s="659"/>
      <c r="AK50" s="355"/>
      <c r="AL50" s="655"/>
      <c r="AM50" s="659"/>
      <c r="AN50" s="355"/>
      <c r="AO50" s="659"/>
      <c r="AP50" s="355"/>
      <c r="AQ50" s="655"/>
      <c r="AR50" s="356"/>
      <c r="AS50" s="337"/>
      <c r="AT50" s="356"/>
      <c r="AU50" s="337"/>
      <c r="AV50" s="356"/>
      <c r="AW50" s="336"/>
      <c r="AX50" s="356"/>
      <c r="AY50" s="336"/>
      <c r="AZ50" s="356"/>
      <c r="BA50" s="336"/>
      <c r="BB50" s="356"/>
      <c r="BC50" s="336"/>
      <c r="BD50" s="356"/>
      <c r="BE50" s="336"/>
      <c r="BF50" s="356"/>
      <c r="BG50" s="336"/>
      <c r="BH50" s="356"/>
      <c r="BI50" s="336"/>
      <c r="BJ50" s="348"/>
      <c r="BK50" s="341"/>
      <c r="BL50" s="348"/>
      <c r="BM50" s="341"/>
      <c r="BN50" s="348"/>
      <c r="BO50" s="341"/>
      <c r="BP50" s="348"/>
      <c r="BQ50" s="361"/>
      <c r="BR50" s="598"/>
    </row>
    <row r="51" spans="1:70" s="626" customFormat="1" ht="235.5" customHeight="1">
      <c r="A51" s="650"/>
      <c r="B51" s="651"/>
      <c r="C51" s="651"/>
      <c r="D51" s="652"/>
      <c r="E51" s="688" t="s">
        <v>299</v>
      </c>
      <c r="F51" s="273" t="s">
        <v>323</v>
      </c>
      <c r="G51" s="273" t="s">
        <v>324</v>
      </c>
      <c r="H51" s="273" t="s">
        <v>325</v>
      </c>
      <c r="I51" s="367"/>
      <c r="J51" s="273" t="s">
        <v>111</v>
      </c>
      <c r="K51" s="274">
        <v>8</v>
      </c>
      <c r="L51" s="273" t="s">
        <v>326</v>
      </c>
      <c r="M51" s="656" t="str">
        <f>IF(K51&lt;=0,"",IF(K51&lt;=2,"Muy Baja",IF(K51&lt;=10,"Baja",IF(K51&lt;=30,"Media",IF(K51&lt;=100,"Alta",IF(K51&gt;100,"Muy Alta"))))))</f>
        <v>Baja</v>
      </c>
      <c r="N51" s="275">
        <f>IF(M51="","",IF(M51="Muy Baja",0.2,IF(M51="Baja",0.4,IF(M51="Media",0.6,IF(M51="Alta",0.8,IF(M51="Muy Alta",1,))))))</f>
        <v>0.4</v>
      </c>
      <c r="O51" s="273" t="s">
        <v>149</v>
      </c>
      <c r="P51" s="656" t="str">
        <f>IF(OR(O51=CRITERIOS!$C$182,O51=CRITERIOS!$D$182),"Leve",IF(OR(O51=CRITERIOS!$C$183,O51=CRITERIOS!$D$183),"Menor",IF(OR(O51=CRITERIOS!$C$184,O51=CRITERIOS!$D$184),"Moderado",IF(OR(O51=CRITERIOS!$C$185,O51=CRITERIOS!$D$185),"Mayor",IF(OR(O51=CRITERIOS!$C$186,O51=CRITERIOS!$D$186),"Catastrófico","")))))</f>
        <v>Mayor</v>
      </c>
      <c r="Q51" s="275">
        <f>IF(P51="","",IF(P51="Leve",0.2,IF(P51="Menor",0.4,IF(P51="Moderado",0.6,IF(P51="Mayor",0.8,IF(P51="Catastrófico",1,))))))</f>
        <v>0.8</v>
      </c>
      <c r="R51" s="658" t="str">
        <f>IF(OR(AND(M51="Muy Baja",P51="Leve"),AND(M51="Muy Baja",P51="Menor"),AND(M51="Baja",P51="Leve")),"BAJO",IF(OR(AND(M51="Muy baja",P51="Moderado"),AND(M51="Baja",P51="Menor"),AND(M51="Baja",P51="Moderado"),AND(M51="Media",P51="Leve"),AND(M51="Media",P51="Menor"),AND(M51="Media",P51="Moderado"),AND(M51="Alta",P51="Leve"),AND(M51="Alta",P51="Menor")),"MODERADO",IF(OR(AND(M51="Muy Baja",P51="Mayor"),AND(M51="Baja",P51="Mayor"),AND(M51="Media",P51="Mayor"),AND(M51="Alta",P51="Moderado"),AND(M51="Alta",P51="Mayor"),AND(M51="Muy Alta",P51="Leve"),AND(M51="Muy Alta",P51="Menor"),AND(M51="Muy Alta",P51="Moderado"),AND(M51="Muy Alta",P51="Mayor")),"ALTO",IF(OR(AND(M51="Muy Baja",P51="Catastrófico"),AND(M51="Baja",P51="Catastrófico"),AND(M51="Media",P51="Catastrófico"),AND(M51="Alta",P51="Catastrófico"),AND(M51="Muy Alta",P51="Catastrófico")),"EXTREMO",""))))</f>
        <v>ALTO</v>
      </c>
      <c r="S51" s="273" t="s">
        <v>327</v>
      </c>
      <c r="T51" s="292" t="s">
        <v>85</v>
      </c>
      <c r="U51" s="273" t="s">
        <v>328</v>
      </c>
      <c r="V51" s="273" t="s">
        <v>329</v>
      </c>
      <c r="W51" s="292" t="s">
        <v>278</v>
      </c>
      <c r="X51" s="292" t="s">
        <v>61</v>
      </c>
      <c r="Y51" s="657" t="str">
        <f t="shared" ref="Y51" si="31">IF(OR(W51="PREVENTIVO",W51="DETECTIVO"),"PROBABILIDAD",IF(W51="CORRECTIVO","IMPACTO",""))</f>
        <v>IMPACTO</v>
      </c>
      <c r="Z51" s="657" t="str">
        <f>IF(AND(W51="PREVENTIVO",X51="AUTOMÁTICO"),"50%",IF(AND(W51="PREVENTIVO",X51="MANUAL"),"40%",IF(AND(W51="DETECTIVO",X51="AUTOMÁTICO"),"40%",IF(AND(W51="DETECTIVO",X51="MANUAL"),"30%",IF(AND(W51="CORRECTIVO",X51="AUTOMÁTICO"),"35%",IF(AND(W51="CORRECTIVO",X51="MANUAL"),"25%",""))))))</f>
        <v>25%</v>
      </c>
      <c r="AA51" s="275">
        <f>IFERROR(IF(Y51="Probabilidad",(N51-(N51*Z51)),IF(Y51="Impacto",N51,"")),"")</f>
        <v>0.4</v>
      </c>
      <c r="AB51" s="280" t="str">
        <f t="shared" ref="AB51:AB54" si="32">IFERROR(IF(AA51="","",IF(AA51&lt;=0.2,"MUY BAJA",IF(AA51&lt;=0.4,"BAJA",IF(AA51&lt;=0.6,"MEDIA",IF(AA51&lt;=0.8,"ALTA",IF(AA51=1,"MUY ALTA")))))),"")</f>
        <v>BAJA</v>
      </c>
      <c r="AC51" s="280">
        <f>IFERROR(IF(Y51="Impacto",(Q51-(Q51*Z51)),IF(Y51="Probabilidad",Q51,"")),"")</f>
        <v>0.60000000000000009</v>
      </c>
      <c r="AD51" s="280" t="str">
        <f t="shared" ref="AD51:AD54" si="33">IFERROR(IF(AC51="","",IF(AC51&lt;=0.2,"LEVE",IF(AC51&lt;=0.4,"MENOR",IF(AC51&lt;=0.6,"MODERADO",IF(AC51&lt;=0.8,"MAYOR",IF(AC51=1,"CATASTRÓFICO")))))),"")</f>
        <v>MODERADO</v>
      </c>
      <c r="AE51" s="658" t="str">
        <f t="shared" ref="AE51:AE54" si="34">IFERROR(IF(OR(AND(AB51="Muy Baja",AD51="Leve"),AND(AB51="Muy Baja",AD51="Menor"),AND(AB51="Baja",AD51="Leve")),"BAJO",IF(OR(AND(AB51="Muy baja",AD51="Moderado"),AND(AB51="Baja",AD51="Menor"),AND(AB51="Baja",AD51="Moderado"),AND(AB51="Media",AD51="Leve"),AND(AB51="Media",AD51="Menor"),AND(AB51="Media",AD51="Moderado"),AND(AB51="Alta",AD51="Leve"),AND(AB51="Alta",AD51="Menor")),"MODERADO",IF(OR(AND(AB51="Muy Baja",AD51="Mayor"),AND(AB51="Baja",AD51="Mayor"),AND(AB51="Media",AD51="Mayor"),AND(AB51="Alta",AD51="Moderado"),AND(AB51="Alta",AD51="Mayor"),AND(AB51="Muy Alta",AD51="Leve"),AND(AB51="Muy Alta",AD51="Menor"),AND(AB51="Muy Alta",AD51="Moderado"),AND(AB51="Muy Alta",AD51="Mayor")),"ALTO",IF(OR(AND(AB51="Muy Baja",AD51="Catastrófico"),AND(AB51="Baja",AD51="Catastrófico"),AND(AB51="Media",AD51="Catastrófico"),AND(AB51="Alta",AD51="Catastrófico"),AND(AB51="Muy Alta",AD51="Catastrófico")),"EXTREMO","")))),"")</f>
        <v>MODERADO</v>
      </c>
      <c r="AF51" s="249">
        <v>45964</v>
      </c>
      <c r="AG51" s="273" t="s">
        <v>322</v>
      </c>
      <c r="AH51" s="689">
        <f>MIN(AA51)</f>
        <v>0.4</v>
      </c>
      <c r="AI51" s="280" t="str">
        <f>IFERROR(IF(AH51="","",IF(AH51&lt;=0.2,"MUY BAJA",IF(AH51&lt;=0.4,"BAJA",IF(AH51&lt;=0.6,"MEDIA",IF(AH51&lt;=0.8,"ALTA",IF(AH51=1,"MUY ALTA")))))),"")</f>
        <v>BAJA</v>
      </c>
      <c r="AJ51" s="689">
        <f>MIN(AC51)</f>
        <v>0.60000000000000009</v>
      </c>
      <c r="AK51" s="280" t="str">
        <f>IFERROR(IF(AJ51="","",IF(AJ51&lt;=0.2,"LEVE",IF(AJ51&lt;=0.4,"MENOR",IF(AJ51&lt;=0.6,"MODERADO",IF(AJ51&lt;=0.8,"MAYOR",IF(AJ51=1,"CATASTRÓFICO")))))),"")</f>
        <v>MODERADO</v>
      </c>
      <c r="AL51" s="280" t="str">
        <f>IFERROR(IF(OR(AND(AI51="Muy Baja",AK51="Leve"),AND(AI51="Muy Baja",AK51="Menor"),AND(AI51="Baja",AK51="Leve")),"BAJO",IF(OR(AND(AI51="Muy baja",AK51="Moderado"),AND(AI51="Baja",AK51="Menor"),AND(AI51="Baja",AK51="Moderado"),AND(AI51="Media",AK51="Leve"),AND(AI51="Media",AK51="Menor"),AND(AI51="Media",AK51="Moderado"),AND(AI51="Alta",AK51="Leve"),AND(AI51="Alta",AK51="Menor")),"MODERADO",IF(OR(AND(AI51="Muy Baja",AK51="Mayor"),AND(AI51="Baja",AK51="Mayor"),AND(AI51="Media",AK51="Mayor"),AND(AI51="Alta",AK51="Moderado"),AND(AI51="Alta",AK51="Mayor"),AND(AI51="Muy Alta",AK51="Leve"),AND(AI51="Muy Alta",AK51="Menor"),AND(AI51="Muy Alta",AK51="Moderado"),AND(AI51="Muy Alta",AK51="Mayor")),"ALTO",IF(OR(AND(AI51="Muy Baja",AK51="Catastrófico"),AND(AI51="Baja",AK51="Catastrófico"),AND(AI51="Media",AK51="Catastrófico"),AND(AI51="Alta",AK51="Catastrófico"),AND(AI51="Muy Alta",AK51="Catastrófico")),"EXTREMO","")))),"")</f>
        <v>MODERADO</v>
      </c>
      <c r="AM51" s="659"/>
      <c r="AN51" s="355"/>
      <c r="AO51" s="659"/>
      <c r="AP51" s="355"/>
      <c r="AQ51" s="655"/>
      <c r="AR51" s="298">
        <v>43717</v>
      </c>
      <c r="AS51" s="690" t="s">
        <v>330</v>
      </c>
      <c r="AT51" s="298">
        <v>43859</v>
      </c>
      <c r="AU51" s="690" t="s">
        <v>155</v>
      </c>
      <c r="AV51" s="288">
        <v>44299</v>
      </c>
      <c r="AW51" s="273" t="s">
        <v>215</v>
      </c>
      <c r="AX51" s="288">
        <v>44587</v>
      </c>
      <c r="AY51" s="273" t="s">
        <v>312</v>
      </c>
      <c r="AZ51" s="288">
        <v>44790</v>
      </c>
      <c r="BA51" s="273" t="s">
        <v>331</v>
      </c>
      <c r="BB51" s="288">
        <v>45138</v>
      </c>
      <c r="BC51" s="273" t="s">
        <v>331</v>
      </c>
      <c r="BD51" s="288"/>
      <c r="BE51" s="273"/>
      <c r="BF51" s="288"/>
      <c r="BG51" s="273"/>
      <c r="BH51" s="288"/>
      <c r="BI51" s="273"/>
      <c r="BJ51" s="276" t="s">
        <v>315</v>
      </c>
      <c r="BK51" s="272" t="s">
        <v>316</v>
      </c>
      <c r="BL51" s="276">
        <v>45541</v>
      </c>
      <c r="BM51" s="272" t="s">
        <v>72</v>
      </c>
      <c r="BN51" s="276">
        <v>45661</v>
      </c>
      <c r="BO51" s="272" t="s">
        <v>332</v>
      </c>
      <c r="BP51" s="276" t="s">
        <v>318</v>
      </c>
      <c r="BQ51" s="279" t="s">
        <v>74</v>
      </c>
      <c r="BR51" s="598"/>
    </row>
    <row r="52" spans="1:70" s="626" customFormat="1" ht="120.75" customHeight="1">
      <c r="A52" s="650"/>
      <c r="B52" s="651"/>
      <c r="C52" s="651"/>
      <c r="D52" s="652"/>
      <c r="E52" s="653" t="s">
        <v>333</v>
      </c>
      <c r="F52" s="273" t="s">
        <v>334</v>
      </c>
      <c r="G52" s="340" t="s">
        <v>335</v>
      </c>
      <c r="H52" s="340" t="s">
        <v>336</v>
      </c>
      <c r="I52" s="367"/>
      <c r="J52" s="336" t="s">
        <v>18</v>
      </c>
      <c r="K52" s="344">
        <v>1100</v>
      </c>
      <c r="L52" s="340" t="s">
        <v>337</v>
      </c>
      <c r="M52" s="654" t="str">
        <f>IF(K52&lt;=0,"",IF(K52&lt;=2,"Muy Baja",IF(K52&lt;=10,"Baja",IF(K52&lt;=30,"Media",IF(K52&lt;=100,"Alta",IF(K52&gt;100,"Muy Alta"))))))</f>
        <v>Muy Alta</v>
      </c>
      <c r="N52" s="345">
        <f>IF(M52="","",IF(M52="Muy Baja",0.2,IF(M52="Baja",0.4,IF(M52="Media",0.6,IF(M52="Alta",0.8,IF(M52="Muy Alta",1,))))))</f>
        <v>1</v>
      </c>
      <c r="O52" s="340" t="s">
        <v>338</v>
      </c>
      <c r="P52" s="654" t="str">
        <f>IF(OR(O52=CRITERIOS!$C$182,O52=CRITERIOS!$D$182),"Leve",IF(OR(O52=CRITERIOS!$C$183,O52=CRITERIOS!$D$183),"Menor",IF(OR(O52=CRITERIOS!$C$184,O52=CRITERIOS!$D$184),"Moderado",IF(OR(O52=CRITERIOS!$C$185,O52=CRITERIOS!$D$185),"Mayor",IF(OR(O52=CRITERIOS!$C$186,O52=CRITERIOS!$D$186),"Catastrófico","")))))</f>
        <v>Menor</v>
      </c>
      <c r="Q52" s="345">
        <f>IF(P52="","",IF(P52="Leve",0.2,IF(P52="Menor",0.4,IF(P52="Moderado",0.6,IF(P52="Mayor",0.8,IF(P52="Catastrófico",1,))))))</f>
        <v>0.4</v>
      </c>
      <c r="R52" s="655" t="str">
        <f>IF(OR(AND(M52="Muy Baja",P52="Leve"),AND(M52="Muy Baja",P52="Menor"),AND(M52="Baja",P52="Leve")),"BAJO",IF(OR(AND(M52="Muy baja",P52="Moderado"),AND(M52="Baja",P52="Menor"),AND(M52="Baja",P52="Moderado"),AND(M52="Media",P52="Leve"),AND(M52="Media",P52="Menor"),AND(M52="Media",P52="Moderado"),AND(M52="Alta",P52="Leve"),AND(M52="Alta",P52="Menor")),"MODERADO",IF(OR(AND(M52="Muy Baja",P52="Mayor"),AND(M52="Baja",P52="Mayor"),AND(M52="Media",P52="Mayor"),AND(M52="Alta",P52="Moderado"),AND(M52="Alta",P52="Mayor"),AND(M52="Muy Alta",P52="Leve"),AND(M52="Muy Alta",P52="Menor"),AND(M52="Muy Alta",P52="Moderado"),AND(M52="Muy Alta",P52="Mayor")),"ALTO",IF(OR(AND(M52="Muy Baja",P52="Catastrófico"),AND(M52="Baja",P52="Catastrófico"),AND(M52="Media",P52="Catastrófico"),AND(M52="Alta",P52="Catastrófico"),AND(M52="Muy Alta",P52="Catastrófico")),"EXTREMO",""))))</f>
        <v>ALTO</v>
      </c>
      <c r="S52" s="273" t="s">
        <v>339</v>
      </c>
      <c r="T52" s="292" t="s">
        <v>114</v>
      </c>
      <c r="U52" s="278" t="s">
        <v>340</v>
      </c>
      <c r="V52" s="278" t="s">
        <v>341</v>
      </c>
      <c r="W52" s="292" t="s">
        <v>78</v>
      </c>
      <c r="X52" s="292" t="s">
        <v>61</v>
      </c>
      <c r="Y52" s="656" t="str">
        <f>IF(OR(W52="PREVENTIVO",W52="DETECTIVO"),"PROBABILIDAD",IF(W52="CORRECTIVO","IMPACTO",""))</f>
        <v>PROBABILIDAD</v>
      </c>
      <c r="Z52" s="657" t="str">
        <f t="shared" ref="Z52:Z53" si="35">IF(AND(W52="PREVENTIVO",X52="AUTOMÁTICO"),"50%",IF(AND(W52="PREVENTIVO",X52="MANUAL"),"40%",IF(AND(W52="DETECTIVO",X52="AUTOMÁTICO"),"40%",IF(AND(W52="DETECTIVO",X52="MANUAL"),"30%",IF(AND(W52="CORRECTIVO",X52="AUTOMÁTICO"),"35%",IF(AND(W52="CORRECTIVO",X52="MANUAL"),"25%",""))))))</f>
        <v>40%</v>
      </c>
      <c r="AA52" s="275">
        <f>IFERROR(IF(Y52="Probabilidad",(N52-(N52*Z52)),IF(Y52="Impacto",N52,"")),"")</f>
        <v>0.6</v>
      </c>
      <c r="AB52" s="280" t="str">
        <f t="shared" si="32"/>
        <v>MEDIA</v>
      </c>
      <c r="AC52" s="280">
        <f>IFERROR(IF(Y52="Impacto",(Q52-(Q52*Z52)),IF(Y52="Probabilidad",Q52,"")),"")</f>
        <v>0.4</v>
      </c>
      <c r="AD52" s="280" t="str">
        <f t="shared" si="33"/>
        <v>MENOR</v>
      </c>
      <c r="AE52" s="678" t="str">
        <f t="shared" si="34"/>
        <v>MODERADO</v>
      </c>
      <c r="AF52" s="249">
        <v>45926</v>
      </c>
      <c r="AG52" s="273" t="s">
        <v>342</v>
      </c>
      <c r="AH52" s="659">
        <f>MIN(AA52,AA54)</f>
        <v>0.216</v>
      </c>
      <c r="AI52" s="355" t="str">
        <f>IFERROR(IF(AH52="","",IF(AH52&lt;=0.2,"MUY BAJA",IF(AH52&lt;=0.4,"BAJA",IF(AH52&lt;=0.6,"MEDIA",IF(AH52&lt;=0.8,"ALTA",IF(AH52=1,"MUY ALTA")))))),"")</f>
        <v>BAJA</v>
      </c>
      <c r="AJ52" s="659">
        <f>MIN(AC52,AC54)</f>
        <v>0.4</v>
      </c>
      <c r="AK52" s="355" t="str">
        <f>IFERROR(IF(AJ52="","",IF(AJ52&lt;=0.2,"LEVE",IF(AJ52&lt;=0.4,"MENOR",IF(AJ52&lt;=0.6,"MODERADO",IF(AJ52&lt;=0.8,"MAYOR",IF(AJ52=1,"CATASTRÓFICO")))))),"")</f>
        <v>MENOR</v>
      </c>
      <c r="AL52" s="355" t="str">
        <f>IFERROR(IF(OR(AND(AI52="Muy Baja",AK52="Leve"),AND(AI52="Muy Baja",AK52="Menor"),AND(AI52="Baja",AK52="Leve")),"BAJO",IF(OR(AND(AI52="Muy baja",AK52="Moderado"),AND(AI52="Baja",AK52="Menor"),AND(AI52="Baja",AK52="Moderado"),AND(AI52="Media",AK52="Leve"),AND(AI52="Media",AK52="Menor"),AND(AI52="Media",AK52="Moderado"),AND(AI52="Alta",AK52="Leve"),AND(AI52="Alta",AK52="Menor")),"MODERADO",IF(OR(AND(AI52="Muy Baja",AK52="Mayor"),AND(AI52="Baja",AK52="Mayor"),AND(AI52="Media",AK52="Mayor"),AND(AI52="Alta",AK52="Moderado"),AND(AI52="Alta",AK52="Mayor"),AND(AI52="Muy Alta",AK52="Leve"),AND(AI52="Muy Alta",AK52="Menor"),AND(AI52="Muy Alta",AK52="Moderado"),AND(AI52="Muy Alta",AK52="Mayor")),"ALTO",IF(OR(AND(AI52="Muy Baja",AK52="Catastrófico"),AND(AI52="Baja",AK52="Catastrófico"),AND(AI52="Media",AK52="Catastrófico"),AND(AI52="Alta",AK52="Catastrófico"),AND(AI52="Muy Alta",AK52="Catastrófico")),"EXTREMO","")))),"")</f>
        <v>MODERADO</v>
      </c>
      <c r="AM52" s="659"/>
      <c r="AN52" s="355"/>
      <c r="AO52" s="659"/>
      <c r="AP52" s="355"/>
      <c r="AQ52" s="655"/>
      <c r="AR52" s="691">
        <v>43717</v>
      </c>
      <c r="AS52" s="692" t="s">
        <v>343</v>
      </c>
      <c r="AT52" s="691">
        <v>43859</v>
      </c>
      <c r="AU52" s="692" t="s">
        <v>155</v>
      </c>
      <c r="AV52" s="403" t="s">
        <v>344</v>
      </c>
      <c r="AW52" s="408" t="s">
        <v>345</v>
      </c>
      <c r="AX52" s="403">
        <v>44272</v>
      </c>
      <c r="AY52" s="408" t="s">
        <v>346</v>
      </c>
      <c r="AZ52" s="403">
        <v>44587</v>
      </c>
      <c r="BA52" s="336" t="s">
        <v>347</v>
      </c>
      <c r="BB52" s="661">
        <v>44959</v>
      </c>
      <c r="BC52" s="693" t="s">
        <v>125</v>
      </c>
      <c r="BD52" s="694">
        <v>45126</v>
      </c>
      <c r="BE52" s="693" t="s">
        <v>348</v>
      </c>
      <c r="BF52" s="356"/>
      <c r="BG52" s="336"/>
      <c r="BH52" s="356"/>
      <c r="BI52" s="336"/>
      <c r="BJ52" s="348">
        <v>45400</v>
      </c>
      <c r="BK52" s="341" t="s">
        <v>349</v>
      </c>
      <c r="BL52" s="348">
        <v>45544</v>
      </c>
      <c r="BM52" s="341" t="s">
        <v>350</v>
      </c>
      <c r="BN52" s="348" t="s">
        <v>194</v>
      </c>
      <c r="BO52" s="341" t="s">
        <v>332</v>
      </c>
      <c r="BP52" s="348" t="s">
        <v>351</v>
      </c>
      <c r="BQ52" s="425" t="s">
        <v>74</v>
      </c>
      <c r="BR52" s="598"/>
    </row>
    <row r="53" spans="1:70" s="626" customFormat="1" ht="324.75" customHeight="1">
      <c r="A53" s="650"/>
      <c r="B53" s="651"/>
      <c r="C53" s="651"/>
      <c r="D53" s="652"/>
      <c r="E53" s="653"/>
      <c r="F53" s="336" t="s">
        <v>352</v>
      </c>
      <c r="G53" s="340"/>
      <c r="H53" s="340"/>
      <c r="I53" s="367"/>
      <c r="J53" s="336"/>
      <c r="K53" s="344"/>
      <c r="L53" s="340"/>
      <c r="M53" s="654"/>
      <c r="N53" s="345"/>
      <c r="O53" s="340"/>
      <c r="P53" s="654"/>
      <c r="Q53" s="345"/>
      <c r="R53" s="655"/>
      <c r="S53" s="273" t="s">
        <v>353</v>
      </c>
      <c r="T53" s="292" t="s">
        <v>57</v>
      </c>
      <c r="U53" s="310" t="s">
        <v>354</v>
      </c>
      <c r="V53" s="278" t="s">
        <v>355</v>
      </c>
      <c r="W53" s="292" t="s">
        <v>78</v>
      </c>
      <c r="X53" s="292" t="s">
        <v>61</v>
      </c>
      <c r="Y53" s="656" t="str">
        <f t="shared" ref="Y53" si="36">IF(OR(W53="PREVENTIVO",W53="DETECTIVO"),"PROBABILIDAD",IF(W53="CORRECTIVO","IMPACTO",""))</f>
        <v>PROBABILIDAD</v>
      </c>
      <c r="Z53" s="657" t="str">
        <f t="shared" si="35"/>
        <v>40%</v>
      </c>
      <c r="AA53" s="275">
        <f>IFERROR(IF(AND(Y52="Probabilidad",Y53="Probabilidad"),(AA52-(AA52*Z53)),IF(Y53="Probabilidad",(N52-(N52*Z53)),IF(Y53="Impacto",AA52,""))),"")</f>
        <v>0.36</v>
      </c>
      <c r="AB53" s="280" t="str">
        <f t="shared" si="32"/>
        <v>BAJA</v>
      </c>
      <c r="AC53" s="280">
        <f>IFERROR(IF(AND(Y52="Impacto",Y53="Impacto"),(AC52-(AC52*Z53)),IF(Y53="Impacto",(Q52-(+Q52*Z53)),IF(Y53="Probabilidad",AC52,""))),"")</f>
        <v>0.4</v>
      </c>
      <c r="AD53" s="280" t="str">
        <f t="shared" si="33"/>
        <v>MENOR</v>
      </c>
      <c r="AE53" s="678" t="str">
        <f t="shared" si="34"/>
        <v>MODERADO</v>
      </c>
      <c r="AF53" s="249">
        <v>45926</v>
      </c>
      <c r="AG53" s="278" t="s">
        <v>356</v>
      </c>
      <c r="AH53" s="659"/>
      <c r="AI53" s="355"/>
      <c r="AJ53" s="659"/>
      <c r="AK53" s="355"/>
      <c r="AL53" s="355"/>
      <c r="AM53" s="659"/>
      <c r="AN53" s="355"/>
      <c r="AO53" s="659"/>
      <c r="AP53" s="355"/>
      <c r="AQ53" s="655"/>
      <c r="AR53" s="691"/>
      <c r="AS53" s="692"/>
      <c r="AT53" s="691"/>
      <c r="AU53" s="692"/>
      <c r="AV53" s="403"/>
      <c r="AW53" s="408"/>
      <c r="AX53" s="403"/>
      <c r="AY53" s="408"/>
      <c r="AZ53" s="403"/>
      <c r="BA53" s="336"/>
      <c r="BB53" s="661"/>
      <c r="BC53" s="693"/>
      <c r="BD53" s="694"/>
      <c r="BE53" s="693"/>
      <c r="BF53" s="356"/>
      <c r="BG53" s="336"/>
      <c r="BH53" s="356"/>
      <c r="BI53" s="336"/>
      <c r="BJ53" s="348"/>
      <c r="BK53" s="341"/>
      <c r="BL53" s="348"/>
      <c r="BM53" s="341"/>
      <c r="BN53" s="348"/>
      <c r="BO53" s="341"/>
      <c r="BP53" s="348"/>
      <c r="BQ53" s="361"/>
      <c r="BR53" s="598"/>
    </row>
    <row r="54" spans="1:70" s="626" customFormat="1" ht="164.25" customHeight="1">
      <c r="A54" s="650"/>
      <c r="B54" s="651"/>
      <c r="C54" s="651"/>
      <c r="D54" s="652"/>
      <c r="E54" s="653"/>
      <c r="F54" s="336"/>
      <c r="G54" s="340"/>
      <c r="H54" s="340"/>
      <c r="I54" s="367"/>
      <c r="J54" s="336"/>
      <c r="K54" s="344"/>
      <c r="L54" s="340"/>
      <c r="M54" s="654"/>
      <c r="N54" s="345"/>
      <c r="O54" s="340"/>
      <c r="P54" s="654"/>
      <c r="Q54" s="345"/>
      <c r="R54" s="655"/>
      <c r="S54" s="273" t="s">
        <v>357</v>
      </c>
      <c r="T54" s="292" t="s">
        <v>57</v>
      </c>
      <c r="U54" s="310" t="s">
        <v>354</v>
      </c>
      <c r="V54" s="278" t="s">
        <v>358</v>
      </c>
      <c r="W54" s="292" t="s">
        <v>78</v>
      </c>
      <c r="X54" s="292" t="s">
        <v>61</v>
      </c>
      <c r="Y54" s="656" t="str">
        <f t="shared" ref="Y54" si="37">IF(OR(W54="PREVENTIVO",W54="DETECTIVO"),"PROBABILIDAD",IF(W54="CORRECTIVO","IMPACTO",""))</f>
        <v>PROBABILIDAD</v>
      </c>
      <c r="Z54" s="657" t="str">
        <f t="shared" ref="Z54" si="38">IF(AND(W54="PREVENTIVO",X54="AUTOMÁTICO"),"50%",IF(AND(W54="PREVENTIVO",X54="MANUAL"),"40%",IF(AND(W54="DETECTIVO",X54="AUTOMÁTICO"),"40%",IF(AND(W54="DETECTIVO",X54="MANUAL"),"30%",IF(AND(W54="CORRECTIVO",X54="AUTOMÁTICO"),"35%",IF(AND(W54="CORRECTIVO",X54="MANUAL"),"25%",""))))))</f>
        <v>40%</v>
      </c>
      <c r="AA54" s="303">
        <f>IFERROR(IF(AND(Y53="Probabilidad",Y54="Probabilidad"),(AA53-(AA53*Z54)),IF(AND(Y53="Impacto",Y54="Probabilidad"),(AA52-(AA52*Z54)),IF(Y54="Impacto",AA53,""))),"")</f>
        <v>0.216</v>
      </c>
      <c r="AB54" s="280" t="str">
        <f t="shared" si="32"/>
        <v>BAJA</v>
      </c>
      <c r="AC54" s="280">
        <f>IFERROR(IF(AND(Y53="Impacto",Y54="Impacto"),(AC53-(AC53*Z54)),IF(AND(Y53="Probabilidad",Y54="Impacto"),(AC52-(AC52*Z54)),IF(Y54="Probabilidad",AC53,""))),"")</f>
        <v>0.4</v>
      </c>
      <c r="AD54" s="280" t="str">
        <f t="shared" si="33"/>
        <v>MENOR</v>
      </c>
      <c r="AE54" s="678" t="str">
        <f t="shared" si="34"/>
        <v>MODERADO</v>
      </c>
      <c r="AF54" s="249">
        <v>45926</v>
      </c>
      <c r="AG54" s="278" t="s">
        <v>359</v>
      </c>
      <c r="AH54" s="659"/>
      <c r="AI54" s="355"/>
      <c r="AJ54" s="659"/>
      <c r="AK54" s="355"/>
      <c r="AL54" s="355"/>
      <c r="AM54" s="659"/>
      <c r="AN54" s="355"/>
      <c r="AO54" s="659"/>
      <c r="AP54" s="355"/>
      <c r="AQ54" s="655"/>
      <c r="AR54" s="695"/>
      <c r="AS54" s="690"/>
      <c r="AT54" s="695"/>
      <c r="AU54" s="690"/>
      <c r="AV54" s="307"/>
      <c r="AW54" s="306"/>
      <c r="AX54" s="307"/>
      <c r="AY54" s="306"/>
      <c r="AZ54" s="307"/>
      <c r="BA54" s="273"/>
      <c r="BB54" s="696"/>
      <c r="BC54" s="697"/>
      <c r="BD54" s="698"/>
      <c r="BE54" s="697"/>
      <c r="BF54" s="288"/>
      <c r="BG54" s="273"/>
      <c r="BH54" s="288"/>
      <c r="BI54" s="273"/>
      <c r="BJ54" s="276"/>
      <c r="BK54" s="272"/>
      <c r="BL54" s="276"/>
      <c r="BM54" s="272"/>
      <c r="BN54" s="276"/>
      <c r="BO54" s="272"/>
      <c r="BP54" s="348"/>
      <c r="BQ54" s="361"/>
      <c r="BR54" s="598"/>
    </row>
    <row r="55" spans="1:70" s="626" customFormat="1" ht="261" customHeight="1">
      <c r="A55" s="650"/>
      <c r="B55" s="651"/>
      <c r="C55" s="651"/>
      <c r="D55" s="652"/>
      <c r="E55" s="653" t="s">
        <v>333</v>
      </c>
      <c r="F55" s="336" t="s">
        <v>360</v>
      </c>
      <c r="G55" s="340" t="s">
        <v>361</v>
      </c>
      <c r="H55" s="340" t="s">
        <v>362</v>
      </c>
      <c r="I55" s="367"/>
      <c r="J55" s="340" t="s">
        <v>111</v>
      </c>
      <c r="K55" s="344">
        <v>700</v>
      </c>
      <c r="L55" s="340" t="s">
        <v>363</v>
      </c>
      <c r="M55" s="654" t="str">
        <f>IF(K55&lt;=0,"",IF(K55&lt;=2,"Muy Baja",IF(K55&lt;=10,"Baja",IF(K55&lt;=30,"Media",IF(K55&lt;=100,"Alta",IF(K55&gt;100,"Muy Alta"))))))</f>
        <v>Muy Alta</v>
      </c>
      <c r="N55" s="345">
        <f>IF(M55="","",IF(M55="Muy Baja",0.2,IF(M55="Baja",0.4,IF(M55="Media",0.6,IF(M55="Alta",0.8,IF(M55="Muy Alta",1,))))))</f>
        <v>1</v>
      </c>
      <c r="O55" s="340" t="s">
        <v>338</v>
      </c>
      <c r="P55" s="654" t="str">
        <f>IF(OR(O55=CRITERIOS!$C$182,O55=CRITERIOS!$D$182),"Leve",IF(OR(O55=CRITERIOS!$C$183,O55=CRITERIOS!$D$183),"Menor",IF(OR(O55=CRITERIOS!$C$184,O55=CRITERIOS!$D$184),"Moderado",IF(OR(O55=CRITERIOS!$C$185,O55=CRITERIOS!$D$185),"Mayor",IF(OR(O55=CRITERIOS!$C$186,O55=CRITERIOS!$D$186),"Catastrófico","")))))</f>
        <v>Menor</v>
      </c>
      <c r="Q55" s="345">
        <f>IF(P55="","",IF(P55="Leve",0.2,IF(P55="Menor",0.4,IF(P55="Moderado",0.6,IF(P55="Mayor",0.8,IF(P55="Catastrófico",1,))))))</f>
        <v>0.4</v>
      </c>
      <c r="R55" s="655" t="str">
        <f>IF(OR(AND(M55="Muy Baja",P55="Leve"),AND(M55="Muy Baja",P55="Menor"),AND(M55="Baja",P55="Leve")),"BAJO",IF(OR(AND(M55="Muy baja",P55="Moderado"),AND(M55="Baja",P55="Menor"),AND(M55="Baja",P55="Moderado"),AND(M55="Media",P55="Leve"),AND(M55="Media",P55="Menor"),AND(M55="Media",P55="Moderado"),AND(M55="Alta",P55="Leve"),AND(M55="Alta",P55="Menor")),"MODERADO",IF(OR(AND(M55="Muy Baja",P55="Mayor"),AND(M55="Baja",P55="Mayor"),AND(M55="Media",P55="Mayor"),AND(M55="Alta",P55="Moderado"),AND(M55="Alta",P55="Mayor"),AND(M55="Muy Alta",P55="Leve"),AND(M55="Muy Alta",P55="Menor"),AND(M55="Muy Alta",P55="Moderado"),AND(M55="Muy Alta",P55="Mayor")),"ALTO",IF(OR(AND(M55="Muy Baja",P55="Catastrófico"),AND(M55="Baja",P55="Catastrófico"),AND(M55="Media",P55="Catastrófico"),AND(M55="Alta",P55="Catastrófico"),AND(M55="Muy Alta",P55="Catastrófico")),"EXTREMO",""))))</f>
        <v>ALTO</v>
      </c>
      <c r="S55" s="273" t="s">
        <v>364</v>
      </c>
      <c r="T55" s="292" t="s">
        <v>57</v>
      </c>
      <c r="U55" s="278" t="s">
        <v>365</v>
      </c>
      <c r="V55" s="278" t="s">
        <v>366</v>
      </c>
      <c r="W55" s="292" t="s">
        <v>78</v>
      </c>
      <c r="X55" s="292" t="s">
        <v>61</v>
      </c>
      <c r="Y55" s="656" t="s">
        <v>367</v>
      </c>
      <c r="Z55" s="689">
        <v>0.4</v>
      </c>
      <c r="AA55" s="275">
        <f>IFERROR(IF(Y55="Probabilidad",(N55-(N55*Z55)),IF(Y55="Impacto",N55,"")),"")</f>
        <v>0.6</v>
      </c>
      <c r="AB55" s="280" t="str">
        <f t="shared" ref="AB55:AB63" si="39">IFERROR(IF(AA55="","",IF(AA55&lt;=0.2,"MUY BAJA",IF(AA55&lt;=0.4,"BAJA",IF(AA55&lt;=0.6,"MEDIA",IF(AA55&lt;=0.8,"ALTA",IF(AA55=1,"MUY ALTA")))))),"")</f>
        <v>MEDIA</v>
      </c>
      <c r="AC55" s="280">
        <f>IFERROR(IF(Y55="Impacto",(Q55-(Q55*Z55)),IF(Y55="Probabilidad",Q55,"")),"")</f>
        <v>0.4</v>
      </c>
      <c r="AD55" s="290" t="str">
        <f t="shared" ref="AD55:AD63" si="40">IFERROR(IF(AC55="","",IF(AC55&lt;=0.2,"LEVE",IF(AC55&lt;=0.4,"MENOR",IF(AC55&lt;=0.6,"MODERADO",IF(AC55&lt;=0.8,"MAYOR",IF(AC55=1,"CATASTRÓFICO")))))),"")</f>
        <v>MENOR</v>
      </c>
      <c r="AE55" s="678" t="str">
        <f t="shared" ref="AE55:AE62" si="41">IFERROR(IF(OR(AND(AB55="Muy Baja",AD55="Leve"),AND(AB55="Muy Baja",AD55="Menor"),AND(AB55="Baja",AD55="Leve")),"BAJO",IF(OR(AND(AB55="Muy baja",AD55="Moderado"),AND(AB55="Baja",AD55="Menor"),AND(AB55="Baja",AD55="Moderado"),AND(AB55="Media",AD55="Leve"),AND(AB55="Media",AD55="Menor"),AND(AB55="Media",AD55="Moderado"),AND(AB55="Alta",AD55="Leve"),AND(AB55="Alta",AD55="Menor")),"MODERADO",IF(OR(AND(AB55="Muy Baja",AD55="Mayor"),AND(AB55="Baja",AD55="Mayor"),AND(AB55="Media",AD55="Mayor"),AND(AB55="Alta",AD55="Moderado"),AND(AB55="Alta",AD55="Mayor"),AND(AB55="Muy Alta",AD55="Leve"),AND(AB55="Muy Alta",AD55="Menor"),AND(AB55="Muy Alta",AD55="Moderado"),AND(AB55="Muy Alta",AD55="Mayor")),"ALTO",IF(OR(AND(AB55="Muy Baja",AD55="Catastrófico"),AND(AB55="Baja",AD55="Catastrófico"),AND(AB55="Media",AD55="Catastrófico"),AND(AB55="Alta",AD55="Catastrófico"),AND(AB55="Muy Alta",AD55="Catastrófico")),"EXTREMO","")))),"")</f>
        <v>MODERADO</v>
      </c>
      <c r="AF55" s="285" t="s">
        <v>368</v>
      </c>
      <c r="AG55" s="278" t="s">
        <v>369</v>
      </c>
      <c r="AH55" s="659">
        <f>MIN(AA55,AA56)</f>
        <v>0.36</v>
      </c>
      <c r="AI55" s="355" t="str">
        <f>IFERROR(IF(AH55="","",IF(AH55&lt;=0.2,"MUY BAJA",IF(AH55&lt;=0.4,"BAJA",IF(AH55&lt;=0.6,"MEDIA",IF(AH55&lt;=0.8,"ALTA",IF(AH55=1,"MUY ALTA")))))),"")</f>
        <v>BAJA</v>
      </c>
      <c r="AJ55" s="659">
        <f>MIN(AC55,AC56)</f>
        <v>0.4</v>
      </c>
      <c r="AK55" s="355" t="str">
        <f>IFERROR(IF(AJ55="","",IF(AJ55&lt;=0.2,"LEVE",IF(AJ55&lt;=0.4,"MENOR",IF(AJ55&lt;=0.6,"MODERADO",IF(AJ55&lt;=0.8,"MAYOR",IF(AJ55=1,"CATASTRÓFICO")))))),"")</f>
        <v>MENOR</v>
      </c>
      <c r="AL55" s="355" t="str">
        <f>IFERROR(IF(OR(AND(AI55="Muy Baja",AK55="Leve"),AND(AI55="Muy Baja",AK55="Menor"),AND(AI55="Baja",AK55="Leve")),"BAJO",IF(OR(AND(AI55="Muy baja",AK55="Moderado"),AND(AI55="Baja",AK55="Menor"),AND(AI55="Baja",AK55="Moderado"),AND(AI55="Media",AK55="Leve"),AND(AI55="Media",AK55="Menor"),AND(AI55="Media",AK55="Moderado"),AND(AI55="Alta",AK55="Leve"),AND(AI55="Alta",AK55="Menor")),"MODERADO",IF(OR(AND(AI55="Muy Baja",AK55="Mayor"),AND(AI55="Baja",AK55="Mayor"),AND(AI55="Media",AK55="Mayor"),AND(AI55="Alta",AK55="Moderado"),AND(AI55="Alta",AK55="Mayor"),AND(AI55="Muy Alta",AK55="Leve"),AND(AI55="Muy Alta",AK55="Menor"),AND(AI55="Muy Alta",AK55="Moderado"),AND(AI55="Muy Alta",AK55="Mayor")),"ALTO",IF(OR(AND(AI55="Muy Baja",AK55="Catastrófico"),AND(AI55="Baja",AK55="Catastrófico"),AND(AI55="Media",AK55="Catastrófico"),AND(AI55="Alta",AK55="Catastrófico"),AND(AI55="Muy Alta",AK55="Catastrófico")),"EXTREMO","")))),"")</f>
        <v>MODERADO</v>
      </c>
      <c r="AM55" s="659"/>
      <c r="AN55" s="355"/>
      <c r="AO55" s="659"/>
      <c r="AP55" s="355"/>
      <c r="AQ55" s="655"/>
      <c r="AR55" s="695">
        <v>43717</v>
      </c>
      <c r="AS55" s="690" t="s">
        <v>370</v>
      </c>
      <c r="AT55" s="695" t="s">
        <v>371</v>
      </c>
      <c r="AU55" s="690" t="s">
        <v>372</v>
      </c>
      <c r="AV55" s="308" t="s">
        <v>344</v>
      </c>
      <c r="AW55" s="299" t="s">
        <v>373</v>
      </c>
      <c r="AX55" s="307">
        <v>44272</v>
      </c>
      <c r="AY55" s="306" t="s">
        <v>346</v>
      </c>
      <c r="AZ55" s="308">
        <v>44587</v>
      </c>
      <c r="BA55" s="273" t="s">
        <v>347</v>
      </c>
      <c r="BB55" s="696">
        <v>44795</v>
      </c>
      <c r="BC55" s="697" t="s">
        <v>374</v>
      </c>
      <c r="BD55" s="696">
        <v>44959</v>
      </c>
      <c r="BE55" s="697" t="s">
        <v>125</v>
      </c>
      <c r="BF55" s="696">
        <v>45126</v>
      </c>
      <c r="BG55" s="697" t="s">
        <v>348</v>
      </c>
      <c r="BH55" s="288"/>
      <c r="BI55" s="273"/>
      <c r="BJ55" s="276">
        <v>45400</v>
      </c>
      <c r="BK55" s="272" t="s">
        <v>349</v>
      </c>
      <c r="BL55" s="276">
        <v>45544</v>
      </c>
      <c r="BM55" s="272" t="s">
        <v>375</v>
      </c>
      <c r="BN55" s="276"/>
      <c r="BO55" s="272"/>
      <c r="BP55" s="348" t="s">
        <v>351</v>
      </c>
      <c r="BQ55" s="361" t="s">
        <v>74</v>
      </c>
      <c r="BR55" s="598"/>
    </row>
    <row r="56" spans="1:70" s="626" customFormat="1" ht="261" customHeight="1">
      <c r="A56" s="650"/>
      <c r="B56" s="651"/>
      <c r="C56" s="651"/>
      <c r="D56" s="652"/>
      <c r="E56" s="653"/>
      <c r="F56" s="336"/>
      <c r="G56" s="340"/>
      <c r="H56" s="340"/>
      <c r="I56" s="367"/>
      <c r="J56" s="340"/>
      <c r="K56" s="344"/>
      <c r="L56" s="340"/>
      <c r="M56" s="654"/>
      <c r="N56" s="345"/>
      <c r="O56" s="340"/>
      <c r="P56" s="654"/>
      <c r="Q56" s="345"/>
      <c r="R56" s="655"/>
      <c r="S56" s="273" t="s">
        <v>376</v>
      </c>
      <c r="T56" s="292" t="s">
        <v>57</v>
      </c>
      <c r="U56" s="278" t="s">
        <v>377</v>
      </c>
      <c r="V56" s="278" t="s">
        <v>378</v>
      </c>
      <c r="W56" s="292" t="s">
        <v>78</v>
      </c>
      <c r="X56" s="292" t="s">
        <v>61</v>
      </c>
      <c r="Y56" s="656" t="s">
        <v>367</v>
      </c>
      <c r="Z56" s="689">
        <v>0.4</v>
      </c>
      <c r="AA56" s="275">
        <f>IFERROR(IF(AND(Y55="Probabilidad",Y56="Probabilidad"),(AA55-(AA55*Z56)),IF(Y56="Probabilidad",(N55-(N55*Z56)),IF(Y56="Impacto",AA55,""))),"")</f>
        <v>0.36</v>
      </c>
      <c r="AB56" s="280" t="str">
        <f t="shared" ref="AB56" si="42">IFERROR(IF(AA56="","",IF(AA56&lt;=0.2,"MUY BAJA",IF(AA56&lt;=0.4,"BAJA",IF(AA56&lt;=0.6,"MEDIA",IF(AA56&lt;=0.8,"ALTA",IF(AA56=1,"MUY ALTA")))))),"")</f>
        <v>BAJA</v>
      </c>
      <c r="AC56" s="280">
        <f>IFERROR(IF(AND(Y55="Impacto",Y56="Impacto"),(AC55-(AC55*Z56)),IF(Y56="Impacto",(Q55-(+Q55*Z56)),IF(Y56="Probabilidad",AC55,""))),"")</f>
        <v>0.4</v>
      </c>
      <c r="AD56" s="280" t="str">
        <f t="shared" ref="AD56" si="43">IFERROR(IF(AC56="","",IF(AC56&lt;=0.2,"LEVE",IF(AC56&lt;=0.4,"MENOR",IF(AC56&lt;=0.6,"MODERADO",IF(AC56&lt;=0.8,"MAYOR",IF(AC56=1,"CATASTRÓFICO")))))),"")</f>
        <v>MENOR</v>
      </c>
      <c r="AE56" s="699" t="str">
        <f t="shared" ref="AE56" si="44">IFERROR(IF(OR(AND(AB56="Muy Baja",AD56="Leve"),AND(AB56="Muy Baja",AD56="Menor"),AND(AB56="Baja",AD56="Leve")),"BAJO",IF(OR(AND(AB56="Muy baja",AD56="Moderado"),AND(AB56="Baja",AD56="Menor"),AND(AB56="Baja",AD56="Moderado"),AND(AB56="Media",AD56="Leve"),AND(AB56="Media",AD56="Menor"),AND(AB56="Media",AD56="Moderado"),AND(AB56="Alta",AD56="Leve"),AND(AB56="Alta",AD56="Menor")),"MODERADO",IF(OR(AND(AB56="Muy Baja",AD56="Mayor"),AND(AB56="Baja",AD56="Mayor"),AND(AB56="Media",AD56="Mayor"),AND(AB56="Alta",AD56="Moderado"),AND(AB56="Alta",AD56="Mayor"),AND(AB56="Muy Alta",AD56="Leve"),AND(AB56="Muy Alta",AD56="Menor"),AND(AB56="Muy Alta",AD56="Moderado"),AND(AB56="Muy Alta",AD56="Mayor")),"ALTO",IF(OR(AND(AB56="Muy Baja",AD56="Catastrófico"),AND(AB56="Baja",AD56="Catastrófico"),AND(AB56="Media",AD56="Catastrófico"),AND(AB56="Alta",AD56="Catastrófico"),AND(AB56="Muy Alta",AD56="Catastrófico")),"EXTREMO","")))),"")</f>
        <v>MODERADO</v>
      </c>
      <c r="AF56" s="285" t="s">
        <v>368</v>
      </c>
      <c r="AG56" s="278" t="s">
        <v>379</v>
      </c>
      <c r="AH56" s="659"/>
      <c r="AI56" s="355"/>
      <c r="AJ56" s="659"/>
      <c r="AK56" s="355"/>
      <c r="AL56" s="355"/>
      <c r="AM56" s="659"/>
      <c r="AN56" s="355"/>
      <c r="AO56" s="659"/>
      <c r="AP56" s="355"/>
      <c r="AQ56" s="655"/>
      <c r="AR56" s="695"/>
      <c r="AS56" s="690"/>
      <c r="AT56" s="695"/>
      <c r="AU56" s="690"/>
      <c r="AV56" s="308"/>
      <c r="AW56" s="299"/>
      <c r="AX56" s="307"/>
      <c r="AY56" s="306"/>
      <c r="AZ56" s="308"/>
      <c r="BA56" s="273"/>
      <c r="BB56" s="696"/>
      <c r="BC56" s="697"/>
      <c r="BD56" s="696"/>
      <c r="BE56" s="697"/>
      <c r="BF56" s="696"/>
      <c r="BG56" s="697"/>
      <c r="BH56" s="288"/>
      <c r="BI56" s="273"/>
      <c r="BJ56" s="276"/>
      <c r="BK56" s="272"/>
      <c r="BL56" s="276"/>
      <c r="BM56" s="272"/>
      <c r="BN56" s="276" t="s">
        <v>194</v>
      </c>
      <c r="BO56" s="272" t="s">
        <v>332</v>
      </c>
      <c r="BP56" s="348"/>
      <c r="BQ56" s="361"/>
      <c r="BR56" s="598"/>
    </row>
    <row r="57" spans="1:70" s="626" customFormat="1" ht="156.75" customHeight="1">
      <c r="A57" s="650"/>
      <c r="B57" s="651"/>
      <c r="C57" s="651"/>
      <c r="D57" s="652"/>
      <c r="E57" s="653" t="s">
        <v>380</v>
      </c>
      <c r="F57" s="273" t="s">
        <v>381</v>
      </c>
      <c r="G57" s="340" t="s">
        <v>382</v>
      </c>
      <c r="H57" s="340" t="s">
        <v>383</v>
      </c>
      <c r="I57" s="367"/>
      <c r="J57" s="336" t="s">
        <v>111</v>
      </c>
      <c r="K57" s="344">
        <v>200</v>
      </c>
      <c r="L57" s="340" t="s">
        <v>384</v>
      </c>
      <c r="M57" s="654" t="str">
        <f>IF(K57&lt;=0,"",IF(K57&lt;=2,"Muy Baja",IF(K57&lt;=10,"Baja",IF(K57&lt;=30,"Media",IF(K57&lt;=100,"Alta",IF(K57&gt;100,"Muy Alta"))))))</f>
        <v>Muy Alta</v>
      </c>
      <c r="N57" s="345">
        <f>IF(M57="","",IF(M57="Muy Baja",0.2,IF(M57="Baja",0.4,IF(M57="Media",0.6,IF(M57="Alta",0.8,IF(M57="Muy Alta",1,))))))</f>
        <v>1</v>
      </c>
      <c r="O57" s="336" t="s">
        <v>55</v>
      </c>
      <c r="P57" s="654" t="str">
        <f>IF(OR(O57=CRITERIOS!$C$182,O57=CRITERIOS!$D$182),"Leve",IF(OR(O57=CRITERIOS!$C$183,O57=CRITERIOS!$D$183),"Menor",IF(OR(O57=CRITERIOS!$C$184,O57=CRITERIOS!$D$184),"Moderado",IF(OR(O57=CRITERIOS!$C$185,O57=CRITERIOS!$D$185),"Mayor",IF(OR(O57=CRITERIOS!$C$186,O57=CRITERIOS!$D$186),"Catastrófico","")))))</f>
        <v>Moderado</v>
      </c>
      <c r="Q57" s="345">
        <f>IF(P57="","",IF(P57="Leve",0.2,IF(P57="Menor",0.4,IF(P57="Moderado",0.6,IF(P57="Mayor",0.8,IF(P57="Catastrófico",1,))))))</f>
        <v>0.6</v>
      </c>
      <c r="R57" s="655" t="str">
        <f>IF(OR(AND(M57="Muy Baja",P57="Leve"),AND(M57="Muy Baja",P57="Menor"),AND(M57="Baja",P57="Leve")),"BAJO",IF(OR(AND(M57="Muy baja",P57="Moderado"),AND(M57="Baja",P57="Menor"),AND(M57="Baja",P57="Moderado"),AND(M57="Media",P57="Leve"),AND(M57="Media",P57="Menor"),AND(M57="Media",P57="Moderado"),AND(M57="Alta",P57="Leve"),AND(M57="Alta",P57="Menor")),"MODERADO",IF(OR(AND(M57="Muy Baja",P57="Mayor"),AND(M57="Baja",P57="Mayor"),AND(M57="Media",P57="Mayor"),AND(M57="Alta",P57="Moderado"),AND(M57="Alta",P57="Mayor"),AND(M57="Muy Alta",P57="Leve"),AND(M57="Muy Alta",P57="Menor"),AND(M57="Muy Alta",P57="Moderado"),AND(M57="Muy Alta",P57="Mayor")),"ALTO",IF(OR(AND(M57="Muy Baja",P57="Catastrófico"),AND(M57="Baja",P57="Catastrófico"),AND(M57="Media",P57="Catastrófico"),AND(M57="Alta",P57="Catastrófico"),AND(M57="Muy Alta",P57="Catastrófico")),"EXTREMO",""))))</f>
        <v>ALTO</v>
      </c>
      <c r="S57" s="278" t="s">
        <v>385</v>
      </c>
      <c r="T57" s="292" t="s">
        <v>57</v>
      </c>
      <c r="U57" s="278" t="s">
        <v>386</v>
      </c>
      <c r="V57" s="278" t="s">
        <v>387</v>
      </c>
      <c r="W57" s="292" t="s">
        <v>78</v>
      </c>
      <c r="X57" s="292" t="s">
        <v>61</v>
      </c>
      <c r="Y57" s="656" t="str">
        <f>IF(OR(W57="PREVENTIVO",W57="DETECTIVO"),"PROBABILIDAD",IF(W57="CORRECTIVO","IMPACTO",""))</f>
        <v>PROBABILIDAD</v>
      </c>
      <c r="Z57" s="657" t="str">
        <f t="shared" ref="Z57:Z62" si="45">IF(AND(W57="PREVENTIVO",X57="AUTOMÁTICO"),"50%",IF(AND(W57="PREVENTIVO",X57="MANUAL"),"40%",IF(AND(W57="DETECTIVO",X57="AUTOMÁTICO"),"40%",IF(AND(W57="DETECTIVO",X57="MANUAL"),"30%",IF(AND(W57="CORRECTIVO",X57="AUTOMÁTICO"),"35%",IF(AND(W57="CORRECTIVO",X57="MANUAL"),"25%",""))))))</f>
        <v>40%</v>
      </c>
      <c r="AA57" s="275">
        <f>IFERROR(IF(Y57="Probabilidad",(N57-(N57*Z57)),IF(Y57="Impacto",N57,"")),"")</f>
        <v>0.6</v>
      </c>
      <c r="AB57" s="280" t="str">
        <f t="shared" si="39"/>
        <v>MEDIA</v>
      </c>
      <c r="AC57" s="280">
        <f>IFERROR(IF(Y57="Impacto",(Q57-(Q57*Z57)),IF(Y57="Probabilidad",Q57,"")),"")</f>
        <v>0.6</v>
      </c>
      <c r="AD57" s="280" t="str">
        <f t="shared" si="40"/>
        <v>MODERADO</v>
      </c>
      <c r="AE57" s="699" t="str">
        <f t="shared" si="41"/>
        <v>MODERADO</v>
      </c>
      <c r="AF57" s="291">
        <v>45734</v>
      </c>
      <c r="AG57" s="293" t="s">
        <v>388</v>
      </c>
      <c r="AH57" s="659">
        <f>MIN(AA57,AA60)</f>
        <v>0.12959999999999999</v>
      </c>
      <c r="AI57" s="355" t="str">
        <f>IFERROR(IF(AH57="","",IF(AH57&lt;=0.2,"MUY BAJA",IF(AH57&lt;=0.4,"BAJA",IF(AH57&lt;=0.6,"MEDIA",IF(AH57&lt;=0.8,"ALTA",IF(AH57=1,"MUY ALTA")))))),"")</f>
        <v>MUY BAJA</v>
      </c>
      <c r="AJ57" s="659">
        <f>MIN(AC57,AC60)</f>
        <v>0.6</v>
      </c>
      <c r="AK57" s="355" t="str">
        <f>IFERROR(IF(AJ57="","",IF(AJ57&lt;=0.2,"LEVE",IF(AJ57&lt;=0.4,"MENOR",IF(AJ57&lt;=0.6,"MODERADO",IF(AJ57&lt;=0.8,"MAYOR",IF(AJ57=1,"CATASTRÓFICO")))))),"")</f>
        <v>MODERADO</v>
      </c>
      <c r="AL57" s="655" t="str">
        <f>IFERROR(IF(OR(AND(AI57="Muy Baja",AK57="Leve"),AND(AI57="Muy Baja",AK57="Menor"),AND(AI57="Baja",AK57="Leve")),"BAJO",IF(OR(AND(AI57="Muy baja",AK57="Moderado"),AND(AI57="Baja",AK57="Menor"),AND(AI57="Baja",AK57="Moderado"),AND(AI57="Media",AK57="Leve"),AND(AI57="Media",AK57="Menor"),AND(AI57="Media",AK57="Moderado"),AND(AI57="Alta",AK57="Leve"),AND(AI57="Alta",AK57="Menor")),"MODERADO",IF(OR(AND(AI57="Muy Baja",AK57="Mayor"),AND(AI57="Baja",AK57="Mayor"),AND(AI57="Media",AK57="Mayor"),AND(AI57="Alta",AK57="Moderado"),AND(AI57="Alta",AK57="Mayor"),AND(AI57="Muy Alta",AK57="Leve"),AND(AI57="Muy Alta",AK57="Menor"),AND(AI57="Muy Alta",AK57="Moderado"),AND(AI57="Muy Alta",AK57="Mayor")),"ALTO",IF(OR(AND(AI57="Muy Baja",AK57="Catastrófico"),AND(AI57="Baja",AK57="Catastrófico"),AND(AI57="Media",AK57="Catastrófico"),AND(AI57="Alta",AK57="Catastrófico"),AND(AI57="Muy Alta",AK57="Catastrófico")),"EXTREMO","")))),"")</f>
        <v>MODERADO</v>
      </c>
      <c r="AM57" s="659"/>
      <c r="AN57" s="355"/>
      <c r="AO57" s="659"/>
      <c r="AP57" s="355"/>
      <c r="AQ57" s="655"/>
      <c r="AR57" s="335">
        <v>44266</v>
      </c>
      <c r="AS57" s="336" t="s">
        <v>389</v>
      </c>
      <c r="AT57" s="335">
        <v>44585</v>
      </c>
      <c r="AU57" s="336" t="s">
        <v>390</v>
      </c>
      <c r="AV57" s="356">
        <v>44789</v>
      </c>
      <c r="AW57" s="336" t="s">
        <v>391</v>
      </c>
      <c r="AX57" s="360">
        <v>45138</v>
      </c>
      <c r="AY57" s="340" t="s">
        <v>392</v>
      </c>
      <c r="AZ57" s="668" t="s">
        <v>315</v>
      </c>
      <c r="BA57" s="669" t="s">
        <v>349</v>
      </c>
      <c r="BB57" s="668">
        <v>45544</v>
      </c>
      <c r="BC57" s="669" t="s">
        <v>350</v>
      </c>
      <c r="BD57" s="356"/>
      <c r="BE57" s="336"/>
      <c r="BF57" s="356"/>
      <c r="BG57" s="336"/>
      <c r="BH57" s="356"/>
      <c r="BI57" s="336"/>
      <c r="BJ57" s="356"/>
      <c r="BK57" s="336"/>
      <c r="BL57" s="356"/>
      <c r="BM57" s="336"/>
      <c r="BN57" s="356">
        <v>45750</v>
      </c>
      <c r="BO57" s="336" t="s">
        <v>73</v>
      </c>
      <c r="BP57" s="356">
        <v>45912</v>
      </c>
      <c r="BQ57" s="425" t="s">
        <v>74</v>
      </c>
      <c r="BR57" s="598"/>
    </row>
    <row r="58" spans="1:70" s="626" customFormat="1" ht="49.5" customHeight="1">
      <c r="A58" s="650"/>
      <c r="B58" s="651"/>
      <c r="C58" s="651"/>
      <c r="D58" s="652"/>
      <c r="E58" s="653"/>
      <c r="F58" s="273" t="s">
        <v>393</v>
      </c>
      <c r="G58" s="340"/>
      <c r="H58" s="340"/>
      <c r="I58" s="367"/>
      <c r="J58" s="336"/>
      <c r="K58" s="344"/>
      <c r="L58" s="340"/>
      <c r="M58" s="654"/>
      <c r="N58" s="345"/>
      <c r="O58" s="336"/>
      <c r="P58" s="654"/>
      <c r="Q58" s="345"/>
      <c r="R58" s="655"/>
      <c r="S58" s="278" t="s">
        <v>394</v>
      </c>
      <c r="T58" s="292" t="s">
        <v>114</v>
      </c>
      <c r="U58" s="278" t="s">
        <v>395</v>
      </c>
      <c r="V58" s="278" t="s">
        <v>396</v>
      </c>
      <c r="W58" s="292" t="s">
        <v>78</v>
      </c>
      <c r="X58" s="292" t="s">
        <v>61</v>
      </c>
      <c r="Y58" s="656" t="str">
        <f t="shared" ref="Y58:Y60" si="46">IF(OR(W58="PREVENTIVO",W58="DETECTIVO"),"PROBABILIDAD",IF(W58="CORRECTIVO","IMPACTO",""))</f>
        <v>PROBABILIDAD</v>
      </c>
      <c r="Z58" s="657" t="str">
        <f>IF(AND(W58="PREVENTIVO",X58="AUTOMÁTICO"),"50%",IF(AND(W58="PREVENTIVO",X58="MANUAL"),"40%",IF(AND(W58="DETECTIVO",X58="AUTOMÁTICO"),"40%",IF(AND(W58="DETECTIVO",X58="MANUAL"),"30%",IF(AND(W58="CORRECTIVO",X58="AUTOMÁTICO"),"35%",IF(AND(W58="CORRECTIVO",X58="MANUAL"),"25%",""))))))</f>
        <v>40%</v>
      </c>
      <c r="AA58" s="275">
        <f>IFERROR(IF(AND(Y57="Probabilidad",Y58="Probabilidad"),(AA57-(AA57*Z58)),IF(Y58="Probabilidad",(N57-(N57*Z58)),IF(Y58="Impacto",AA57,""))),"")</f>
        <v>0.36</v>
      </c>
      <c r="AB58" s="280" t="str">
        <f t="shared" si="39"/>
        <v>BAJA</v>
      </c>
      <c r="AC58" s="280">
        <f>IFERROR(IF(AND(Y57="Impacto",Y58="Impacto"),(AC57-(AC57*Z58)),IF(Y58="Impacto",(Q57-(+Q57*Z58)),IF(Y58="Probabilidad",AC57,""))),"")</f>
        <v>0.6</v>
      </c>
      <c r="AD58" s="282" t="str">
        <f t="shared" si="40"/>
        <v>MODERADO</v>
      </c>
      <c r="AE58" s="699" t="str">
        <f t="shared" si="41"/>
        <v>MODERADO</v>
      </c>
      <c r="AF58" s="291">
        <v>45734</v>
      </c>
      <c r="AG58" s="293" t="s">
        <v>397</v>
      </c>
      <c r="AH58" s="659"/>
      <c r="AI58" s="355"/>
      <c r="AJ58" s="659"/>
      <c r="AK58" s="355"/>
      <c r="AL58" s="655"/>
      <c r="AM58" s="659"/>
      <c r="AN58" s="355"/>
      <c r="AO58" s="659"/>
      <c r="AP58" s="355"/>
      <c r="AQ58" s="655"/>
      <c r="AR58" s="335"/>
      <c r="AS58" s="336"/>
      <c r="AT58" s="335"/>
      <c r="AU58" s="336"/>
      <c r="AV58" s="356"/>
      <c r="AW58" s="336"/>
      <c r="AX58" s="360"/>
      <c r="AY58" s="340"/>
      <c r="AZ58" s="668"/>
      <c r="BA58" s="669"/>
      <c r="BB58" s="668"/>
      <c r="BC58" s="669"/>
      <c r="BD58" s="356"/>
      <c r="BE58" s="336"/>
      <c r="BF58" s="356"/>
      <c r="BG58" s="336"/>
      <c r="BH58" s="356"/>
      <c r="BI58" s="336"/>
      <c r="BJ58" s="356"/>
      <c r="BK58" s="336"/>
      <c r="BL58" s="356"/>
      <c r="BM58" s="336"/>
      <c r="BN58" s="356"/>
      <c r="BO58" s="336"/>
      <c r="BP58" s="356"/>
      <c r="BQ58" s="425"/>
      <c r="BR58" s="598"/>
    </row>
    <row r="59" spans="1:70" s="626" customFormat="1" ht="69" customHeight="1">
      <c r="A59" s="650"/>
      <c r="B59" s="651"/>
      <c r="C59" s="651"/>
      <c r="D59" s="652"/>
      <c r="E59" s="653"/>
      <c r="F59" s="273" t="s">
        <v>398</v>
      </c>
      <c r="G59" s="340"/>
      <c r="H59" s="340"/>
      <c r="I59" s="367"/>
      <c r="J59" s="336"/>
      <c r="K59" s="344"/>
      <c r="L59" s="340"/>
      <c r="M59" s="654"/>
      <c r="N59" s="345"/>
      <c r="O59" s="336"/>
      <c r="P59" s="654"/>
      <c r="Q59" s="345"/>
      <c r="R59" s="655"/>
      <c r="S59" s="278" t="s">
        <v>399</v>
      </c>
      <c r="T59" s="292" t="s">
        <v>85</v>
      </c>
      <c r="U59" s="278" t="s">
        <v>400</v>
      </c>
      <c r="V59" s="278" t="s">
        <v>401</v>
      </c>
      <c r="W59" s="292" t="s">
        <v>78</v>
      </c>
      <c r="X59" s="292" t="s">
        <v>61</v>
      </c>
      <c r="Y59" s="656" t="str">
        <f>IF(OR(W59="PREVENTIVO",W59="DETECTIVO"),"PROBABILIDAD",IF(W59="CORRECTIVO","IMPACTO",""))</f>
        <v>PROBABILIDAD</v>
      </c>
      <c r="Z59" s="657" t="str">
        <f>IF(AND(W59="PREVENTIVO",X59="AUTOMÁTICO"),"50%",IF(AND(W59="PREVENTIVO",X59="MANUAL"),"40%",IF(AND(W59="DETECTIVO",X59="AUTOMÁTICO"),"40%",IF(AND(W59="DETECTIVO",X59="MANUAL"),"30%",IF(AND(W59="CORRECTIVO",X59="AUTOMÁTICO"),"35%",IF(AND(W59="CORRECTIVO",X59="MANUAL"),"25%",""))))))</f>
        <v>40%</v>
      </c>
      <c r="AA59" s="303">
        <f>IFERROR(IF(AND(Y58="Probabilidad",Y59="Probabilidad"),(AA58-(AA58*Z59)),IF(AND(Y58="Impacto",Y59="Probabilidad"),(AA57-(AA57*Z59)),IF(Y59="Impacto",AA58,""))),"")</f>
        <v>0.216</v>
      </c>
      <c r="AB59" s="280" t="str">
        <f t="shared" ref="AB59:AB60" si="47">IFERROR(IF(AA59="","",IF(AA59&lt;=0.2,"MUY BAJA",IF(AA59&lt;=0.4,"BAJA",IF(AA59&lt;=0.6,"MEDIA",IF(AA59&lt;=0.8,"ALTA",IF(AA59=1,"MUY ALTA")))))),"")</f>
        <v>BAJA</v>
      </c>
      <c r="AC59" s="280">
        <f>IFERROR(IF(AND(Y58="Impacto",Y59="Impacto"),(AC58-(AC58*Z59)),IF(Y59="Impacto",(Q58-(+Q58*Z59)),IF(Y59="Probabilidad",AC58,""))),"")</f>
        <v>0.6</v>
      </c>
      <c r="AD59" s="282" t="str">
        <f t="shared" ref="AD59:AD60" si="48">IFERROR(IF(AC59="","",IF(AC59&lt;=0.2,"LEVE",IF(AC59&lt;=0.4,"MENOR",IF(AC59&lt;=0.6,"MODERADO",IF(AC59&lt;=0.8,"MAYOR",IF(AC59=1,"CATASTRÓFICO")))))),"")</f>
        <v>MODERADO</v>
      </c>
      <c r="AE59" s="699" t="str">
        <f t="shared" ref="AE59:AE60" si="49">IFERROR(IF(OR(AND(AB59="Muy Baja",AD59="Leve"),AND(AB59="Muy Baja",AD59="Menor"),AND(AB59="Baja",AD59="Leve")),"BAJO",IF(OR(AND(AB59="Muy baja",AD59="Moderado"),AND(AB59="Baja",AD59="Menor"),AND(AB59="Baja",AD59="Moderado"),AND(AB59="Media",AD59="Leve"),AND(AB59="Media",AD59="Menor"),AND(AB59="Media",AD59="Moderado"),AND(AB59="Alta",AD59="Leve"),AND(AB59="Alta",AD59="Menor")),"MODERADO",IF(OR(AND(AB59="Muy Baja",AD59="Mayor"),AND(AB59="Baja",AD59="Mayor"),AND(AB59="Media",AD59="Mayor"),AND(AB59="Alta",AD59="Moderado"),AND(AB59="Alta",AD59="Mayor"),AND(AB59="Muy Alta",AD59="Leve"),AND(AB59="Muy Alta",AD59="Menor"),AND(AB59="Muy Alta",AD59="Moderado"),AND(AB59="Muy Alta",AD59="Mayor")),"ALTO",IF(OR(AND(AB59="Muy Baja",AD59="Catastrófico"),AND(AB59="Baja",AD59="Catastrófico"),AND(AB59="Media",AD59="Catastrófico"),AND(AB59="Alta",AD59="Catastrófico"),AND(AB59="Muy Alta",AD59="Catastrófico")),"EXTREMO","")))),"")</f>
        <v>MODERADO</v>
      </c>
      <c r="AF59" s="291">
        <v>45734</v>
      </c>
      <c r="AG59" s="293" t="s">
        <v>402</v>
      </c>
      <c r="AH59" s="659"/>
      <c r="AI59" s="355"/>
      <c r="AJ59" s="659"/>
      <c r="AK59" s="355"/>
      <c r="AL59" s="655"/>
      <c r="AM59" s="659"/>
      <c r="AN59" s="355"/>
      <c r="AO59" s="659"/>
      <c r="AP59" s="355"/>
      <c r="AQ59" s="655"/>
      <c r="AR59" s="335"/>
      <c r="AS59" s="336"/>
      <c r="AT59" s="335"/>
      <c r="AU59" s="336"/>
      <c r="AV59" s="356"/>
      <c r="AW59" s="336"/>
      <c r="AX59" s="360"/>
      <c r="AY59" s="340"/>
      <c r="AZ59" s="668"/>
      <c r="BA59" s="669"/>
      <c r="BB59" s="668"/>
      <c r="BC59" s="669"/>
      <c r="BD59" s="356"/>
      <c r="BE59" s="336"/>
      <c r="BF59" s="356"/>
      <c r="BG59" s="336"/>
      <c r="BH59" s="356"/>
      <c r="BI59" s="336"/>
      <c r="BJ59" s="356"/>
      <c r="BK59" s="336"/>
      <c r="BL59" s="356"/>
      <c r="BM59" s="336"/>
      <c r="BN59" s="356"/>
      <c r="BO59" s="336"/>
      <c r="BP59" s="356"/>
      <c r="BQ59" s="425"/>
      <c r="BR59" s="598"/>
    </row>
    <row r="60" spans="1:70" s="626" customFormat="1" ht="128.25" customHeight="1">
      <c r="A60" s="650"/>
      <c r="B60" s="651"/>
      <c r="C60" s="651"/>
      <c r="D60" s="652"/>
      <c r="E60" s="653"/>
      <c r="F60" s="273" t="s">
        <v>403</v>
      </c>
      <c r="G60" s="340"/>
      <c r="H60" s="340"/>
      <c r="I60" s="367"/>
      <c r="J60" s="336"/>
      <c r="K60" s="344"/>
      <c r="L60" s="340"/>
      <c r="M60" s="654"/>
      <c r="N60" s="345"/>
      <c r="O60" s="336"/>
      <c r="P60" s="654"/>
      <c r="Q60" s="345"/>
      <c r="R60" s="655"/>
      <c r="S60" s="278" t="s">
        <v>404</v>
      </c>
      <c r="T60" s="292" t="s">
        <v>85</v>
      </c>
      <c r="U60" s="278" t="s">
        <v>405</v>
      </c>
      <c r="V60" s="278" t="s">
        <v>406</v>
      </c>
      <c r="W60" s="292" t="s">
        <v>78</v>
      </c>
      <c r="X60" s="292" t="s">
        <v>61</v>
      </c>
      <c r="Y60" s="656" t="str">
        <f t="shared" si="46"/>
        <v>PROBABILIDAD</v>
      </c>
      <c r="Z60" s="657" t="str">
        <f t="shared" ref="Z60" si="50">IF(AND(W60="PREVENTIVO",X60="AUTOMÁTICO"),"50%",IF(AND(W60="PREVENTIVO",X60="MANUAL"),"40%",IF(AND(W60="DETECTIVO",X60="AUTOMÁTICO"),"40%",IF(AND(W60="DETECTIVO",X60="MANUAL"),"30%",IF(AND(W60="CORRECTIVO",X60="AUTOMÁTICO"),"35%",IF(AND(W60="CORRECTIVO",X60="MANUAL"),"25%",""))))))</f>
        <v>40%</v>
      </c>
      <c r="AA60" s="303">
        <f>IFERROR(IF(AND(Y59="Probabilidad",Y60="Probabilidad"),(AA59-(AA59*Z60)),IF(AND(Y59="Impacto",Y60="Probabilidad"),(AA58-(AA58*Z60)),IF(Y60="Impacto",AA59,""))),"")</f>
        <v>0.12959999999999999</v>
      </c>
      <c r="AB60" s="280" t="str">
        <f t="shared" si="47"/>
        <v>MUY BAJA</v>
      </c>
      <c r="AC60" s="280">
        <f t="shared" ref="AC60" si="51">IFERROR(IF(AND(Y59="Impacto",Y60="Impacto"),(AC59-(AC59*Z60)),IF(Y60="Impacto",(Q59-(+Q59*Z60)),IF(Y60="Probabilidad",AC59,""))),"")</f>
        <v>0.6</v>
      </c>
      <c r="AD60" s="282" t="str">
        <f t="shared" si="48"/>
        <v>MODERADO</v>
      </c>
      <c r="AE60" s="699" t="str">
        <f t="shared" si="49"/>
        <v>MODERADO</v>
      </c>
      <c r="AF60" s="291">
        <v>45734</v>
      </c>
      <c r="AG60" s="293" t="s">
        <v>407</v>
      </c>
      <c r="AH60" s="659"/>
      <c r="AI60" s="355"/>
      <c r="AJ60" s="659"/>
      <c r="AK60" s="355"/>
      <c r="AL60" s="655"/>
      <c r="AM60" s="659"/>
      <c r="AN60" s="355"/>
      <c r="AO60" s="659"/>
      <c r="AP60" s="355"/>
      <c r="AQ60" s="655"/>
      <c r="AR60" s="335"/>
      <c r="AS60" s="336"/>
      <c r="AT60" s="335"/>
      <c r="AU60" s="336"/>
      <c r="AV60" s="356"/>
      <c r="AW60" s="336"/>
      <c r="AX60" s="360"/>
      <c r="AY60" s="340"/>
      <c r="AZ60" s="668"/>
      <c r="BA60" s="669"/>
      <c r="BB60" s="668"/>
      <c r="BC60" s="669"/>
      <c r="BD60" s="356"/>
      <c r="BE60" s="336"/>
      <c r="BF60" s="356"/>
      <c r="BG60" s="336"/>
      <c r="BH60" s="356"/>
      <c r="BI60" s="336"/>
      <c r="BJ60" s="356"/>
      <c r="BK60" s="336"/>
      <c r="BL60" s="356"/>
      <c r="BM60" s="336"/>
      <c r="BN60" s="356"/>
      <c r="BO60" s="336"/>
      <c r="BP60" s="356"/>
      <c r="BQ60" s="425"/>
      <c r="BR60" s="598"/>
    </row>
    <row r="61" spans="1:70" s="626" customFormat="1" ht="174" customHeight="1">
      <c r="A61" s="650"/>
      <c r="B61" s="651"/>
      <c r="C61" s="651"/>
      <c r="D61" s="652"/>
      <c r="E61" s="653" t="s">
        <v>408</v>
      </c>
      <c r="F61" s="273" t="s">
        <v>409</v>
      </c>
      <c r="G61" s="340" t="s">
        <v>410</v>
      </c>
      <c r="H61" s="340" t="s">
        <v>411</v>
      </c>
      <c r="I61" s="367"/>
      <c r="J61" s="351" t="s">
        <v>111</v>
      </c>
      <c r="K61" s="344">
        <v>29</v>
      </c>
      <c r="L61" s="340" t="s">
        <v>412</v>
      </c>
      <c r="M61" s="654" t="str">
        <f>IF(K61&lt;=0,"",IF(K61&lt;=2,"Muy Baja",IF(K61&lt;=10,"Baja",IF(K61&lt;=30,"Media",IF(K61&lt;=100,"Alta",IF(K61&gt;100,"Muy Alta"))))))</f>
        <v>Media</v>
      </c>
      <c r="N61" s="345">
        <f>IF(M61="","",IF(M61="Muy Baja",0.2,IF(M61="Baja",0.4,IF(M61="Media",0.6,IF(M61="Alta",0.8,IF(M61="Muy Alta",1,))))))</f>
        <v>0.6</v>
      </c>
      <c r="O61" s="351" t="s">
        <v>55</v>
      </c>
      <c r="P61" s="654" t="str">
        <f>IF(OR(O61=CRITERIOS!$C$182,O61=CRITERIOS!$D$182),"Leve",IF(OR(O61=CRITERIOS!$C$183,O61=CRITERIOS!$D$183),"Menor",IF(OR(O61=CRITERIOS!$C$184,O61=CRITERIOS!$D$184),"Moderado",IF(OR(O61=CRITERIOS!$C$185,O61=CRITERIOS!$D$185),"Mayor",IF(OR(O61=CRITERIOS!$C$186,O61=CRITERIOS!$D$186),"Catastrófico","")))))</f>
        <v>Moderado</v>
      </c>
      <c r="Q61" s="345">
        <f>IF(P61="","",IF(P61="Leve",0.2,IF(P61="Menor",0.4,IF(P61="Moderado",0.6,IF(P61="Mayor",0.8,IF(P61="Catastrófico",1,))))))</f>
        <v>0.6</v>
      </c>
      <c r="R61" s="655" t="str">
        <f>IF(OR(AND(M61="Muy Baja",P61="Leve"),AND(M61="Muy Baja",P61="Menor"),AND(M61="Baja",P61="Leve")),"BAJO",IF(OR(AND(M61="Muy baja",P61="Moderado"),AND(M61="Baja",P61="Menor"),AND(M61="Baja",P61="Moderado"),AND(M61="Media",P61="Leve"),AND(M61="Media",P61="Menor"),AND(M61="Media",P61="Moderado"),AND(M61="Alta",P61="Leve"),AND(M61="Alta",P61="Menor")),"MODERADO",IF(OR(AND(M61="Muy Baja",P61="Mayor"),AND(M61="Baja",P61="Mayor"),AND(M61="Media",P61="Mayor"),AND(M61="Alta",P61="Moderado"),AND(M61="Alta",P61="Mayor"),AND(M61="Muy Alta",P61="Leve"),AND(M61="Muy Alta",P61="Menor"),AND(M61="Muy Alta",P61="Moderado"),AND(M61="Muy Alta",P61="Mayor")),"ALTO",IF(OR(AND(M61="Muy Baja",P61="Catastrófico"),AND(M61="Baja",P61="Catastrófico"),AND(M61="Media",P61="Catastrófico"),AND(M61="Alta",P61="Catastrófico"),AND(M61="Muy Alta",P61="Catastrófico")),"EXTREMO",""))))</f>
        <v>MODERADO</v>
      </c>
      <c r="S61" s="700" t="s">
        <v>413</v>
      </c>
      <c r="T61" s="292" t="s">
        <v>114</v>
      </c>
      <c r="U61" s="327" t="s">
        <v>414</v>
      </c>
      <c r="V61" s="327" t="s">
        <v>415</v>
      </c>
      <c r="W61" s="292" t="s">
        <v>78</v>
      </c>
      <c r="X61" s="292" t="s">
        <v>61</v>
      </c>
      <c r="Y61" s="657" t="str">
        <f t="shared" ref="Y61:Y131" si="52">IF(OR(W61="PREVENTIVO",W61="DETECTIVO"),"PROBABILIDAD",IF(W61="CORRECTIVO","IMPACTO",""))</f>
        <v>PROBABILIDAD</v>
      </c>
      <c r="Z61" s="657" t="str">
        <f t="shared" si="45"/>
        <v>40%</v>
      </c>
      <c r="AA61" s="301">
        <f>IFERROR(IF(Y61="Probabilidad",(N61-(N61*Z61)),IF(Y61="Impacto",N61,"")),"")</f>
        <v>0.36</v>
      </c>
      <c r="AB61" s="280" t="str">
        <f t="shared" si="39"/>
        <v>BAJA</v>
      </c>
      <c r="AC61" s="301">
        <f>IFERROR(IF(Y61="Impacto",(Q61-(Q61*Z61)),IF(Y61="Probabilidad",Q61,"")),"")</f>
        <v>0.6</v>
      </c>
      <c r="AD61" s="282" t="str">
        <f t="shared" si="40"/>
        <v>MODERADO</v>
      </c>
      <c r="AE61" s="678" t="str">
        <f t="shared" si="41"/>
        <v>MODERADO</v>
      </c>
      <c r="AF61" s="285">
        <v>45877</v>
      </c>
      <c r="AG61" s="327" t="s">
        <v>416</v>
      </c>
      <c r="AH61" s="701">
        <f>MIN(AA61:AA62)</f>
        <v>0.216</v>
      </c>
      <c r="AI61" s="654" t="str">
        <f>IFERROR(IF(AH61="","",IF(AH61&lt;=0.2,"MUY BAJA",IF(AH61&lt;=0.4,"BAJA",IF(AH61&lt;=0.6,"MEDIA",IF(AH61&lt;=0.8,"ALTA",IF(AH61=1,"MUY ALTA")))))),"")</f>
        <v>BAJA</v>
      </c>
      <c r="AJ61" s="659">
        <f>MIN(AC61:AC62)</f>
        <v>0.6</v>
      </c>
      <c r="AK61" s="355" t="str">
        <f>IFERROR(IF(AJ61="","",IF(AJ61&lt;=0.2,"LEVE",IF(AJ61&lt;=0.4,"MENOR",IF(AJ61&lt;=0.6,"MODERADO",IF(AJ61&lt;=0.8,"MAYOR",IF(AJ61=1,"CATASTRÓFICO")))))),"")</f>
        <v>MODERADO</v>
      </c>
      <c r="AL61" s="655" t="str">
        <f>IFERROR(IF(OR(AND(AI61="Muy Baja",AK61="Leve"),AND(AI61="Muy Baja",AK61="Menor"),AND(AI61="Baja",AK61="Leve")),"BAJO",IF(OR(AND(AI61="Muy baja",AK61="Moderado"),AND(AI61="Baja",AK61="Menor"),AND(AI61="Baja",AK61="Moderado"),AND(AI61="Media",AK61="Leve"),AND(AI61="Media",AK61="Menor"),AND(AI61="Media",AK61="Moderado"),AND(AI61="Alta",AK61="Leve"),AND(AI61="Alta",AK61="Menor")),"MODERADO",IF(OR(AND(AI61="Muy Baja",AK61="Mayor"),AND(AI61="Baja",AK61="Mayor"),AND(AI61="Media",AK61="Mayor"),AND(AI61="Alta",AK61="Moderado"),AND(AI61="Alta",AK61="Mayor"),AND(AI61="Muy Alta",AK61="Leve"),AND(AI61="Muy Alta",AK61="Menor"),AND(AI61="Muy Alta",AK61="Moderado"),AND(AI61="Muy Alta",AK61="Mayor")),"ALTO",IF(OR(AND(AI61="Muy Baja",AK61="Catastrófico"),AND(AI61="Baja",AK61="Catastrófico"),AND(AI61="Media",AK61="Catastrófico"),AND(AI61="Alta",AK61="Catastrófico"),AND(AI61="Muy Alta",AK61="Catastrófico")),"EXTREMO","")))),"")</f>
        <v>MODERADO</v>
      </c>
      <c r="AM61" s="659"/>
      <c r="AN61" s="355"/>
      <c r="AO61" s="659"/>
      <c r="AP61" s="355"/>
      <c r="AQ61" s="655"/>
      <c r="AR61" s="335">
        <v>44585</v>
      </c>
      <c r="AS61" s="336" t="s">
        <v>417</v>
      </c>
      <c r="AT61" s="335">
        <v>44789</v>
      </c>
      <c r="AU61" s="336" t="s">
        <v>391</v>
      </c>
      <c r="AV61" s="356">
        <v>44960</v>
      </c>
      <c r="AW61" s="336" t="s">
        <v>418</v>
      </c>
      <c r="AX61" s="671">
        <v>45126</v>
      </c>
      <c r="AY61" s="672" t="s">
        <v>419</v>
      </c>
      <c r="AZ61" s="335">
        <v>45400</v>
      </c>
      <c r="BA61" s="336" t="s">
        <v>420</v>
      </c>
      <c r="BB61" s="335">
        <v>45544</v>
      </c>
      <c r="BC61" s="336" t="s">
        <v>72</v>
      </c>
      <c r="BD61" s="668" t="s">
        <v>194</v>
      </c>
      <c r="BE61" s="340" t="s">
        <v>332</v>
      </c>
      <c r="BF61" s="668">
        <v>46000</v>
      </c>
      <c r="BG61" s="340" t="s">
        <v>74</v>
      </c>
      <c r="BH61" s="335"/>
      <c r="BI61" s="336"/>
      <c r="BJ61" s="370"/>
      <c r="BK61" s="341"/>
      <c r="BL61" s="370"/>
      <c r="BM61" s="341"/>
      <c r="BN61" s="370"/>
      <c r="BO61" s="341"/>
      <c r="BP61" s="370"/>
      <c r="BQ61" s="361"/>
      <c r="BR61" s="598"/>
    </row>
    <row r="62" spans="1:70" s="626" customFormat="1" ht="138" customHeight="1">
      <c r="A62" s="650"/>
      <c r="B62" s="651"/>
      <c r="C62" s="651"/>
      <c r="D62" s="652"/>
      <c r="E62" s="653"/>
      <c r="F62" s="273" t="s">
        <v>421</v>
      </c>
      <c r="G62" s="340"/>
      <c r="H62" s="340"/>
      <c r="I62" s="367"/>
      <c r="J62" s="351"/>
      <c r="K62" s="344"/>
      <c r="L62" s="340"/>
      <c r="M62" s="654"/>
      <c r="N62" s="345"/>
      <c r="O62" s="351"/>
      <c r="P62" s="654"/>
      <c r="Q62" s="345"/>
      <c r="R62" s="655"/>
      <c r="S62" s="700" t="s">
        <v>422</v>
      </c>
      <c r="T62" s="292" t="s">
        <v>57</v>
      </c>
      <c r="U62" s="327" t="s">
        <v>423</v>
      </c>
      <c r="V62" s="327" t="s">
        <v>424</v>
      </c>
      <c r="W62" s="292" t="s">
        <v>78</v>
      </c>
      <c r="X62" s="292" t="s">
        <v>61</v>
      </c>
      <c r="Y62" s="657" t="str">
        <f t="shared" si="52"/>
        <v>PROBABILIDAD</v>
      </c>
      <c r="Z62" s="657" t="str">
        <f t="shared" si="45"/>
        <v>40%</v>
      </c>
      <c r="AA62" s="275">
        <f>IFERROR(IF(AND(Y61="Probabilidad",Y62="Probabilidad"),(AA61-(AA61*Z62)),IF(Y62="Probabilidad",(N61-(N61*Z62)),IF(Y62="Impacto",AA61,""))),"")</f>
        <v>0.216</v>
      </c>
      <c r="AB62" s="280" t="str">
        <f t="shared" si="39"/>
        <v>BAJA</v>
      </c>
      <c r="AC62" s="301">
        <f>IFERROR(IF(AND(Y61="Impacto",Y62="Impacto"),(AC61-(AC61*Z62)),IF(Y62="Impacto",(Q61-(+Q61*Z62)),IF(Y62="Probabilidad",AC61,""))),"")</f>
        <v>0.6</v>
      </c>
      <c r="AD62" s="282" t="str">
        <f t="shared" si="40"/>
        <v>MODERADO</v>
      </c>
      <c r="AE62" s="678" t="str">
        <f t="shared" si="41"/>
        <v>MODERADO</v>
      </c>
      <c r="AF62" s="285">
        <v>45877</v>
      </c>
      <c r="AG62" s="330" t="s">
        <v>425</v>
      </c>
      <c r="AH62" s="702"/>
      <c r="AI62" s="654"/>
      <c r="AJ62" s="659"/>
      <c r="AK62" s="355"/>
      <c r="AL62" s="655"/>
      <c r="AM62" s="659"/>
      <c r="AN62" s="355"/>
      <c r="AO62" s="659"/>
      <c r="AP62" s="355"/>
      <c r="AQ62" s="655"/>
      <c r="AR62" s="335"/>
      <c r="AS62" s="336"/>
      <c r="AT62" s="335"/>
      <c r="AU62" s="336"/>
      <c r="AV62" s="356"/>
      <c r="AW62" s="336"/>
      <c r="AX62" s="671"/>
      <c r="AY62" s="672"/>
      <c r="AZ62" s="335"/>
      <c r="BA62" s="336"/>
      <c r="BB62" s="335"/>
      <c r="BC62" s="336"/>
      <c r="BD62" s="668"/>
      <c r="BE62" s="340"/>
      <c r="BF62" s="668"/>
      <c r="BG62" s="340"/>
      <c r="BH62" s="335"/>
      <c r="BI62" s="336"/>
      <c r="BJ62" s="370"/>
      <c r="BK62" s="341"/>
      <c r="BL62" s="370"/>
      <c r="BM62" s="341"/>
      <c r="BN62" s="370"/>
      <c r="BO62" s="341"/>
      <c r="BP62" s="370"/>
      <c r="BQ62" s="361"/>
      <c r="BR62" s="598"/>
    </row>
    <row r="63" spans="1:70" s="626" customFormat="1" ht="409.6" customHeight="1">
      <c r="A63" s="650"/>
      <c r="B63" s="651"/>
      <c r="C63" s="651"/>
      <c r="D63" s="652"/>
      <c r="E63" s="653" t="s">
        <v>426</v>
      </c>
      <c r="F63" s="349" t="s">
        <v>427</v>
      </c>
      <c r="G63" s="350" t="s">
        <v>428</v>
      </c>
      <c r="H63" s="350" t="s">
        <v>429</v>
      </c>
      <c r="I63" s="367"/>
      <c r="J63" s="351" t="s">
        <v>111</v>
      </c>
      <c r="K63" s="352">
        <v>84</v>
      </c>
      <c r="L63" s="350" t="s">
        <v>430</v>
      </c>
      <c r="M63" s="703" t="str">
        <f>IF(K63&lt;=0,"",IF(K63&lt;=2,"Muy Baja",IF(K63&lt;=10,"Baja",IF(K63&lt;=30,"Media",IF(K63&lt;=100,"Alta",IF(K63&gt;100,"Muy Alta"))))))</f>
        <v>Alta</v>
      </c>
      <c r="N63" s="704">
        <f>IF(M63="","",IF(M63="Muy Baja",0.2,IF(M63="Baja",0.4,IF(M63="Media",0.6,IF(M63="Alta",0.8,IF(M63="Muy Alta",1,))))))</f>
        <v>0.8</v>
      </c>
      <c r="O63" s="351" t="s">
        <v>55</v>
      </c>
      <c r="P63" s="705" t="str">
        <f>IF(OR(O61=CRITERIOS!$C$182,O61=CRITERIOS!$D$182),"Leve",IF(OR(O61=CRITERIOS!$C$183,O61=CRITERIOS!$D$183),"Menor",IF(OR(O61=CRITERIOS!$C$184,O61=CRITERIOS!$D$184),"Moderado",IF(OR(O61=CRITERIOS!$C$185,O61=CRITERIOS!$D$185),"Mayor",IF(OR(O61=CRITERIOS!$C$186,O61=CRITERIOS!$D$186),"Catastrófico","")))))</f>
        <v>Moderado</v>
      </c>
      <c r="Q63" s="704">
        <f>IF(P61="","",IF(P61="Leve",0.2,IF(P61="Menor",0.4,IF(P61="Moderado",0.6,IF(P61="Mayor",0.8,IF(P61="Catastrófico",1,))))))</f>
        <v>0.6</v>
      </c>
      <c r="R63" s="706" t="str">
        <f>IF(OR(AND(M63="Muy Baja",P63="Leve"),AND(M63="Muy Baja",P63="Menor"),AND(M63="Baja",P63="Leve")),"BAJO",IF(OR(AND(M63="Muy baja",P63="Moderado"),AND(M63="Baja",P63="Menor"),AND(M63="Baja",P63="Moderado"),AND(M63="Media",P63="Leve"),AND(M63="Media",P63="Menor"),AND(M63="Media",P63="Moderado"),AND(M63="Alta",P63="Leve"),AND(M63="Alta",P63="Menor")),"MODERADO",IF(OR(AND(M63="Muy Baja",P63="Mayor"),AND(M63="Baja",P63="Mayor"),AND(M63="Media",P63="Mayor"),AND(M63="Alta",P63="Moderado"),AND(M63="Alta",P63="Mayor"),AND(M63="Muy Alta",P63="Leve"),AND(M63="Muy Alta",P63="Menor"),AND(M63="Muy Alta",P63="Moderado"),AND(M63="Muy Alta",P63="Mayor")),"ALTO",IF(OR(AND(M63="Muy Baja",P63="Catastrófico"),AND(M63="Baja",P63="Catastrófico"),AND(M63="Media",P63="Catastrófico"),AND(M63="Alta",P63="Catastrófico"),AND(M63="Muy Alta",P63="Catastrófico")),"EXTREMO",""))))</f>
        <v>ALTO</v>
      </c>
      <c r="S63" s="707" t="s">
        <v>431</v>
      </c>
      <c r="T63" s="248" t="s">
        <v>85</v>
      </c>
      <c r="U63" s="677" t="s">
        <v>432</v>
      </c>
      <c r="V63" s="677" t="s">
        <v>433</v>
      </c>
      <c r="W63" s="248" t="s">
        <v>60</v>
      </c>
      <c r="X63" s="248" t="s">
        <v>61</v>
      </c>
      <c r="Y63" s="657" t="str">
        <f t="shared" si="52"/>
        <v>PROBABILIDAD</v>
      </c>
      <c r="Z63" s="657" t="str">
        <f>IF(AND(W63="PREVENTIVO",X63="AUTOMÁTICO"),"50%",IF(AND(W63="PREVENTIVO",X63="MANUAL"),"40%",IF(AND(W63="DETECTIVO",X63="AUTOMÁTICO"),"40%",IF(AND(W63="DETECTIVO",X63="MANUAL"),"30%",IF(AND(W63="CORRECTIVO",X63="AUTOMÁTICO"),"35%",IF(AND(W63="CORRECTIVO",X63="MANUAL"),"25%",""))))))</f>
        <v>30%</v>
      </c>
      <c r="AA63" s="275">
        <f>IFERROR(IF(Y63="Probabilidad",(N63-(N63*Z63)),IF(Y63="Impacto",N63,"")),"")</f>
        <v>0.56000000000000005</v>
      </c>
      <c r="AB63" s="280" t="str">
        <f t="shared" si="39"/>
        <v>MEDIA</v>
      </c>
      <c r="AC63" s="280">
        <f>IFERROR(IF(Y63="Impacto",(Q63-(Q63*Z63)),IF(Y63="Probabilidad",Q63,"")),"")</f>
        <v>0.6</v>
      </c>
      <c r="AD63" s="282" t="str">
        <f t="shared" si="40"/>
        <v>MODERADO</v>
      </c>
      <c r="AE63" s="658" t="str">
        <f t="shared" ref="AE63:AE94" si="53">IFERROR(IF(OR(AND(AB63="Muy Baja",AD63="Leve"),AND(AB63="Muy Baja",AD63="Menor"),AND(AB63="Baja",AD63="Leve")),"BAJO",IF(OR(AND(AB63="Muy baja",AD63="Moderado"),AND(AB63="Baja",AD63="Menor"),AND(AB63="Baja",AD63="Moderado"),AND(AB63="Media",AD63="Leve"),AND(AB63="Media",AD63="Menor"),AND(AB63="Media",AD63="Moderado"),AND(AB63="Alta",AD63="Leve"),AND(AB63="Alta",AD63="Menor")),"MODERADO",IF(OR(AND(AB63="Muy Baja",AD63="Mayor"),AND(AB63="Baja",AD63="Mayor"),AND(AB63="Media",AD63="Mayor"),AND(AB63="Alta",AD63="Moderado"),AND(AB63="Alta",AD63="Mayor"),AND(AB63="Muy Alta",AD63="Leve"),AND(AB63="Muy Alta",AD63="Menor"),AND(AB63="Muy Alta",AD63="Moderado"),AND(AB63="Muy Alta",AD63="Mayor")),"ALTO",IF(OR(AND(AB63="Muy Baja",AD63="Catastrófico"),AND(AB63="Baja",AD63="Catastrófico"),AND(AB63="Media",AD63="Catastrófico"),AND(AB63="Alta",AD63="Catastrófico"),AND(AB63="Muy Alta",AD63="Catastrófico")),"EXTREMO","")))),"")</f>
        <v>MODERADO</v>
      </c>
      <c r="AF63" s="354">
        <v>45811</v>
      </c>
      <c r="AG63" s="353" t="s">
        <v>434</v>
      </c>
      <c r="AH63" s="708">
        <f>MIN(AA63)</f>
        <v>0.56000000000000005</v>
      </c>
      <c r="AI63" s="705" t="str">
        <f>IFERROR(IF(AH63="","",IF(AH63&lt;=0.2,"MUY BAJA",IF(AH63&lt;=0.4,"BAJA",IF(AH63&lt;=0.6,"MEDIA",IF(AH63&lt;=0.8,"ALTA",IF(AH63=1,"MUY ALTA")))))),"")</f>
        <v>MEDIA</v>
      </c>
      <c r="AJ63" s="708">
        <f>MIN(AC63)</f>
        <v>0.6</v>
      </c>
      <c r="AK63" s="709" t="str">
        <f>IFERROR(IF(AJ63="","",IF(AJ63&lt;=0.2,"LEVE",IF(AJ63&lt;=0.4,"MENOR",IF(AJ63&lt;=0.6,"MODERADO",IF(AJ63&lt;=0.8,"MAYOR",IF(AJ63=1,"CATASTRÓFICO")))))),"")</f>
        <v>MODERADO</v>
      </c>
      <c r="AL63" s="710" t="str">
        <f>IFERROR(IF(OR(AND(AI63="Muy Baja",AK63="Leve"),AND(AI63="Muy Baja",AK63="Menor"),AND(AI63="Baja",AK63="Leve")),"BAJO",IF(OR(AND(AI63="Muy baja",AK63="Moderado"),AND(AI63="Baja",AK63="Menor"),AND(AI63="Baja",AK63="Moderado"),AND(AI63="Media",AK63="Leve"),AND(AI63="Media",AK63="Menor"),AND(AI63="Media",AK63="Moderado"),AND(AI63="Alta",AK63="Leve"),AND(AI63="Alta",AK63="Menor")),"MODERADO",IF(OR(AND(AI63="Muy Baja",AK63="Mayor"),AND(AI63="Baja",AK63="Mayor"),AND(AI63="Media",AK63="Mayor"),AND(AI63="Alta",AK63="Moderado"),AND(AI63="Alta",AK63="Mayor"),AND(AI63="Muy Alta",AK63="Leve"),AND(AI63="Muy Alta",AK63="Menor"),AND(AI63="Muy Alta",AK63="Moderado"),AND(AI63="Muy Alta",AK63="Mayor")),"ALTO",IF(OR(AND(AI63="Muy Baja",AK63="Catastrófico"),AND(AI63="Baja",AK63="Catastrófico"),AND(AI63="Media",AK63="Catastrófico"),AND(AI63="Alta",AK63="Catastrófico"),AND(AI63="Muy Alta",AK63="Catastrófico")),"EXTREMO","")))),"")</f>
        <v>MODERADO</v>
      </c>
      <c r="AM63" s="659"/>
      <c r="AN63" s="355"/>
      <c r="AO63" s="659"/>
      <c r="AP63" s="355"/>
      <c r="AQ63" s="655"/>
      <c r="AR63" s="298"/>
      <c r="AS63" s="273"/>
      <c r="AT63" s="298"/>
      <c r="AU63" s="273"/>
      <c r="AV63" s="298"/>
      <c r="AW63" s="273"/>
      <c r="AX63" s="298"/>
      <c r="AY63" s="273"/>
      <c r="AZ63" s="298">
        <v>45152</v>
      </c>
      <c r="BA63" s="273" t="s">
        <v>435</v>
      </c>
      <c r="BB63" s="298"/>
      <c r="BC63" s="273"/>
      <c r="BD63" s="288"/>
      <c r="BE63" s="273"/>
      <c r="BF63" s="298"/>
      <c r="BG63" s="273"/>
      <c r="BH63" s="298"/>
      <c r="BI63" s="273"/>
      <c r="BJ63" s="711" t="s">
        <v>436</v>
      </c>
      <c r="BK63" s="712" t="s">
        <v>437</v>
      </c>
      <c r="BL63" s="713" t="s">
        <v>438</v>
      </c>
      <c r="BM63" s="686" t="s">
        <v>439</v>
      </c>
      <c r="BN63" s="714" t="s">
        <v>440</v>
      </c>
      <c r="BO63" s="715" t="s">
        <v>441</v>
      </c>
      <c r="BP63" s="714" t="s">
        <v>442</v>
      </c>
      <c r="BQ63" s="716" t="s">
        <v>74</v>
      </c>
      <c r="BR63" s="598"/>
    </row>
    <row r="64" spans="1:70" s="626" customFormat="1" ht="409.6" customHeight="1">
      <c r="A64" s="650"/>
      <c r="B64" s="651"/>
      <c r="C64" s="651"/>
      <c r="D64" s="652"/>
      <c r="E64" s="653"/>
      <c r="F64" s="349"/>
      <c r="G64" s="350"/>
      <c r="H64" s="350"/>
      <c r="I64" s="367"/>
      <c r="J64" s="351"/>
      <c r="K64" s="352"/>
      <c r="L64" s="350"/>
      <c r="M64" s="703"/>
      <c r="N64" s="704"/>
      <c r="O64" s="351"/>
      <c r="P64" s="705"/>
      <c r="Q64" s="704"/>
      <c r="R64" s="706"/>
      <c r="S64" s="707" t="s">
        <v>443</v>
      </c>
      <c r="T64" s="248" t="s">
        <v>85</v>
      </c>
      <c r="U64" s="677" t="s">
        <v>432</v>
      </c>
      <c r="V64" s="677" t="s">
        <v>444</v>
      </c>
      <c r="W64" s="248" t="s">
        <v>60</v>
      </c>
      <c r="X64" s="248" t="s">
        <v>61</v>
      </c>
      <c r="Y64" s="657" t="str">
        <f>IF(OR(W64="PREVENTIVO",W64="DETECTIVO"),"PROBABILIDAD",IF(W64="CORRECTIVO","IMPACTO",""))</f>
        <v>PROBABILIDAD</v>
      </c>
      <c r="Z64" s="657" t="str">
        <f>IF(AND(W64="PREVENTIVO",X64="AUTOMÁTICO"),"50%",IF(AND(W64="PREVENTIVO",X64="MANUAL"),"40%",IF(AND(W64="DETECTIVO",X64="AUTOMÁTICO"),"40%",IF(AND(W64="DETECTIVO",X64="MANUAL"),"30%",IF(AND(W64="CORRECTIVO",X64="AUTOMÁTICO"),"35%",IF(AND(W64="CORRECTIVO",X64="MANUAL"),"25%",""))))))</f>
        <v>30%</v>
      </c>
      <c r="AA64" s="275">
        <f>IFERROR(IF(AND(Y63="Probabilidad",Y64="Probabilidad"),(AA63-(AA63*Z64)),IF(Y64="Probabilidad",(N63-(N63*Z64)),IF(Y64="Impacto",AA63,""))),"")</f>
        <v>0.39200000000000002</v>
      </c>
      <c r="AB64" s="280" t="str">
        <f>IFERROR(IF(AA64="","",IF(AA64&lt;=0.2,"MUY BAJA",IF(AA64&lt;=0.4,"BAJA",IF(AA64&lt;=0.6,"MEDIA",IF(AA64&lt;=0.8,"ALTA",IF(AA64=1,"MUY ALTA")))))),"")</f>
        <v>BAJA</v>
      </c>
      <c r="AC64" s="717">
        <f>IFERROR(IF(AND(Y63="Impacto",Y64="Impacto"),(AC63-(AC63*Z64)),IF(Y64="Impacto",(Q63-(+Q63*Z64)),IF(Y64="Probabilidad",AC63,""))),"")</f>
        <v>0.6</v>
      </c>
      <c r="AD64" s="282" t="str">
        <f>IFERROR(IF(AC64="","",IF(AC64&lt;=0.2,"LEVE",IF(AC64&lt;=0.4,"MENOR",IF(AC64&lt;=0.6,"MODERADO",IF(AC64&lt;=0.8,"MAYOR",IF(AC64=1,"CATASTRÓFICO")))))),"")</f>
        <v>MODERADO</v>
      </c>
      <c r="AE64" s="658" t="str">
        <f>IFERROR(IF(OR(AND(AB64="Muy Baja",AD64="Leve"),AND(AB64="Muy Baja",AD64="Menor"),AND(AB64="Baja",AD64="Leve")),"BAJO",IF(OR(AND(AB64="Muy baja",AD64="Moderado"),AND(AB64="Baja",AD64="Menor"),AND(AB64="Baja",AD64="Moderado"),AND(AB64="Media",AD64="Leve"),AND(AB64="Media",AD64="Menor"),AND(AB64="Media",AD64="Moderado"),AND(AB64="Alta",AD64="Leve"),AND(AB64="Alta",AD64="Menor")),"MODERADO",IF(OR(AND(AB64="Muy Baja",AD64="Mayor"),AND(AB64="Baja",AD64="Mayor"),AND(AB64="Media",AD64="Mayor"),AND(AB64="Alta",AD64="Moderado"),AND(AB64="Alta",AD64="Mayor"),AND(AB64="Muy Alta",AD64="Leve"),AND(AB64="Muy Alta",AD64="Menor"),AND(AB64="Muy Alta",AD64="Moderado"),AND(AB64="Muy Alta",AD64="Mayor")),"ALTO",IF(OR(AND(AB64="Muy Baja",AD64="Catastrófico"),AND(AB64="Baja",AD64="Catastrófico"),AND(AB64="Media",AD64="Catastrófico"),AND(AB64="Alta",AD64="Catastrófico"),AND(AB64="Muy Alta",AD64="Catastrófico")),"EXTREMO","")))),"")</f>
        <v>MODERADO</v>
      </c>
      <c r="AF64" s="354"/>
      <c r="AG64" s="353"/>
      <c r="AH64" s="708"/>
      <c r="AI64" s="705"/>
      <c r="AJ64" s="708"/>
      <c r="AK64" s="709"/>
      <c r="AL64" s="710"/>
      <c r="AM64" s="659"/>
      <c r="AN64" s="355"/>
      <c r="AO64" s="659"/>
      <c r="AP64" s="355"/>
      <c r="AQ64" s="655"/>
      <c r="AR64" s="298"/>
      <c r="AS64" s="273"/>
      <c r="AT64" s="298"/>
      <c r="AU64" s="273"/>
      <c r="AV64" s="298"/>
      <c r="AW64" s="273"/>
      <c r="AX64" s="298"/>
      <c r="AY64" s="273"/>
      <c r="AZ64" s="298"/>
      <c r="BA64" s="273"/>
      <c r="BB64" s="298"/>
      <c r="BC64" s="273"/>
      <c r="BD64" s="288"/>
      <c r="BE64" s="273"/>
      <c r="BF64" s="298"/>
      <c r="BG64" s="273"/>
      <c r="BH64" s="298"/>
      <c r="BI64" s="273"/>
      <c r="BJ64" s="711"/>
      <c r="BK64" s="712"/>
      <c r="BL64" s="713"/>
      <c r="BM64" s="686"/>
      <c r="BN64" s="714"/>
      <c r="BO64" s="715"/>
      <c r="BP64" s="714"/>
      <c r="BQ64" s="716"/>
      <c r="BR64" s="598"/>
    </row>
    <row r="65" spans="1:70" s="626" customFormat="1" ht="409.6" customHeight="1">
      <c r="A65" s="650"/>
      <c r="B65" s="651"/>
      <c r="C65" s="651"/>
      <c r="D65" s="652"/>
      <c r="E65" s="653"/>
      <c r="F65" s="349"/>
      <c r="G65" s="350"/>
      <c r="H65" s="350"/>
      <c r="I65" s="367"/>
      <c r="J65" s="351"/>
      <c r="K65" s="352"/>
      <c r="L65" s="350"/>
      <c r="M65" s="703"/>
      <c r="N65" s="704"/>
      <c r="O65" s="351"/>
      <c r="P65" s="705"/>
      <c r="Q65" s="704"/>
      <c r="R65" s="706"/>
      <c r="S65" s="707" t="s">
        <v>445</v>
      </c>
      <c r="T65" s="248" t="s">
        <v>85</v>
      </c>
      <c r="U65" s="677" t="s">
        <v>432</v>
      </c>
      <c r="V65" s="677" t="s">
        <v>446</v>
      </c>
      <c r="W65" s="248" t="s">
        <v>60</v>
      </c>
      <c r="X65" s="248" t="s">
        <v>61</v>
      </c>
      <c r="Y65" s="657" t="str">
        <f>IF(OR(W65="PREVENTIVO",W65="DETECTIVO"),"PROBABILIDAD",IF(W65="CORRECTIVO","IMPACTO",""))</f>
        <v>PROBABILIDAD</v>
      </c>
      <c r="Z65" s="657" t="str">
        <f>IF(AND(W65="PREVENTIVO",X65="AUTOMÁTICO"),"50%",IF(AND(W65="PREVENTIVO",X65="MANUAL"),"40%",IF(AND(W65="DETECTIVO",X65="AUTOMÁTICO"),"40%",IF(AND(W65="DETECTIVO",X65="MANUAL"),"30%",IF(AND(W65="CORRECTIVO",X65="AUTOMÁTICO"),"35%",IF(AND(W65="CORRECTIVO",X65="MANUAL"),"25%",""))))))</f>
        <v>30%</v>
      </c>
      <c r="AA65" s="718">
        <f>IFERROR(IF(AND(Y64="Probabilidad",Y65="Probabilidad"),(AA64-(AA64*Z65)),IF(AND(Y64="Impacto",Y65="Probabilidad"),(AA63-(AA63*Z65)),IF(Y65="Impacto",AA64,""))),"")</f>
        <v>0.27440000000000003</v>
      </c>
      <c r="AB65" s="280" t="str">
        <f>IFERROR(IF(AA65="","",IF(AA65&lt;=0.2,"MUY BAJA",IF(AA65&lt;=0.4,"BAJA",IF(AA65&lt;=0.6,"MEDIA",IF(AA65&lt;=0.8,"ALTA",IF(AA65=1,"MUY ALTA")))))),"")</f>
        <v>BAJA</v>
      </c>
      <c r="AC65" s="280">
        <f>IFERROR(IF(AND(Y64="Impacto",Y65="Impacto"),(AC64-(AC64*Z65)),IF(Y65="Impacto",(Q64-(+Q64*Z65)),IF(Y65="Probabilidad",AC64,""))),"")</f>
        <v>0.6</v>
      </c>
      <c r="AD65" s="282" t="str">
        <f>IFERROR(IF(AC65="","",IF(AC65&lt;=0.2,"LEVE",IF(AC65&lt;=0.4,"MENOR",IF(AC65&lt;=0.6,"MODERADO",IF(AC65&lt;=0.8,"MAYOR",IF(AC65=1,"CATASTRÓFICO")))))),"")</f>
        <v>MODERADO</v>
      </c>
      <c r="AE65" s="658" t="str">
        <f>IFERROR(IF(OR(AND(AB65="Muy Baja",AD65="Leve"),AND(AB65="Muy Baja",AD65="Menor"),AND(AB65="Baja",AD65="Leve")),"BAJO",IF(OR(AND(AB65="Muy baja",AD65="Moderado"),AND(AB65="Baja",AD65="Menor"),AND(AB65="Baja",AD65="Moderado"),AND(AB65="Media",AD65="Leve"),AND(AB65="Media",AD65="Menor"),AND(AB65="Media",AD65="Moderado"),AND(AB65="Alta",AD65="Leve"),AND(AB65="Alta",AD65="Menor")),"MODERADO",IF(OR(AND(AB65="Muy Baja",AD65="Mayor"),AND(AB65="Baja",AD65="Mayor"),AND(AB65="Media",AD65="Mayor"),AND(AB65="Alta",AD65="Moderado"),AND(AB65="Alta",AD65="Mayor"),AND(AB65="Muy Alta",AD65="Leve"),AND(AB65="Muy Alta",AD65="Menor"),AND(AB65="Muy Alta",AD65="Moderado"),AND(AB65="Muy Alta",AD65="Mayor")),"ALTO",IF(OR(AND(AB65="Muy Baja",AD65="Catastrófico"),AND(AB65="Baja",AD65="Catastrófico"),AND(AB65="Media",AD65="Catastrófico"),AND(AB65="Alta",AD65="Catastrófico"),AND(AB65="Muy Alta",AD65="Catastrófico")),"EXTREMO","")))),"")</f>
        <v>MODERADO</v>
      </c>
      <c r="AF65" s="354"/>
      <c r="AG65" s="353"/>
      <c r="AH65" s="708"/>
      <c r="AI65" s="705"/>
      <c r="AJ65" s="708"/>
      <c r="AK65" s="709"/>
      <c r="AL65" s="710"/>
      <c r="AM65" s="659"/>
      <c r="AN65" s="355"/>
      <c r="AO65" s="659"/>
      <c r="AP65" s="355"/>
      <c r="AQ65" s="655"/>
      <c r="AR65" s="298"/>
      <c r="AS65" s="273"/>
      <c r="AT65" s="298"/>
      <c r="AU65" s="273"/>
      <c r="AV65" s="298"/>
      <c r="AW65" s="273"/>
      <c r="AX65" s="298"/>
      <c r="AY65" s="273"/>
      <c r="AZ65" s="298"/>
      <c r="BA65" s="273"/>
      <c r="BB65" s="298"/>
      <c r="BC65" s="273"/>
      <c r="BD65" s="288"/>
      <c r="BE65" s="273"/>
      <c r="BF65" s="298"/>
      <c r="BG65" s="273"/>
      <c r="BH65" s="298"/>
      <c r="BI65" s="273"/>
      <c r="BJ65" s="711"/>
      <c r="BK65" s="712"/>
      <c r="BL65" s="713"/>
      <c r="BM65" s="686"/>
      <c r="BN65" s="714"/>
      <c r="BO65" s="715"/>
      <c r="BP65" s="714"/>
      <c r="BQ65" s="716"/>
      <c r="BR65" s="598"/>
    </row>
    <row r="66" spans="1:70" s="626" customFormat="1" ht="195" customHeight="1">
      <c r="A66" s="650"/>
      <c r="B66" s="651"/>
      <c r="C66" s="651"/>
      <c r="D66" s="652"/>
      <c r="E66" s="653" t="s">
        <v>447</v>
      </c>
      <c r="F66" s="385" t="s">
        <v>448</v>
      </c>
      <c r="G66" s="340" t="s">
        <v>449</v>
      </c>
      <c r="H66" s="340" t="s">
        <v>450</v>
      </c>
      <c r="I66" s="367"/>
      <c r="J66" s="340" t="s">
        <v>111</v>
      </c>
      <c r="K66" s="396">
        <v>162</v>
      </c>
      <c r="L66" s="385" t="s">
        <v>451</v>
      </c>
      <c r="M66" s="654" t="str">
        <f>IF(K66&lt;=0,"",IF(K66&lt;=2,"Muy Baja",IF(K66&lt;=10,"Baja",IF(K66&lt;=30,"Media",IF(K66&lt;=100,"Alta",IF(K66&gt;100,"Muy Alta"))))))</f>
        <v>Muy Alta</v>
      </c>
      <c r="N66" s="347">
        <f>IF(M66="","",IF(M66="Muy Baja",0.2,IF(M66="Baja",0.4,IF(M66="Media",0.6,IF(M66="Alta",0.8,IF(M66="Muy Alta",1,))))))</f>
        <v>1</v>
      </c>
      <c r="O66" s="340" t="s">
        <v>452</v>
      </c>
      <c r="P66" s="654" t="str">
        <f>IF(OR(O66=[4]CRITERIOS!$C$182,O66=[4]CRITERIOS!$D$182),"Leve",IF(OR(O66=[4]CRITERIOS!$C$183,O66=[4]CRITERIOS!$D$183),"Menor",IF(OR(O66=[4]CRITERIOS!$C$184,O66=[4]CRITERIOS!$D$184),"Moderado",IF(OR(O66=[4]CRITERIOS!$C$185,O66=[4]CRITERIOS!$D$185),"Mayor",IF(OR(O66=[4]CRITERIOS!$C$186,O66=[4]CRITERIOS!$D$186),"Catastrófico","")))))</f>
        <v>Mayor</v>
      </c>
      <c r="Q66" s="345">
        <f>IF(P66="","",IF(P66="Leve",0.2,IF(P66="Menor",0.4,IF(P66="Moderado",0.6,IF(P66="Mayor",0.8,IF(P66="Catastrófico",1,))))))</f>
        <v>0.8</v>
      </c>
      <c r="R66" s="655" t="str">
        <f>IF(OR(AND(M66="Muy Baja",P66="Leve"),AND(M66="Muy Baja",P66="Menor"),AND(M66="Baja",P66="Leve")),"BAJO",IF(OR(AND(M66="Muy baja",P66="Moderado"),AND(M66="Baja",P66="Menor"),AND(M66="Baja",P66="Moderado"),AND(M66="Media",P66="Leve"),AND(M66="Media",P66="Menor"),AND(M66="Media",P66="Moderado"),AND(M66="Alta",P66="Leve"),AND(M66="Alta",P66="Menor")),"MODERADO",IF(OR(AND(M66="Muy Baja",P66="Mayor"),AND(M66="Baja",P66="Mayor"),AND(M66="Media",P66="Mayor"),AND(M66="Alta",P66="Moderado"),AND(M66="Alta",P66="Mayor"),AND(M66="Muy Alta",P66="Leve"),AND(M66="Muy Alta",P66="Menor"),AND(M66="Muy Alta",P66="Moderado"),AND(M66="Muy Alta",P66="Mayor")),"ALTO",IF(OR(AND(M66="Muy Baja",P66="Catastrófico"),AND(M66="Baja",P66="Catastrófico"),AND(M66="Media",P66="Catastrófico"),AND(M66="Alta",P66="Catastrófico"),AND(M66="Muy Alta",P66="Catastrófico")),"EXTREMO",""))))</f>
        <v>ALTO</v>
      </c>
      <c r="S66" s="293" t="s">
        <v>453</v>
      </c>
      <c r="T66" s="281" t="s">
        <v>454</v>
      </c>
      <c r="U66" s="293" t="s">
        <v>455</v>
      </c>
      <c r="V66" s="293" t="s">
        <v>456</v>
      </c>
      <c r="W66" s="292" t="s">
        <v>78</v>
      </c>
      <c r="X66" s="292" t="s">
        <v>61</v>
      </c>
      <c r="Y66" s="656" t="str">
        <f t="shared" ref="Y66:Y75" si="54">IF(OR(W66="PREVENTIVO",W66="DETECTIVO"),"PROBABILIDAD",IF(W66="CORRECTIVO","IMPACTO",""))</f>
        <v>PROBABILIDAD</v>
      </c>
      <c r="Z66" s="656" t="str">
        <f t="shared" ref="Z66:Z93" si="55">IF(AND(W66="PREVENTIVO",X66="AUTOMÁTICO"),"50%",IF(AND(W66="PREVENTIVO",X66="MANUAL"),"40%",IF(AND(W66="DETECTIVO",X66="AUTOMÁTICO"),"40%",IF(AND(W66="DETECTIVO",X66="MANUAL"),"30%",IF(AND(W66="CORRECTIVO",X66="AUTOMÁTICO"),"35%",IF(AND(W66="CORRECTIVO",X66="MANUAL"),"25%",""))))))</f>
        <v>40%</v>
      </c>
      <c r="AA66" s="303">
        <f>IFERROR(IF(Y66="Probabilidad",(N66-(N66*Z66)),IF(Y66="Impacto",N66,"")),"")</f>
        <v>0.6</v>
      </c>
      <c r="AB66" s="280" t="str">
        <f t="shared" ref="AB66:AB81" si="56">IFERROR(IF(AA66="","",IF(AA66&lt;=0.2,"MUY BAJA",IF(AA66&lt;=0.4,"BAJA",IF(AA66&lt;=0.6,"MEDIA",IF(AA66&lt;=0.8,"ALTA",IF(AA66=1,"MUY ALTA")))))),"")</f>
        <v>MEDIA</v>
      </c>
      <c r="AC66" s="303">
        <f>IFERROR(IF(Y66="Impacto",(Q66-(Q66*Z66)),IF(Y66="Probabilidad",Q66,"")),"")</f>
        <v>0.8</v>
      </c>
      <c r="AD66" s="280" t="str">
        <f t="shared" ref="AD66:AD81" si="57">IFERROR(IF(AC66="","",IF(AC66&lt;=0.2,"LEVE",IF(AC66&lt;=0.4,"MENOR",IF(AC66&lt;=0.6,"MODERADO",IF(AC66&lt;=0.8,"MAYOR",IF(AC66=1,"CATASTRÓFICO")))))),"")</f>
        <v>MAYOR</v>
      </c>
      <c r="AE66" s="658" t="str">
        <f t="shared" ref="AE66:AE77" si="58">IFERROR(IF(OR(AND(AB66="Muy Baja",AD66="Leve"),AND(AB66="Muy Baja",AD66="Menor"),AND(AB66="Baja",AD66="Leve")),"BAJO",IF(OR(AND(AB66="Muy baja",AD66="Moderado"),AND(AB66="Baja",AD66="Menor"),AND(AB66="Baja",AD66="Moderado"),AND(AB66="Media",AD66="Leve"),AND(AB66="Media",AD66="Menor"),AND(AB66="Media",AD66="Moderado"),AND(AB66="Alta",AD66="Leve"),AND(AB66="Alta",AD66="Menor")),"MODERADO",IF(OR(AND(AB66="Muy Baja",AD66="Mayor"),AND(AB66="Baja",AD66="Mayor"),AND(AB66="Media",AD66="Mayor"),AND(AB66="Alta",AD66="Moderado"),AND(AB66="Alta",AD66="Mayor"),AND(AB66="Muy Alta",AD66="Leve"),AND(AB66="Muy Alta",AD66="Menor"),AND(AB66="Muy Alta",AD66="Moderado"),AND(AB66="Muy Alta",AD66="Mayor")),"ALTO",IF(OR(AND(AB66="Muy Baja",AD66="Catastrófico"),AND(AB66="Baja",AD66="Catastrófico"),AND(AB66="Media",AD66="Catastrófico"),AND(AB66="Alta",AD66="Catastrófico"),AND(AB66="Muy Alta",AD66="Catastrófico")),"EXTREMO","")))),"")</f>
        <v>ALTO</v>
      </c>
      <c r="AF66" s="265">
        <v>45980</v>
      </c>
      <c r="AG66" s="242" t="s">
        <v>457</v>
      </c>
      <c r="AH66" s="659">
        <f>MIN(AA66,AA68)</f>
        <v>0.216</v>
      </c>
      <c r="AI66" s="355" t="str">
        <f>IFERROR(IF(AH66="","",IF(AH66&lt;=0.2,"MUY BAJA",IF(AH66&lt;=0.4,"BAJA",IF(AH66&lt;=0.6,"MEDIA",IF(AH66&lt;=0.8,"ALTA",IF(AH66=1,"MUY ALTA")))))),"")</f>
        <v>BAJA</v>
      </c>
      <c r="AJ66" s="659">
        <f>MIN(AC66,AC68)</f>
        <v>0.8</v>
      </c>
      <c r="AK66" s="355" t="str">
        <f>IFERROR(IF(AJ66="","",IF(AJ66&lt;=0.2,"LEVE",IF(AJ66&lt;=0.4,"MENOR",IF(AJ66&lt;=0.6,"MODERADO",IF(AJ66&lt;=0.8,"MAYOR",IF(AJ66=1,"CATASTRÓFICO")))))),"")</f>
        <v>MAYOR</v>
      </c>
      <c r="AL66" s="655" t="str">
        <f>IFERROR(IF(OR(AND(AI66="Muy Baja",AK66="Leve"),AND(AI66="Muy Baja",AK66="Menor"),AND(AI66="Baja",AK66="Leve")),"BAJO",IF(OR(AND(AI66="Muy baja",AK66="Moderado"),AND(AI66="Baja",AK66="Menor"),AND(AI66="Baja",AK66="Moderado"),AND(AI66="Media",AK66="Leve"),AND(AI66="Media",AK66="Menor"),AND(AI66="Media",AK66="Moderado"),AND(AI66="Alta",AK66="Leve"),AND(AI66="Alta",AK66="Menor")),"MODERADO",IF(OR(AND(AI66="Muy Baja",AK66="Mayor"),AND(AI66="Baja",AK66="Mayor"),AND(AI66="Media",AK66="Mayor"),AND(AI66="Alta",AK66="Moderado"),AND(AI66="Alta",AK66="Mayor"),AND(AI66="Muy Alta",AK66="Leve"),AND(AI66="Muy Alta",AK66="Menor"),AND(AI66="Muy Alta",AK66="Moderado"),AND(AI66="Muy Alta",AK66="Mayor")),"ALTO",IF(OR(AND(AI66="Muy Baja",AK66="Catastrófico"),AND(AI66="Baja",AK66="Catastrófico"),AND(AI66="Media",AK66="Catastrófico"),AND(AI66="Alta",AK66="Catastrófico"),AND(AI66="Muy Alta",AK66="Catastrófico")),"EXTREMO","")))),"")</f>
        <v>ALTO</v>
      </c>
      <c r="AM66" s="659"/>
      <c r="AN66" s="355"/>
      <c r="AO66" s="659"/>
      <c r="AP66" s="355"/>
      <c r="AQ66" s="655"/>
      <c r="AR66" s="719"/>
      <c r="AS66" s="692"/>
      <c r="AT66" s="719"/>
      <c r="AU66" s="400"/>
      <c r="AV66" s="335"/>
      <c r="AW66" s="400"/>
      <c r="AX66" s="335"/>
      <c r="AY66" s="400"/>
      <c r="AZ66" s="335"/>
      <c r="BA66" s="400"/>
      <c r="BB66" s="335"/>
      <c r="BC66" s="400"/>
      <c r="BD66" s="335"/>
      <c r="BE66" s="400"/>
      <c r="BF66" s="719">
        <v>45138</v>
      </c>
      <c r="BG66" s="692" t="s">
        <v>458</v>
      </c>
      <c r="BH66" s="719">
        <v>45138</v>
      </c>
      <c r="BI66" s="692" t="s">
        <v>458</v>
      </c>
      <c r="BJ66" s="720" t="s">
        <v>459</v>
      </c>
      <c r="BK66" s="721" t="s">
        <v>460</v>
      </c>
      <c r="BL66" s="720" t="s">
        <v>461</v>
      </c>
      <c r="BM66" s="721" t="s">
        <v>462</v>
      </c>
      <c r="BN66" s="720">
        <v>45748</v>
      </c>
      <c r="BO66" s="721" t="s">
        <v>463</v>
      </c>
      <c r="BP66" s="720">
        <v>45901</v>
      </c>
      <c r="BQ66" s="722" t="s">
        <v>464</v>
      </c>
      <c r="BR66" s="598"/>
    </row>
    <row r="67" spans="1:70" s="626" customFormat="1" ht="144.75" customHeight="1">
      <c r="A67" s="650"/>
      <c r="B67" s="651"/>
      <c r="C67" s="651"/>
      <c r="D67" s="652"/>
      <c r="E67" s="653"/>
      <c r="F67" s="385"/>
      <c r="G67" s="340"/>
      <c r="H67" s="340"/>
      <c r="I67" s="367"/>
      <c r="J67" s="340"/>
      <c r="K67" s="396"/>
      <c r="L67" s="385"/>
      <c r="M67" s="654"/>
      <c r="N67" s="347"/>
      <c r="O67" s="340"/>
      <c r="P67" s="654"/>
      <c r="Q67" s="345"/>
      <c r="R67" s="655"/>
      <c r="S67" s="328" t="s">
        <v>465</v>
      </c>
      <c r="T67" s="281" t="s">
        <v>466</v>
      </c>
      <c r="U67" s="293" t="s">
        <v>455</v>
      </c>
      <c r="V67" s="293" t="s">
        <v>467</v>
      </c>
      <c r="W67" s="292" t="s">
        <v>78</v>
      </c>
      <c r="X67" s="292" t="s">
        <v>61</v>
      </c>
      <c r="Y67" s="656" t="str">
        <f t="shared" si="54"/>
        <v>PROBABILIDAD</v>
      </c>
      <c r="Z67" s="656" t="str">
        <f t="shared" si="55"/>
        <v>40%</v>
      </c>
      <c r="AA67" s="303">
        <f>IFERROR(IF(AND(Y66="Probabilidad",Y67="Probabilidad"),(AA66-(AA66*Z67)),IF(Y67="Probabilidad",(N66-(N66*Z67)),IF(Y67="Impacto",AA66,""))),"")</f>
        <v>0.36</v>
      </c>
      <c r="AB67" s="280" t="str">
        <f t="shared" si="56"/>
        <v>BAJA</v>
      </c>
      <c r="AC67" s="280">
        <f>IFERROR(IF(AND(Y66="Impacto",Y67="Impacto"),(AC66-(AC66*Z67)),IF(Y67="Impacto",(Q66-(+Q66*Z67)),IF(Y67="Probabilidad",AC66,""))),"")</f>
        <v>0.8</v>
      </c>
      <c r="AD67" s="280" t="str">
        <f t="shared" si="57"/>
        <v>MAYOR</v>
      </c>
      <c r="AE67" s="658" t="str">
        <f t="shared" si="58"/>
        <v>ALTO</v>
      </c>
      <c r="AF67" s="265">
        <v>45980</v>
      </c>
      <c r="AG67" s="331" t="s">
        <v>468</v>
      </c>
      <c r="AH67" s="659"/>
      <c r="AI67" s="355"/>
      <c r="AJ67" s="659"/>
      <c r="AK67" s="355"/>
      <c r="AL67" s="655"/>
      <c r="AM67" s="659"/>
      <c r="AN67" s="355"/>
      <c r="AO67" s="659"/>
      <c r="AP67" s="355"/>
      <c r="AQ67" s="655"/>
      <c r="AR67" s="719"/>
      <c r="AS67" s="692"/>
      <c r="AT67" s="719"/>
      <c r="AU67" s="400"/>
      <c r="AV67" s="335"/>
      <c r="AW67" s="400"/>
      <c r="AX67" s="335"/>
      <c r="AY67" s="400"/>
      <c r="AZ67" s="335"/>
      <c r="BA67" s="400"/>
      <c r="BB67" s="335"/>
      <c r="BC67" s="400"/>
      <c r="BD67" s="335"/>
      <c r="BE67" s="400"/>
      <c r="BF67" s="719"/>
      <c r="BG67" s="692"/>
      <c r="BH67" s="719"/>
      <c r="BI67" s="692"/>
      <c r="BJ67" s="720"/>
      <c r="BK67" s="721"/>
      <c r="BL67" s="720"/>
      <c r="BM67" s="721"/>
      <c r="BN67" s="720"/>
      <c r="BO67" s="721"/>
      <c r="BP67" s="720"/>
      <c r="BQ67" s="722"/>
      <c r="BR67" s="598"/>
    </row>
    <row r="68" spans="1:70" s="626" customFormat="1" ht="130.5" customHeight="1">
      <c r="A68" s="650"/>
      <c r="B68" s="651"/>
      <c r="C68" s="651"/>
      <c r="D68" s="652"/>
      <c r="E68" s="653"/>
      <c r="F68" s="385"/>
      <c r="G68" s="340"/>
      <c r="H68" s="340"/>
      <c r="I68" s="367"/>
      <c r="J68" s="340"/>
      <c r="K68" s="396"/>
      <c r="L68" s="385"/>
      <c r="M68" s="654"/>
      <c r="N68" s="347"/>
      <c r="O68" s="340"/>
      <c r="P68" s="654"/>
      <c r="Q68" s="345"/>
      <c r="R68" s="655"/>
      <c r="S68" s="293" t="s">
        <v>469</v>
      </c>
      <c r="T68" s="281" t="s">
        <v>466</v>
      </c>
      <c r="U68" s="293" t="s">
        <v>455</v>
      </c>
      <c r="V68" s="293" t="s">
        <v>467</v>
      </c>
      <c r="W68" s="292" t="s">
        <v>78</v>
      </c>
      <c r="X68" s="292" t="s">
        <v>61</v>
      </c>
      <c r="Y68" s="656" t="str">
        <f t="shared" si="54"/>
        <v>PROBABILIDAD</v>
      </c>
      <c r="Z68" s="656" t="str">
        <f t="shared" ref="Z68:Z74" si="59">IF(AND(W68="PREVENTIVO",X68="AUTOMÁTICO"),"50%",IF(AND(W68="PREVENTIVO",X68="MANUAL"),"40%",IF(AND(W68="DETECTIVO",X68="AUTOMÁTICO"),"40%",IF(AND(W68="DETECTIVO",X68="MANUAL"),"30%",IF(AND(W68="CORRECTIVO",X68="AUTOMÁTICO"),"35%",IF(AND(W68="CORRECTIVO",X68="MANUAL"),"25%",""))))))</f>
        <v>40%</v>
      </c>
      <c r="AA68" s="303">
        <f>IFERROR(IF(AND(Y67="Probabilidad",Y68="Probabilidad"),(AA67-(AA67*Z68)),IF(AND(Y67="Impacto",Y68="Probabilidad"),(AA66-(AA66*Z68)),IF(Y68="Impacto",AA67,""))),"")</f>
        <v>0.216</v>
      </c>
      <c r="AB68" s="280" t="str">
        <f t="shared" si="56"/>
        <v>BAJA</v>
      </c>
      <c r="AC68" s="280">
        <f>IFERROR(IF(AND(Y67="Impacto",Y68="Impacto"),(AC67-(AC67*Z68)),IF(AND(Y67="Probabilidad",Y68="Impacto"),(AC66-(AC66*Z68)),IF(Y68="Probabilidad",AC67,""))),"")</f>
        <v>0.8</v>
      </c>
      <c r="AD68" s="280" t="str">
        <f t="shared" si="57"/>
        <v>MAYOR</v>
      </c>
      <c r="AE68" s="658" t="str">
        <f t="shared" si="58"/>
        <v>ALTO</v>
      </c>
      <c r="AF68" s="265">
        <v>45980</v>
      </c>
      <c r="AG68" s="331" t="s">
        <v>457</v>
      </c>
      <c r="AH68" s="659"/>
      <c r="AI68" s="355"/>
      <c r="AJ68" s="659"/>
      <c r="AK68" s="355"/>
      <c r="AL68" s="655"/>
      <c r="AM68" s="659"/>
      <c r="AN68" s="355"/>
      <c r="AO68" s="659"/>
      <c r="AP68" s="355"/>
      <c r="AQ68" s="655"/>
      <c r="AR68" s="719"/>
      <c r="AS68" s="692"/>
      <c r="AT68" s="719"/>
      <c r="AU68" s="400"/>
      <c r="AV68" s="335"/>
      <c r="AW68" s="400"/>
      <c r="AX68" s="335"/>
      <c r="AY68" s="400"/>
      <c r="AZ68" s="335"/>
      <c r="BA68" s="400"/>
      <c r="BB68" s="335"/>
      <c r="BC68" s="400"/>
      <c r="BD68" s="335"/>
      <c r="BE68" s="400"/>
      <c r="BF68" s="719"/>
      <c r="BG68" s="692"/>
      <c r="BH68" s="719"/>
      <c r="BI68" s="692"/>
      <c r="BJ68" s="720"/>
      <c r="BK68" s="721"/>
      <c r="BL68" s="720"/>
      <c r="BM68" s="721"/>
      <c r="BN68" s="720"/>
      <c r="BO68" s="721"/>
      <c r="BP68" s="720"/>
      <c r="BQ68" s="722"/>
      <c r="BR68" s="598"/>
    </row>
    <row r="69" spans="1:70" s="626" customFormat="1" ht="196.5" customHeight="1">
      <c r="A69" s="650"/>
      <c r="B69" s="651"/>
      <c r="C69" s="651"/>
      <c r="D69" s="652"/>
      <c r="E69" s="653" t="s">
        <v>470</v>
      </c>
      <c r="F69" s="341" t="s">
        <v>471</v>
      </c>
      <c r="G69" s="343" t="s">
        <v>472</v>
      </c>
      <c r="H69" s="340" t="s">
        <v>473</v>
      </c>
      <c r="I69" s="367"/>
      <c r="J69" s="351" t="s">
        <v>111</v>
      </c>
      <c r="K69" s="396">
        <v>115</v>
      </c>
      <c r="L69" s="340" t="s">
        <v>474</v>
      </c>
      <c r="M69" s="654" t="str">
        <f>IF(K69&lt;=0,"",IF(K69&lt;=2,"Muy Baja",IF(K69&lt;=10,"Baja",IF(K69&lt;=30,"Media",IF(K69&lt;=100,"Alta",IF(K69&gt;100,"Muy Alta"))))))</f>
        <v>Muy Alta</v>
      </c>
      <c r="N69" s="347">
        <f>IF(M69="","",IF(M69="Muy Baja",0.2,IF(M69="Baja",0.4,IF(M69="Media",0.6,IF(M69="Alta",0.8,IF(M69="Muy Alta",1,))))))</f>
        <v>1</v>
      </c>
      <c r="O69" s="351" t="s">
        <v>149</v>
      </c>
      <c r="P69" s="654" t="str">
        <f>IF(OR(O69=[5]CRITERIOS!$C$182,O69=[5]CRITERIOS!$D$182),"Leve",IF(OR(O69=[5]CRITERIOS!$C$183,O69=[5]CRITERIOS!$D$183),"Menor",IF(OR(O69=[5]CRITERIOS!$C$184,O69=[5]CRITERIOS!$D$184),"Moderado",IF(OR(O69=[5]CRITERIOS!$C$185,O69=[5]CRITERIOS!$D$185),"Mayor",IF(OR(O69=[5]CRITERIOS!$C$186,O69=[5]CRITERIOS!$D$186),"Catastrófico","")))))</f>
        <v>Mayor</v>
      </c>
      <c r="Q69" s="347">
        <f>IF(P69="","",IF(P69="Leve",0.2,IF(P69="Menor",0.4,IF(P69="Moderado",0.6,IF(P69="Mayor",0.8,IF(P69="Catastrófico",1,))))))</f>
        <v>0.8</v>
      </c>
      <c r="R69" s="655" t="str">
        <f>IF(OR(AND(M69="Muy Baja",P69="Leve"),AND(M69="Muy Baja",P69="Menor"),AND(M69="Baja",P69="Leve")),"BAJO",IF(OR(AND(M69="Muy baja",P69="Moderado"),AND(M69="Baja",P69="Menor"),AND(M69="Baja",P69="Moderado"),AND(M69="Media",P69="Leve"),AND(M69="Media",P69="Menor"),AND(M69="Media",P69="Moderado"),AND(M69="Alta",P69="Leve"),AND(M69="Alta",P69="Menor")),"MODERADO",IF(OR(AND(M69="Muy Baja",P69="Mayor"),AND(M69="Baja",P69="Mayor"),AND(M69="Media",P69="Mayor"),AND(M69="Alta",P69="Moderado"),AND(M69="Alta",P69="Mayor"),AND(M69="Muy Alta",P69="Leve"),AND(M69="Muy Alta",P69="Menor"),AND(M69="Muy Alta",P69="Moderado"),AND(M69="Muy Alta",P69="Mayor")),"ALTO",IF(OR(AND(M69="Muy Baja",P69="Catastrófico"),AND(M69="Baja",P69="Catastrófico"),AND(M69="Media",P69="Catastrófico"),AND(M69="Alta",P69="Catastrófico"),AND(M69="Muy Alta",P69="Catastrófico")),"EXTREMO",""))))</f>
        <v>ALTO</v>
      </c>
      <c r="S69" s="677" t="s">
        <v>475</v>
      </c>
      <c r="T69" s="258" t="s">
        <v>57</v>
      </c>
      <c r="U69" s="677" t="s">
        <v>476</v>
      </c>
      <c r="V69" s="677" t="s">
        <v>477</v>
      </c>
      <c r="W69" s="292" t="s">
        <v>60</v>
      </c>
      <c r="X69" s="292" t="s">
        <v>61</v>
      </c>
      <c r="Y69" s="656" t="str">
        <f>IF(OR(W69="PREVENTIVO",W69="DETECTIVO"),"PROBABILIDAD",IF(W69="CORRECTIVO","IMPACTO",""))</f>
        <v>PROBABILIDAD</v>
      </c>
      <c r="Z69" s="656" t="str">
        <f t="shared" si="59"/>
        <v>30%</v>
      </c>
      <c r="AA69" s="303">
        <f>IFERROR(IF(Y69="Probabilidad",(N69-(N69*Z69)),IF(Y69="Impacto",N69,"")),"")</f>
        <v>0.7</v>
      </c>
      <c r="AB69" s="280" t="str">
        <f t="shared" ref="AB69:AB74" si="60">IFERROR(IF(AA69="","",IF(AA69&lt;=0.2,"MUY BAJA",IF(AA69&lt;=0.4,"BAJA",IF(AA69&lt;=0.6,"MEDIA",IF(AA69&lt;=0.8,"ALTA",IF(AA69=1,"MUY ALTA")))))),"")</f>
        <v>ALTA</v>
      </c>
      <c r="AC69" s="303">
        <f>IFERROR(IF(Y69="Impacto",(Q69-(Q69*Z69)),IF(Y69="Probabilidad",Q69,"")),"")</f>
        <v>0.8</v>
      </c>
      <c r="AD69" s="280" t="str">
        <f t="shared" si="57"/>
        <v>MAYOR</v>
      </c>
      <c r="AE69" s="658" t="str">
        <f t="shared" si="58"/>
        <v>ALTO</v>
      </c>
      <c r="AF69" s="723" t="s">
        <v>478</v>
      </c>
      <c r="AG69" s="724" t="s">
        <v>479</v>
      </c>
      <c r="AH69" s="659">
        <f>MIN(AA69,AA75)</f>
        <v>3.8102399999999995E-2</v>
      </c>
      <c r="AI69" s="355" t="str">
        <f>IFERROR(IF(AH69="","",IF(AH69&lt;=0.2,"MUY BAJA",IF(AH69&lt;=0.4,"BAJA",IF(AH69&lt;=0.6,"MEDIA",IF(AH69&lt;=0.8,"ALTA",IF(AH69=1,"MUY ALTA")))))),"")</f>
        <v>MUY BAJA</v>
      </c>
      <c r="AJ69" s="659">
        <f>MIN(AC69,AC75)</f>
        <v>0.8</v>
      </c>
      <c r="AK69" s="355" t="str">
        <f>IFERROR(IF(AJ69="","",IF(AJ69&lt;=0.2,"LEVE",IF(AJ69&lt;=0.4,"MENOR",IF(AJ69&lt;=0.6,"MODERADO",IF(AJ69&lt;=0.8,"MAYOR",IF(AJ69=1,"CATASTRÓFICO")))))),"")</f>
        <v>MAYOR</v>
      </c>
      <c r="AL69" s="655" t="str">
        <f>IFERROR(IF(OR(AND(AI69="Muy Baja",AK69="Leve"),AND(AI69="Muy Baja",AK69="Menor"),AND(AI69="Baja",AK69="Leve")),"BAJO",IF(OR(AND(AI69="Muy baja",AK69="Moderado"),AND(AI69="Baja",AK69="Menor"),AND(AI69="Baja",AK69="Moderado"),AND(AI69="Media",AK69="Leve"),AND(AI69="Media",AK69="Menor"),AND(AI69="Media",AK69="Moderado"),AND(AI69="Alta",AK69="Leve"),AND(AI69="Alta",AK69="Menor")),"MODERADO",IF(OR(AND(AI69="Muy Baja",AK69="Mayor"),AND(AI69="Baja",AK69="Mayor"),AND(AI69="Media",AK69="Mayor"),AND(AI69="Alta",AK69="Moderado"),AND(AI69="Alta",AK69="Mayor"),AND(AI69="Muy Alta",AK69="Leve"),AND(AI69="Muy Alta",AK69="Menor"),AND(AI69="Muy Alta",AK69="Moderado"),AND(AI69="Muy Alta",AK69="Mayor")),"ALTO",IF(OR(AND(AI69="Muy Baja",AK69="Catastrófico"),AND(AI69="Baja",AK69="Catastrófico"),AND(AI69="Media",AK69="Catastrófico"),AND(AI69="Alta",AK69="Catastrófico"),AND(AI69="Muy Alta",AK69="Catastrófico")),"EXTREMO","")))),"")</f>
        <v>ALTO</v>
      </c>
      <c r="AM69" s="659"/>
      <c r="AN69" s="355"/>
      <c r="AO69" s="659"/>
      <c r="AP69" s="355"/>
      <c r="AQ69" s="655"/>
      <c r="AR69" s="719"/>
      <c r="AS69" s="725"/>
      <c r="AT69" s="719"/>
      <c r="AU69" s="725"/>
      <c r="AV69" s="719"/>
      <c r="AW69" s="725"/>
      <c r="AX69" s="719"/>
      <c r="AY69" s="725"/>
      <c r="AZ69" s="719"/>
      <c r="BA69" s="725"/>
      <c r="BB69" s="360"/>
      <c r="BC69" s="340"/>
      <c r="BD69" s="719"/>
      <c r="BE69" s="725"/>
      <c r="BF69" s="719"/>
      <c r="BG69" s="725"/>
      <c r="BH69" s="360">
        <v>45138</v>
      </c>
      <c r="BI69" s="340" t="s">
        <v>480</v>
      </c>
      <c r="BJ69" s="370">
        <v>45401</v>
      </c>
      <c r="BK69" s="341" t="s">
        <v>215</v>
      </c>
      <c r="BL69" s="370">
        <v>45552</v>
      </c>
      <c r="BM69" s="341" t="s">
        <v>481</v>
      </c>
      <c r="BN69" s="681">
        <v>45720</v>
      </c>
      <c r="BO69" s="682" t="s">
        <v>482</v>
      </c>
      <c r="BP69" s="681">
        <v>45697</v>
      </c>
      <c r="BQ69" s="683" t="s">
        <v>483</v>
      </c>
      <c r="BR69" s="598"/>
    </row>
    <row r="70" spans="1:70" s="626" customFormat="1" ht="131.25" customHeight="1">
      <c r="A70" s="650"/>
      <c r="B70" s="651"/>
      <c r="C70" s="651"/>
      <c r="D70" s="652"/>
      <c r="E70" s="653"/>
      <c r="F70" s="341"/>
      <c r="G70" s="343"/>
      <c r="H70" s="340"/>
      <c r="I70" s="367"/>
      <c r="J70" s="351"/>
      <c r="K70" s="396"/>
      <c r="L70" s="340"/>
      <c r="M70" s="654"/>
      <c r="N70" s="347"/>
      <c r="O70" s="351"/>
      <c r="P70" s="654"/>
      <c r="Q70" s="347"/>
      <c r="R70" s="655"/>
      <c r="S70" s="677" t="s">
        <v>484</v>
      </c>
      <c r="T70" s="258" t="s">
        <v>57</v>
      </c>
      <c r="U70" s="677" t="s">
        <v>485</v>
      </c>
      <c r="V70" s="677" t="s">
        <v>486</v>
      </c>
      <c r="W70" s="292" t="s">
        <v>78</v>
      </c>
      <c r="X70" s="292" t="s">
        <v>61</v>
      </c>
      <c r="Y70" s="656" t="str">
        <f>IF(OR(W70="PREVENTIVO",W70="DETECTIVO"),"PROBABILIDAD",IF(W70="CORRECTIVO","IMPACTO",""))</f>
        <v>PROBABILIDAD</v>
      </c>
      <c r="Z70" s="656" t="str">
        <f t="shared" si="59"/>
        <v>40%</v>
      </c>
      <c r="AA70" s="303">
        <f>IFERROR(IF(AND(Y69="Probabilidad",Y70="Probabilidad"),(AA69-(AA69*Z70)),IF(Y70="Probabilidad",(N67-(N67*Z70)),IF(Y70="Impacto",AA69,""))),"")</f>
        <v>0.42</v>
      </c>
      <c r="AB70" s="280" t="str">
        <f t="shared" si="60"/>
        <v>MEDIA</v>
      </c>
      <c r="AC70" s="726">
        <f>IFERROR(IF(AND(Y69="Impacto",Y70="Impacto"),(AC69-(AC69*Z70)),IF(Y70="Impacto",(Q69-(+Q69*Z70)),IF(Y70="Probabilidad",AC69,""))),"")</f>
        <v>0.8</v>
      </c>
      <c r="AD70" s="280" t="str">
        <f>IFERROR(IF(AC70="","",IF(AC70&lt;=0.2,"LEVE",IF(AC70&lt;=0.4,"MENOR",IF(AC70&lt;=0.6,"MODERADO",IF(AC70&lt;=0.8,"MAYOR",IF(AC70=1,"CATASTRÓFICO")))))),"")</f>
        <v>MAYOR</v>
      </c>
      <c r="AE70" s="658" t="str">
        <f>IFERROR(IF(OR(AND(AB70="Muy Baja",AD70="Leve"),AND(AB70="Muy Baja",AD70="Menor"),AND(AB70="Baja",AD70="Leve")),"BAJO",IF(OR(AND(AB70="Muy baja",AD70="Moderado"),AND(AB70="Baja",AD70="Menor"),AND(AB70="Baja",AD70="Moderado"),AND(AB70="Media",AD70="Leve"),AND(AB70="Media",AD70="Menor"),AND(AB70="Media",AD70="Moderado"),AND(AB70="Alta",AD70="Leve"),AND(AB70="Alta",AD70="Menor")),"MODERADO",IF(OR(AND(AB70="Muy Baja",AD70="Mayor"),AND(AB70="Baja",AD70="Mayor"),AND(AB70="Media",AD70="Mayor"),AND(AB70="Alta",AD70="Moderado"),AND(AB70="Alta",AD70="Mayor"),AND(AB70="Muy Alta",AD70="Leve"),AND(AB70="Muy Alta",AD70="Menor"),AND(AB70="Muy Alta",AD70="Moderado"),AND(AB70="Muy Alta",AD70="Mayor")),"ALTO",IF(OR(AND(AB70="Muy Baja",AD70="Catastrófico"),AND(AB70="Baja",AD70="Catastrófico"),AND(AB70="Media",AD70="Catastrófico"),AND(AB70="Alta",AD70="Catastrófico"),AND(AB70="Muy Alta",AD70="Catastrófico")),"EXTREMO","")))),"")</f>
        <v>ALTO</v>
      </c>
      <c r="AF70" s="723" t="s">
        <v>487</v>
      </c>
      <c r="AG70" s="724" t="s">
        <v>488</v>
      </c>
      <c r="AH70" s="659"/>
      <c r="AI70" s="355"/>
      <c r="AJ70" s="659"/>
      <c r="AK70" s="355"/>
      <c r="AL70" s="655"/>
      <c r="AM70" s="659"/>
      <c r="AN70" s="355"/>
      <c r="AO70" s="659"/>
      <c r="AP70" s="355"/>
      <c r="AQ70" s="655"/>
      <c r="AR70" s="719"/>
      <c r="AS70" s="725"/>
      <c r="AT70" s="719"/>
      <c r="AU70" s="725"/>
      <c r="AV70" s="719"/>
      <c r="AW70" s="725"/>
      <c r="AX70" s="719"/>
      <c r="AY70" s="725"/>
      <c r="AZ70" s="719"/>
      <c r="BA70" s="725"/>
      <c r="BB70" s="360"/>
      <c r="BC70" s="340"/>
      <c r="BD70" s="719"/>
      <c r="BE70" s="725"/>
      <c r="BF70" s="719"/>
      <c r="BG70" s="725"/>
      <c r="BH70" s="360"/>
      <c r="BI70" s="340"/>
      <c r="BJ70" s="370"/>
      <c r="BK70" s="341"/>
      <c r="BL70" s="370"/>
      <c r="BM70" s="341"/>
      <c r="BN70" s="681"/>
      <c r="BO70" s="682"/>
      <c r="BP70" s="681"/>
      <c r="BQ70" s="683"/>
      <c r="BR70" s="598"/>
    </row>
    <row r="71" spans="1:70" s="626" customFormat="1" ht="131.25" customHeight="1">
      <c r="A71" s="650"/>
      <c r="B71" s="651"/>
      <c r="C71" s="651"/>
      <c r="D71" s="652"/>
      <c r="E71" s="653"/>
      <c r="F71" s="341"/>
      <c r="G71" s="343"/>
      <c r="H71" s="340"/>
      <c r="I71" s="367"/>
      <c r="J71" s="351"/>
      <c r="K71" s="396"/>
      <c r="L71" s="340"/>
      <c r="M71" s="654"/>
      <c r="N71" s="347"/>
      <c r="O71" s="351"/>
      <c r="P71" s="654"/>
      <c r="Q71" s="347"/>
      <c r="R71" s="655"/>
      <c r="S71" s="677" t="s">
        <v>489</v>
      </c>
      <c r="T71" s="258" t="s">
        <v>57</v>
      </c>
      <c r="U71" s="677" t="s">
        <v>490</v>
      </c>
      <c r="V71" s="677" t="s">
        <v>491</v>
      </c>
      <c r="W71" s="292" t="s">
        <v>60</v>
      </c>
      <c r="X71" s="292" t="s">
        <v>240</v>
      </c>
      <c r="Y71" s="656" t="str">
        <f>IF(OR(W71="PREVENTIVO",W71="DETECTIVO"),"PROBABILIDAD",IF(W71="CORRECTIVO","IMPACTO",""))</f>
        <v>PROBABILIDAD</v>
      </c>
      <c r="Z71" s="656" t="str">
        <f t="shared" si="59"/>
        <v>40%</v>
      </c>
      <c r="AA71" s="727">
        <f>IFERROR(IF(AND(Y70="Probabilidad",Y71="Probabilidad"),(AA70-(AA70*Z71)),IF(AND(Y70="Impacto",Y71="Probabilidad"),(AA69-(AA69*Z71)),IF(Y71="Impacto",AA70,""))),"")</f>
        <v>0.252</v>
      </c>
      <c r="AB71" s="280" t="str">
        <f t="shared" si="60"/>
        <v>BAJA</v>
      </c>
      <c r="AC71" s="717">
        <f>IFERROR(IF(AND(Y70="Impacto",Y71="Impacto"),(AC70-(AC70*Z71)),IF(AND(Y70="Probabilidad",Y71="Impacto"),(AC69-(AC69*Z71)),IF(Y71="Probabilidad",AC70,""))),"")</f>
        <v>0.8</v>
      </c>
      <c r="AD71" s="280" t="str">
        <f>IFERROR(IF(AC71="","",IF(AC71&lt;=0.2,"LEVE",IF(AC71&lt;=0.4,"MENOR",IF(AC71&lt;=0.6,"MODERADO",IF(AC71&lt;=0.8,"MAYOR",IF(AC71=1,"CATASTRÓFICO")))))),"")</f>
        <v>MAYOR</v>
      </c>
      <c r="AE71" s="658" t="str">
        <f>IFERROR(IF(OR(AND(AB71="Muy Baja",AD71="Leve"),AND(AB71="Muy Baja",AD71="Menor"),AND(AB71="Baja",AD71="Leve")),"BAJO",IF(OR(AND(AB71="Muy baja",AD71="Moderado"),AND(AB71="Baja",AD71="Menor"),AND(AB71="Baja",AD71="Moderado"),AND(AB71="Media",AD71="Leve"),AND(AB71="Media",AD71="Menor"),AND(AB71="Media",AD71="Moderado"),AND(AB71="Alta",AD71="Leve"),AND(AB71="Alta",AD71="Menor")),"MODERADO",IF(OR(AND(AB71="Muy Baja",AD71="Mayor"),AND(AB71="Baja",AD71="Mayor"),AND(AB71="Media",AD71="Mayor"),AND(AB71="Alta",AD71="Moderado"),AND(AB71="Alta",AD71="Mayor"),AND(AB71="Muy Alta",AD71="Leve"),AND(AB71="Muy Alta",AD71="Menor"),AND(AB71="Muy Alta",AD71="Moderado"),AND(AB71="Muy Alta",AD71="Mayor")),"ALTO",IF(OR(AND(AB71="Muy Baja",AD71="Catastrófico"),AND(AB71="Baja",AD71="Catastrófico"),AND(AB71="Media",AD71="Catastrófico"),AND(AB71="Alta",AD71="Catastrófico"),AND(AB71="Muy Alta",AD71="Catastrófico")),"EXTREMO","")))),"")</f>
        <v>ALTO</v>
      </c>
      <c r="AF71" s="723" t="s">
        <v>487</v>
      </c>
      <c r="AG71" s="724" t="s">
        <v>488</v>
      </c>
      <c r="AH71" s="659"/>
      <c r="AI71" s="355"/>
      <c r="AJ71" s="659"/>
      <c r="AK71" s="355"/>
      <c r="AL71" s="655"/>
      <c r="AM71" s="659"/>
      <c r="AN71" s="355"/>
      <c r="AO71" s="659"/>
      <c r="AP71" s="355"/>
      <c r="AQ71" s="655"/>
      <c r="AR71" s="719"/>
      <c r="AS71" s="725"/>
      <c r="AT71" s="719"/>
      <c r="AU71" s="725"/>
      <c r="AV71" s="719"/>
      <c r="AW71" s="725"/>
      <c r="AX71" s="719"/>
      <c r="AY71" s="725"/>
      <c r="AZ71" s="719"/>
      <c r="BA71" s="725"/>
      <c r="BB71" s="360"/>
      <c r="BC71" s="340"/>
      <c r="BD71" s="719"/>
      <c r="BE71" s="725"/>
      <c r="BF71" s="719"/>
      <c r="BG71" s="725"/>
      <c r="BH71" s="360"/>
      <c r="BI71" s="340"/>
      <c r="BJ71" s="370"/>
      <c r="BK71" s="341"/>
      <c r="BL71" s="370"/>
      <c r="BM71" s="341"/>
      <c r="BN71" s="681"/>
      <c r="BO71" s="682"/>
      <c r="BP71" s="681"/>
      <c r="BQ71" s="683"/>
      <c r="BR71" s="598"/>
    </row>
    <row r="72" spans="1:70" s="626" customFormat="1" ht="95.25" customHeight="1">
      <c r="A72" s="650"/>
      <c r="B72" s="651"/>
      <c r="C72" s="651"/>
      <c r="D72" s="652"/>
      <c r="E72" s="653"/>
      <c r="F72" s="273" t="s">
        <v>492</v>
      </c>
      <c r="G72" s="343"/>
      <c r="H72" s="340"/>
      <c r="I72" s="367"/>
      <c r="J72" s="351"/>
      <c r="K72" s="396"/>
      <c r="L72" s="340"/>
      <c r="M72" s="654"/>
      <c r="N72" s="347"/>
      <c r="O72" s="351"/>
      <c r="P72" s="654"/>
      <c r="Q72" s="347"/>
      <c r="R72" s="655"/>
      <c r="S72" s="677" t="s">
        <v>493</v>
      </c>
      <c r="T72" s="258" t="s">
        <v>85</v>
      </c>
      <c r="U72" s="677" t="s">
        <v>494</v>
      </c>
      <c r="V72" s="677" t="s">
        <v>495</v>
      </c>
      <c r="W72" s="292" t="s">
        <v>78</v>
      </c>
      <c r="X72" s="292" t="s">
        <v>61</v>
      </c>
      <c r="Y72" s="656" t="str">
        <f>IF(OR(W72="PREVENTIVO",W72="DETECTIVO"),"PROBABILIDAD",IF(W72="CORRECTIVO","IMPACTO",""))</f>
        <v>PROBABILIDAD</v>
      </c>
      <c r="Z72" s="656" t="str">
        <f t="shared" si="59"/>
        <v>40%</v>
      </c>
      <c r="AA72" s="727">
        <f>IFERROR(IF(AND(Y71="Probabilidad",Y72="Probabilidad"),(AA71-(AA71*Z72)),IF(AND(Y71="Impacto",Y72="Probabilidad"),(AA70-(AA70*Z72)),IF(Y72="Impacto",AA71,""))),"")</f>
        <v>0.1512</v>
      </c>
      <c r="AB72" s="280" t="str">
        <f t="shared" si="60"/>
        <v>MUY BAJA</v>
      </c>
      <c r="AC72" s="717">
        <f>IFERROR(IF(AND(Y71="Impacto",Y72="Impacto"),(AC71-(AC71*Z72)),IF(AND(Y71="Probabilidad",Y72="Impacto"),(AC70-(AC70*Z72)),IF(Y72="Probabilidad",AC71,""))),"")</f>
        <v>0.8</v>
      </c>
      <c r="AD72" s="280" t="str">
        <f>IFERROR(IF(AC72="","",IF(AC72&lt;=0.2,"LEVE",IF(AC72&lt;=0.4,"MENOR",IF(AC72&lt;=0.6,"MODERADO",IF(AC72&lt;=0.8,"MAYOR",IF(AC72=1,"CATASTRÓFICO")))))),"")</f>
        <v>MAYOR</v>
      </c>
      <c r="AE72" s="658" t="str">
        <f>IFERROR(IF(OR(AND(AB72="Muy Baja",AD72="Leve"),AND(AB72="Muy Baja",AD72="Menor"),AND(AB72="Baja",AD72="Leve")),"BAJO",IF(OR(AND(AB72="Muy baja",AD72="Moderado"),AND(AB72="Baja",AD72="Menor"),AND(AB72="Baja",AD72="Moderado"),AND(AB72="Media",AD72="Leve"),AND(AB72="Media",AD72="Menor"),AND(AB72="Media",AD72="Moderado"),AND(AB72="Alta",AD72="Leve"),AND(AB72="Alta",AD72="Menor")),"MODERADO",IF(OR(AND(AB72="Muy Baja",AD72="Mayor"),AND(AB72="Baja",AD72="Mayor"),AND(AB72="Media",AD72="Mayor"),AND(AB72="Alta",AD72="Moderado"),AND(AB72="Alta",AD72="Mayor"),AND(AB72="Muy Alta",AD72="Leve"),AND(AB72="Muy Alta",AD72="Menor"),AND(AB72="Muy Alta",AD72="Moderado"),AND(AB72="Muy Alta",AD72="Mayor")),"ALTO",IF(OR(AND(AB72="Muy Baja",AD72="Catastrófico"),AND(AB72="Baja",AD72="Catastrófico"),AND(AB72="Media",AD72="Catastrófico"),AND(AB72="Alta",AD72="Catastrófico"),AND(AB72="Muy Alta",AD72="Catastrófico")),"EXTREMO","")))),"")</f>
        <v>ALTO</v>
      </c>
      <c r="AF72" s="723" t="s">
        <v>478</v>
      </c>
      <c r="AG72" s="707" t="s">
        <v>496</v>
      </c>
      <c r="AH72" s="659"/>
      <c r="AI72" s="355"/>
      <c r="AJ72" s="659"/>
      <c r="AK72" s="355"/>
      <c r="AL72" s="655"/>
      <c r="AM72" s="659"/>
      <c r="AN72" s="355"/>
      <c r="AO72" s="659"/>
      <c r="AP72" s="355"/>
      <c r="AQ72" s="655"/>
      <c r="AR72" s="719"/>
      <c r="AS72" s="725"/>
      <c r="AT72" s="719"/>
      <c r="AU72" s="725"/>
      <c r="AV72" s="719"/>
      <c r="AW72" s="725"/>
      <c r="AX72" s="719"/>
      <c r="AY72" s="725"/>
      <c r="AZ72" s="719"/>
      <c r="BA72" s="725"/>
      <c r="BB72" s="360"/>
      <c r="BC72" s="340"/>
      <c r="BD72" s="719"/>
      <c r="BE72" s="725"/>
      <c r="BF72" s="719"/>
      <c r="BG72" s="725"/>
      <c r="BH72" s="360"/>
      <c r="BI72" s="340"/>
      <c r="BJ72" s="370"/>
      <c r="BK72" s="341"/>
      <c r="BL72" s="370"/>
      <c r="BM72" s="341"/>
      <c r="BN72" s="681"/>
      <c r="BO72" s="682"/>
      <c r="BP72" s="681"/>
      <c r="BQ72" s="683"/>
      <c r="BR72" s="598"/>
    </row>
    <row r="73" spans="1:70" s="626" customFormat="1" ht="158.25" customHeight="1">
      <c r="A73" s="650"/>
      <c r="B73" s="651"/>
      <c r="C73" s="651"/>
      <c r="D73" s="652"/>
      <c r="E73" s="653"/>
      <c r="F73" s="341" t="s">
        <v>497</v>
      </c>
      <c r="G73" s="343"/>
      <c r="H73" s="340"/>
      <c r="I73" s="367"/>
      <c r="J73" s="351"/>
      <c r="K73" s="396"/>
      <c r="L73" s="340"/>
      <c r="M73" s="654"/>
      <c r="N73" s="347"/>
      <c r="O73" s="351"/>
      <c r="P73" s="654"/>
      <c r="Q73" s="347"/>
      <c r="R73" s="655"/>
      <c r="S73" s="677" t="s">
        <v>498</v>
      </c>
      <c r="T73" s="258" t="s">
        <v>57</v>
      </c>
      <c r="U73" s="677" t="s">
        <v>499</v>
      </c>
      <c r="V73" s="677" t="s">
        <v>500</v>
      </c>
      <c r="W73" s="248" t="s">
        <v>78</v>
      </c>
      <c r="X73" s="248" t="s">
        <v>61</v>
      </c>
      <c r="Y73" s="656" t="s">
        <v>367</v>
      </c>
      <c r="Z73" s="728" t="str">
        <f t="shared" si="59"/>
        <v>40%</v>
      </c>
      <c r="AA73" s="275">
        <f>IFERROR(IF(AND(Y72="Probabilidad",Y73="Probabilidad"),(AA72-(AA72*Z73)),IF(AND(Y72="Impacto",Y73="Probabilidad"),(AA71-(AA71*Z73)),IF(Y73="Impacto",AA72,""))),"")</f>
        <v>9.0719999999999995E-2</v>
      </c>
      <c r="AB73" s="280" t="str">
        <f t="shared" si="60"/>
        <v>MUY BAJA</v>
      </c>
      <c r="AC73" s="717">
        <f>IFERROR(IF(AND(Y72="Impacto",Y73="Impacto"),(AC72-(AC72*Z73)),IF(AND(Y72="Probabilidad",Y73="Impacto"),(AC71-(AC71*Z73)),IF(Y73="Probabilidad",AC72,""))),"")</f>
        <v>0.8</v>
      </c>
      <c r="AD73" s="280" t="str">
        <f>IFERROR(IF(AC73="","",IF(AC73&lt;=0.2,"LEVE",IF(AC73&lt;=0.4,"MENOR",IF(AC73&lt;=0.6,"MODERADO",IF(AC73&lt;=0.8,"MAYOR",IF(AC73=1,"CATASTRÓFICO")))))),"")</f>
        <v>MAYOR</v>
      </c>
      <c r="AE73" s="658" t="str">
        <f>IFERROR(IF(OR(AND(AB73="Muy Baja",AD73="Leve"),AND(AB73="Muy Baja",AD73="Menor"),AND(AB73="Baja",AD73="Leve")),"BAJO",IF(OR(AND(AB73="Muy baja",AD73="Moderado"),AND(AB73="Baja",AD73="Menor"),AND(AB73="Baja",AD73="Moderado"),AND(AB73="Media",AD73="Leve"),AND(AB73="Media",AD73="Menor"),AND(AB73="Media",AD73="Moderado"),AND(AB73="Alta",AD73="Leve"),AND(AB73="Alta",AD73="Menor")),"MODERADO",IF(OR(AND(AB73="Muy Baja",AD73="Mayor"),AND(AB73="Baja",AD73="Mayor"),AND(AB73="Media",AD73="Mayor"),AND(AB73="Alta",AD73="Moderado"),AND(AB73="Alta",AD73="Mayor"),AND(AB73="Muy Alta",AD73="Leve"),AND(AB73="Muy Alta",AD73="Menor"),AND(AB73="Muy Alta",AD73="Moderado"),AND(AB73="Muy Alta",AD73="Mayor")),"ALTO",IF(OR(AND(AB73="Muy Baja",AD73="Catastrófico"),AND(AB73="Baja",AD73="Catastrófico"),AND(AB73="Media",AD73="Catastrófico"),AND(AB73="Alta",AD73="Catastrófico"),AND(AB73="Muy Alta",AD73="Catastrófico")),"EXTREMO","")))),"")</f>
        <v>ALTO</v>
      </c>
      <c r="AF73" s="723" t="s">
        <v>478</v>
      </c>
      <c r="AG73" s="724" t="s">
        <v>501</v>
      </c>
      <c r="AH73" s="659"/>
      <c r="AI73" s="355"/>
      <c r="AJ73" s="659"/>
      <c r="AK73" s="355"/>
      <c r="AL73" s="655"/>
      <c r="AM73" s="659"/>
      <c r="AN73" s="355"/>
      <c r="AO73" s="659"/>
      <c r="AP73" s="355"/>
      <c r="AQ73" s="655"/>
      <c r="AR73" s="719"/>
      <c r="AS73" s="725"/>
      <c r="AT73" s="719"/>
      <c r="AU73" s="725"/>
      <c r="AV73" s="719"/>
      <c r="AW73" s="725"/>
      <c r="AX73" s="719"/>
      <c r="AY73" s="725"/>
      <c r="AZ73" s="719"/>
      <c r="BA73" s="725"/>
      <c r="BB73" s="360"/>
      <c r="BC73" s="340"/>
      <c r="BD73" s="719"/>
      <c r="BE73" s="725"/>
      <c r="BF73" s="719"/>
      <c r="BG73" s="725"/>
      <c r="BH73" s="360"/>
      <c r="BI73" s="340"/>
      <c r="BJ73" s="370"/>
      <c r="BK73" s="341"/>
      <c r="BL73" s="370"/>
      <c r="BM73" s="341"/>
      <c r="BN73" s="681"/>
      <c r="BO73" s="682"/>
      <c r="BP73" s="681"/>
      <c r="BQ73" s="683"/>
      <c r="BR73" s="598"/>
    </row>
    <row r="74" spans="1:70" s="626" customFormat="1" ht="239.25" customHeight="1">
      <c r="A74" s="650"/>
      <c r="B74" s="651"/>
      <c r="C74" s="651"/>
      <c r="D74" s="652"/>
      <c r="E74" s="653"/>
      <c r="F74" s="341"/>
      <c r="G74" s="343"/>
      <c r="H74" s="340"/>
      <c r="I74" s="367"/>
      <c r="J74" s="351"/>
      <c r="K74" s="396"/>
      <c r="L74" s="340"/>
      <c r="M74" s="654"/>
      <c r="N74" s="347"/>
      <c r="O74" s="351"/>
      <c r="P74" s="654"/>
      <c r="Q74" s="347"/>
      <c r="R74" s="655"/>
      <c r="S74" s="677" t="s">
        <v>502</v>
      </c>
      <c r="T74" s="258" t="s">
        <v>57</v>
      </c>
      <c r="U74" s="677" t="s">
        <v>503</v>
      </c>
      <c r="V74" s="677" t="s">
        <v>504</v>
      </c>
      <c r="W74" s="248" t="s">
        <v>78</v>
      </c>
      <c r="X74" s="248" t="s">
        <v>61</v>
      </c>
      <c r="Y74" s="656" t="s">
        <v>367</v>
      </c>
      <c r="Z74" s="728" t="str">
        <f t="shared" si="59"/>
        <v>40%</v>
      </c>
      <c r="AA74" s="275">
        <f>IFERROR(IF(AND(Y73="Probabilidad",Y74="Probabilidad"),(AA73-(AA73*Z74)),IF(AND(Y73="Impacto",Y74="Probabilidad"),(AA72-(AA72*Z74)),IF(Y74="Impacto",AA73,""))),"")</f>
        <v>5.4431999999999994E-2</v>
      </c>
      <c r="AB74" s="280" t="str">
        <f t="shared" si="60"/>
        <v>MUY BAJA</v>
      </c>
      <c r="AC74" s="717">
        <f>IFERROR(IF(AND(Y73="Impacto",Y74="Impacto"),(AC73-(AC73*Z74)),IF(AND(Y73="Probabilidad",Y74="Impacto"),(AC72-(AC72*Z74)),IF(Y74="Probabilidad",AC73,""))),"")</f>
        <v>0.8</v>
      </c>
      <c r="AD74" s="280" t="str">
        <f>IFERROR(IF(AC74="","",IF(AC74&lt;=0.2,"LEVE",IF(AC74&lt;=0.4,"MENOR",IF(AC74&lt;=0.6,"MODERADO",IF(AC74&lt;=0.8,"MAYOR",IF(AC74=1,"CATASTRÓFICO")))))),"")</f>
        <v>MAYOR</v>
      </c>
      <c r="AE74" s="658" t="str">
        <f>IFERROR(IF(OR(AND(AB74="Muy Baja",AD74="Leve"),AND(AB74="Muy Baja",AD74="Menor"),AND(AB74="Baja",AD74="Leve")),"BAJO",IF(OR(AND(AB74="Muy baja",AD74="Moderado"),AND(AB74="Baja",AD74="Menor"),AND(AB74="Baja",AD74="Moderado"),AND(AB74="Media",AD74="Leve"),AND(AB74="Media",AD74="Menor"),AND(AB74="Media",AD74="Moderado"),AND(AB74="Alta",AD74="Leve"),AND(AB74="Alta",AD74="Menor")),"MODERADO",IF(OR(AND(AB74="Muy Baja",AD74="Mayor"),AND(AB74="Baja",AD74="Mayor"),AND(AB74="Media",AD74="Mayor"),AND(AB74="Alta",AD74="Moderado"),AND(AB74="Alta",AD74="Mayor"),AND(AB74="Muy Alta",AD74="Leve"),AND(AB74="Muy Alta",AD74="Menor"),AND(AB74="Muy Alta",AD74="Moderado"),AND(AB74="Muy Alta",AD74="Mayor")),"ALTO",IF(OR(AND(AB74="Muy Baja",AD74="Catastrófico"),AND(AB74="Baja",AD74="Catastrófico"),AND(AB74="Media",AD74="Catastrófico"),AND(AB74="Alta",AD74="Catastrófico"),AND(AB74="Muy Alta",AD74="Catastrófico")),"EXTREMO","")))),"")</f>
        <v>ALTO</v>
      </c>
      <c r="AF74" s="723" t="s">
        <v>478</v>
      </c>
      <c r="AG74" s="707" t="s">
        <v>505</v>
      </c>
      <c r="AH74" s="659"/>
      <c r="AI74" s="355"/>
      <c r="AJ74" s="659"/>
      <c r="AK74" s="355"/>
      <c r="AL74" s="655"/>
      <c r="AM74" s="659"/>
      <c r="AN74" s="355"/>
      <c r="AO74" s="659"/>
      <c r="AP74" s="355"/>
      <c r="AQ74" s="655"/>
      <c r="AR74" s="719"/>
      <c r="AS74" s="725"/>
      <c r="AT74" s="719"/>
      <c r="AU74" s="725"/>
      <c r="AV74" s="719"/>
      <c r="AW74" s="725"/>
      <c r="AX74" s="719"/>
      <c r="AY74" s="725"/>
      <c r="AZ74" s="719"/>
      <c r="BA74" s="725"/>
      <c r="BB74" s="360"/>
      <c r="BC74" s="340"/>
      <c r="BD74" s="719"/>
      <c r="BE74" s="725"/>
      <c r="BF74" s="719"/>
      <c r="BG74" s="725"/>
      <c r="BH74" s="360"/>
      <c r="BI74" s="340"/>
      <c r="BJ74" s="370"/>
      <c r="BK74" s="341"/>
      <c r="BL74" s="370"/>
      <c r="BM74" s="341"/>
      <c r="BN74" s="681"/>
      <c r="BO74" s="682"/>
      <c r="BP74" s="681"/>
      <c r="BQ74" s="683"/>
      <c r="BR74" s="598"/>
    </row>
    <row r="75" spans="1:70" s="626" customFormat="1" ht="109.5" customHeight="1">
      <c r="A75" s="650"/>
      <c r="B75" s="651"/>
      <c r="C75" s="651"/>
      <c r="D75" s="652"/>
      <c r="E75" s="653"/>
      <c r="F75" s="273" t="s">
        <v>506</v>
      </c>
      <c r="G75" s="411"/>
      <c r="H75" s="340"/>
      <c r="I75" s="367"/>
      <c r="J75" s="351"/>
      <c r="K75" s="396"/>
      <c r="L75" s="340"/>
      <c r="M75" s="654"/>
      <c r="N75" s="347"/>
      <c r="O75" s="351"/>
      <c r="P75" s="654"/>
      <c r="Q75" s="347"/>
      <c r="R75" s="655"/>
      <c r="S75" s="677" t="s">
        <v>507</v>
      </c>
      <c r="T75" s="258" t="s">
        <v>57</v>
      </c>
      <c r="U75" s="724" t="s">
        <v>508</v>
      </c>
      <c r="V75" s="677" t="s">
        <v>509</v>
      </c>
      <c r="W75" s="292" t="s">
        <v>60</v>
      </c>
      <c r="X75" s="292" t="s">
        <v>61</v>
      </c>
      <c r="Y75" s="656" t="str">
        <f t="shared" si="54"/>
        <v>PROBABILIDAD</v>
      </c>
      <c r="Z75" s="656" t="str">
        <f t="shared" ref="Z75" si="61">IF(AND(W75="PREVENTIVO",X75="AUTOMÁTICO"),"50%",IF(AND(W75="PREVENTIVO",X75="MANUAL"),"40%",IF(AND(W75="DETECTIVO",X75="AUTOMÁTICO"),"40%",IF(AND(W75="DETECTIVO",X75="MANUAL"),"30%",IF(AND(W75="CORRECTIVO",X75="AUTOMÁTICO"),"35%",IF(AND(W75="CORRECTIVO",X75="MANUAL"),"25%",""))))))</f>
        <v>30%</v>
      </c>
      <c r="AA75" s="727">
        <f>IFERROR(IF(AND(Y74="Probabilidad",Y75="Probabilidad"),(AA74-(AA74*Z75)),IF(AND(Y74="Impacto",Y75="Probabilidad"),(AA73-(AA73*Z75)),IF(Y75="Impacto",AA74,""))),"")</f>
        <v>3.8102399999999995E-2</v>
      </c>
      <c r="AB75" s="280" t="str">
        <f t="shared" si="56"/>
        <v>MUY BAJA</v>
      </c>
      <c r="AC75" s="717">
        <f>IFERROR(IF(AND(Y74="Impacto",Y75="Impacto"),(AC74-(AC74*Z75)),IF(AND(Y74="Probabilidad",Y75="Impacto"),(AC73-(AC73*Z75)),IF(Y75="Probabilidad",AC74,""))),"")</f>
        <v>0.8</v>
      </c>
      <c r="AD75" s="280" t="str">
        <f t="shared" si="57"/>
        <v>MAYOR</v>
      </c>
      <c r="AE75" s="658" t="str">
        <f t="shared" si="58"/>
        <v>ALTO</v>
      </c>
      <c r="AF75" s="723" t="s">
        <v>478</v>
      </c>
      <c r="AG75" s="707" t="s">
        <v>496</v>
      </c>
      <c r="AH75" s="659"/>
      <c r="AI75" s="355"/>
      <c r="AJ75" s="659"/>
      <c r="AK75" s="355"/>
      <c r="AL75" s="655"/>
      <c r="AM75" s="659"/>
      <c r="AN75" s="355"/>
      <c r="AO75" s="659"/>
      <c r="AP75" s="355"/>
      <c r="AQ75" s="655"/>
      <c r="AR75" s="719"/>
      <c r="AS75" s="725"/>
      <c r="AT75" s="719"/>
      <c r="AU75" s="725"/>
      <c r="AV75" s="719"/>
      <c r="AW75" s="725"/>
      <c r="AX75" s="719"/>
      <c r="AY75" s="725"/>
      <c r="AZ75" s="719"/>
      <c r="BA75" s="725"/>
      <c r="BB75" s="360"/>
      <c r="BC75" s="340"/>
      <c r="BD75" s="719"/>
      <c r="BE75" s="725"/>
      <c r="BF75" s="719"/>
      <c r="BG75" s="725"/>
      <c r="BH75" s="360"/>
      <c r="BI75" s="340"/>
      <c r="BJ75" s="370"/>
      <c r="BK75" s="341"/>
      <c r="BL75" s="370"/>
      <c r="BM75" s="341"/>
      <c r="BN75" s="681"/>
      <c r="BO75" s="682"/>
      <c r="BP75" s="681"/>
      <c r="BQ75" s="683"/>
      <c r="BR75" s="598"/>
    </row>
    <row r="76" spans="1:70" s="626" customFormat="1" ht="217.5" customHeight="1">
      <c r="A76" s="650"/>
      <c r="B76" s="651"/>
      <c r="C76" s="651"/>
      <c r="D76" s="652"/>
      <c r="E76" s="653" t="s">
        <v>510</v>
      </c>
      <c r="F76" s="336" t="s">
        <v>511</v>
      </c>
      <c r="G76" s="340" t="s">
        <v>512</v>
      </c>
      <c r="H76" s="340" t="s">
        <v>513</v>
      </c>
      <c r="I76" s="367"/>
      <c r="J76" s="340" t="s">
        <v>111</v>
      </c>
      <c r="K76" s="396">
        <v>43</v>
      </c>
      <c r="L76" s="340" t="s">
        <v>514</v>
      </c>
      <c r="M76" s="654" t="str">
        <f>IF(K76&lt;=0,"",IF(K76&lt;=2,"Muy Baja",IF(K76&lt;=10,"Baja",IF(K76&lt;=30,"Media",IF(K76&lt;=100,"Alta",IF(K76&gt;100,"Muy Alta"))))))</f>
        <v>Alta</v>
      </c>
      <c r="N76" s="347">
        <f>IF(M76="","",IF(M76="Muy Baja",0.2,IF(M76="Baja",0.4,IF(M76="Media",0.6,IF(M76="Alta",0.8,IF(M76="Muy Alta",1,))))))</f>
        <v>0.8</v>
      </c>
      <c r="O76" s="340" t="s">
        <v>149</v>
      </c>
      <c r="P76" s="654" t="str">
        <f>IF(OR(O76=[6]CRITERIOS!$C$182,O76=[6]CRITERIOS!$D$182),"Leve",IF(OR(O76=[6]CRITERIOS!$C$183,O76=[6]CRITERIOS!$D$183),"Menor",IF(OR(O76=[6]CRITERIOS!$C$184,O76=[6]CRITERIOS!$D$184),"Moderado",IF(OR(O76=[6]CRITERIOS!$C$185,O76=[6]CRITERIOS!$D$185),"Mayor",IF(OR(O76=[6]CRITERIOS!$C$186,O76=[6]CRITERIOS!$D$186),"Catastrófico","")))))</f>
        <v>Mayor</v>
      </c>
      <c r="Q76" s="347">
        <f>IF(P76="","",IF(P76="Leve",0.2,IF(P76="Menor",0.4,IF(P76="Moderado",0.6,IF(P76="Mayor",0.8,IF(P76="Catastrófico",1,))))))</f>
        <v>0.8</v>
      </c>
      <c r="R76" s="655" t="str">
        <f>IF(OR(AND(M76="Muy Baja",P76="Leve"),AND(M76="Muy Baja",P76="Menor"),AND(M76="Baja",P76="Leve")),"BAJO",IF(OR(AND(M76="Muy baja",P76="Moderado"),AND(M76="Baja",P76="Menor"),AND(M76="Baja",P76="Moderado"),AND(M76="Media",P76="Leve"),AND(M76="Media",P76="Menor"),AND(M76="Media",P76="Moderado"),AND(M76="Alta",P76="Leve"),AND(M76="Alta",P76="Menor")),"MODERADO",IF(OR(AND(M76="Muy Baja",P76="Mayor"),AND(M76="Baja",P76="Mayor"),AND(M76="Media",P76="Mayor"),AND(M76="Alta",P76="Moderado"),AND(M76="Alta",P76="Mayor"),AND(M76="Muy Alta",P76="Leve"),AND(M76="Muy Alta",P76="Menor"),AND(M76="Muy Alta",P76="Moderado"),AND(M76="Muy Alta",P76="Mayor")),"ALTO",IF(OR(AND(M76="Muy Baja",P76="Catastrófico"),AND(M76="Baja",P76="Catastrófico"),AND(M76="Media",P76="Catastrófico"),AND(M76="Alta",P76="Catastrófico"),AND(M76="Muy Alta",P76="Catastrófico")),"EXTREMO",""))))</f>
        <v>ALTO</v>
      </c>
      <c r="S76" s="302" t="s">
        <v>515</v>
      </c>
      <c r="T76" s="292" t="s">
        <v>85</v>
      </c>
      <c r="U76" s="278" t="s">
        <v>516</v>
      </c>
      <c r="V76" s="278" t="s">
        <v>517</v>
      </c>
      <c r="W76" s="292" t="s">
        <v>60</v>
      </c>
      <c r="X76" s="292" t="s">
        <v>61</v>
      </c>
      <c r="Y76" s="656" t="str">
        <f t="shared" ref="Y76:Y78" si="62">IF(OR(W76="PREVENTIVO",W76="DETECTIVO"),"PROBABILIDAD",IF(W76="CORRECTIVO","IMPACTO",""))</f>
        <v>PROBABILIDAD</v>
      </c>
      <c r="Z76" s="656" t="str">
        <f t="shared" ref="Z76:Z77" si="63">IF(AND(W76="PREVENTIVO",X76="AUTOMÁTICO"),"50%",IF(AND(W76="PREVENTIVO",X76="MANUAL"),"40%",IF(AND(W76="DETECTIVO",X76="AUTOMÁTICO"),"40%",IF(AND(W76="DETECTIVO",X76="MANUAL"),"30%",IF(AND(W76="CORRECTIVO",X76="AUTOMÁTICO"),"35%",IF(AND(W76="CORRECTIVO",X76="MANUAL"),"25%",""))))))</f>
        <v>30%</v>
      </c>
      <c r="AA76" s="303">
        <f>IFERROR(IF(Y76="Probabilidad",(N76-(N76*Z76)),IF(Y76="Impacto",N76,"")),"")</f>
        <v>0.56000000000000005</v>
      </c>
      <c r="AB76" s="280" t="str">
        <f t="shared" si="56"/>
        <v>MEDIA</v>
      </c>
      <c r="AC76" s="303">
        <f>IFERROR(IF(Y76="Impacto",(Q76-(Q76*Z76)),IF(Y76="Probabilidad",Q76,"")),"")</f>
        <v>0.8</v>
      </c>
      <c r="AD76" s="280" t="str">
        <f t="shared" si="57"/>
        <v>MAYOR</v>
      </c>
      <c r="AE76" s="658" t="str">
        <f t="shared" si="58"/>
        <v>ALTO</v>
      </c>
      <c r="AF76" s="284" t="s">
        <v>518</v>
      </c>
      <c r="AG76" s="271" t="s">
        <v>519</v>
      </c>
      <c r="AH76" s="659">
        <f>MIN(AA76,AA77)</f>
        <v>0.39200000000000002</v>
      </c>
      <c r="AI76" s="355" t="str">
        <f>IFERROR(IF(AH76="","",IF(AH76&lt;=0.2,"MUY BAJA",IF(AH76&lt;=0.4,"BAJA",IF(AH76&lt;=0.6,"MEDIA",IF(AH76&lt;=0.8,"ALTA",IF(AH76=1,"MUY ALTA")))))),"")</f>
        <v>BAJA</v>
      </c>
      <c r="AJ76" s="659">
        <f>MIN(AC76,AC77)</f>
        <v>0.8</v>
      </c>
      <c r="AK76" s="355" t="str">
        <f>IFERROR(IF(AJ76="","",IF(AJ76&lt;=0.2,"LEVE",IF(AJ76&lt;=0.4,"MENOR",IF(AJ76&lt;=0.6,"MODERADO",IF(AJ76&lt;=0.8,"MAYOR",IF(AJ76=1,"CATASTRÓFICO")))))),"")</f>
        <v>MAYOR</v>
      </c>
      <c r="AL76" s="655" t="str">
        <f>IFERROR(IF(OR(AND(AI76="Muy Baja",AK76="Leve"),AND(AI76="Muy Baja",AK76="Menor"),AND(AI76="Baja",AK76="Leve")),"BAJO",IF(OR(AND(AI76="Muy baja",AK76="Moderado"),AND(AI76="Baja",AK76="Menor"),AND(AI76="Baja",AK76="Moderado"),AND(AI76="Media",AK76="Leve"),AND(AI76="Media",AK76="Menor"),AND(AI76="Media",AK76="Moderado"),AND(AI76="Alta",AK76="Leve"),AND(AI76="Alta",AK76="Menor")),"MODERADO",IF(OR(AND(AI76="Muy Baja",AK76="Mayor"),AND(AI76="Baja",AK76="Mayor"),AND(AI76="Media",AK76="Mayor"),AND(AI76="Alta",AK76="Moderado"),AND(AI76="Alta",AK76="Mayor"),AND(AI76="Muy Alta",AK76="Leve"),AND(AI76="Muy Alta",AK76="Menor"),AND(AI76="Muy Alta",AK76="Moderado"),AND(AI76="Muy Alta",AK76="Mayor")),"ALTO",IF(OR(AND(AI76="Muy Baja",AK76="Catastrófico"),AND(AI76="Baja",AK76="Catastrófico"),AND(AI76="Media",AK76="Catastrófico"),AND(AI76="Alta",AK76="Catastrófico"),AND(AI76="Muy Alta",AK76="Catastrófico")),"EXTREMO","")))),"")</f>
        <v>ALTO</v>
      </c>
      <c r="AM76" s="659"/>
      <c r="AN76" s="355"/>
      <c r="AO76" s="659"/>
      <c r="AP76" s="355"/>
      <c r="AQ76" s="655"/>
      <c r="AR76" s="719"/>
      <c r="AS76" s="725"/>
      <c r="AT76" s="719"/>
      <c r="AU76" s="725"/>
      <c r="AV76" s="719"/>
      <c r="AW76" s="725"/>
      <c r="AX76" s="719"/>
      <c r="AY76" s="725"/>
      <c r="AZ76" s="719"/>
      <c r="BA76" s="725"/>
      <c r="BB76" s="719"/>
      <c r="BC76" s="725"/>
      <c r="BD76" s="719"/>
      <c r="BE76" s="725"/>
      <c r="BF76" s="719"/>
      <c r="BG76" s="725"/>
      <c r="BH76" s="719"/>
      <c r="BI76" s="725"/>
      <c r="BJ76" s="370">
        <v>45401</v>
      </c>
      <c r="BK76" s="341" t="s">
        <v>520</v>
      </c>
      <c r="BL76" s="370">
        <v>45555</v>
      </c>
      <c r="BM76" s="341" t="s">
        <v>72</v>
      </c>
      <c r="BN76" s="370" t="s">
        <v>194</v>
      </c>
      <c r="BO76" s="341" t="s">
        <v>220</v>
      </c>
      <c r="BP76" s="370">
        <v>46000</v>
      </c>
      <c r="BQ76" s="361" t="s">
        <v>74</v>
      </c>
      <c r="BR76" s="598"/>
    </row>
    <row r="77" spans="1:70" s="626" customFormat="1" ht="160.5" customHeight="1">
      <c r="A77" s="650"/>
      <c r="B77" s="651"/>
      <c r="C77" s="651"/>
      <c r="D77" s="652"/>
      <c r="E77" s="653"/>
      <c r="F77" s="336"/>
      <c r="G77" s="340"/>
      <c r="H77" s="340"/>
      <c r="I77" s="367"/>
      <c r="J77" s="340"/>
      <c r="K77" s="396"/>
      <c r="L77" s="340"/>
      <c r="M77" s="654"/>
      <c r="N77" s="347"/>
      <c r="O77" s="340"/>
      <c r="P77" s="654"/>
      <c r="Q77" s="347"/>
      <c r="R77" s="655"/>
      <c r="S77" s="302" t="s">
        <v>521</v>
      </c>
      <c r="T77" s="292" t="s">
        <v>57</v>
      </c>
      <c r="U77" s="278" t="s">
        <v>522</v>
      </c>
      <c r="V77" s="278" t="s">
        <v>523</v>
      </c>
      <c r="W77" s="292" t="s">
        <v>60</v>
      </c>
      <c r="X77" s="292" t="s">
        <v>61</v>
      </c>
      <c r="Y77" s="656" t="str">
        <f t="shared" si="62"/>
        <v>PROBABILIDAD</v>
      </c>
      <c r="Z77" s="656" t="str">
        <f t="shared" si="63"/>
        <v>30%</v>
      </c>
      <c r="AA77" s="303">
        <f>IFERROR(IF(AND(Y76="Probabilidad",Y77="Probabilidad"),(AA76-(AA76*Z77)),IF(Y77="Probabilidad",(N76-(N76*Z77)),IF(Y77="Impacto",AA76,""))),"")</f>
        <v>0.39200000000000002</v>
      </c>
      <c r="AB77" s="280" t="str">
        <f t="shared" si="56"/>
        <v>BAJA</v>
      </c>
      <c r="AC77" s="280">
        <f>IFERROR(IF(AND(Y76="Impacto",Y77="Impacto"),(AC76-(AC76*Z77)),IF(Y77="Impacto",(Q76-(+Q76*Z77)),IF(Y77="Probabilidad",AC76,""))),"")</f>
        <v>0.8</v>
      </c>
      <c r="AD77" s="280" t="str">
        <f t="shared" si="57"/>
        <v>MAYOR</v>
      </c>
      <c r="AE77" s="658" t="str">
        <f t="shared" si="58"/>
        <v>ALTO</v>
      </c>
      <c r="AF77" s="285" t="s">
        <v>518</v>
      </c>
      <c r="AG77" s="278" t="s">
        <v>524</v>
      </c>
      <c r="AH77" s="659"/>
      <c r="AI77" s="355"/>
      <c r="AJ77" s="659"/>
      <c r="AK77" s="355"/>
      <c r="AL77" s="655"/>
      <c r="AM77" s="659"/>
      <c r="AN77" s="355"/>
      <c r="AO77" s="659"/>
      <c r="AP77" s="355"/>
      <c r="AQ77" s="655"/>
      <c r="AR77" s="719"/>
      <c r="AS77" s="725"/>
      <c r="AT77" s="719"/>
      <c r="AU77" s="725"/>
      <c r="AV77" s="719"/>
      <c r="AW77" s="725"/>
      <c r="AX77" s="719"/>
      <c r="AY77" s="725"/>
      <c r="AZ77" s="719"/>
      <c r="BA77" s="725"/>
      <c r="BB77" s="719"/>
      <c r="BC77" s="725"/>
      <c r="BD77" s="719"/>
      <c r="BE77" s="725"/>
      <c r="BF77" s="719"/>
      <c r="BG77" s="725"/>
      <c r="BH77" s="719"/>
      <c r="BI77" s="725"/>
      <c r="BJ77" s="370"/>
      <c r="BK77" s="341"/>
      <c r="BL77" s="370"/>
      <c r="BM77" s="341"/>
      <c r="BN77" s="370"/>
      <c r="BO77" s="341"/>
      <c r="BP77" s="370"/>
      <c r="BQ77" s="361"/>
      <c r="BR77" s="598"/>
    </row>
    <row r="78" spans="1:70" s="626" customFormat="1" ht="142.5" customHeight="1">
      <c r="A78" s="650"/>
      <c r="B78" s="651"/>
      <c r="C78" s="651"/>
      <c r="D78" s="652"/>
      <c r="E78" s="653" t="s">
        <v>510</v>
      </c>
      <c r="F78" s="273" t="s">
        <v>525</v>
      </c>
      <c r="G78" s="340" t="s">
        <v>526</v>
      </c>
      <c r="H78" s="340" t="s">
        <v>527</v>
      </c>
      <c r="I78" s="367"/>
      <c r="J78" s="340" t="s">
        <v>111</v>
      </c>
      <c r="K78" s="396">
        <v>490</v>
      </c>
      <c r="L78" s="340" t="s">
        <v>528</v>
      </c>
      <c r="M78" s="654" t="str">
        <f>IF(K78&lt;=0,"",IF(K78&lt;=2,"Muy Baja",IF(K78&lt;=10,"Baja",IF(K78&lt;=30,"Media",IF(K78&lt;=100,"Alta",IF(K78&gt;100,"Muy Alta"))))))</f>
        <v>Muy Alta</v>
      </c>
      <c r="N78" s="347">
        <f>IF(M78="","",IF(M78="Muy Baja",0.2,IF(M78="Baja",0.4,IF(M78="Media",0.6,IF(M78="Alta",0.8,IF(M78="Muy Alta",1,))))))</f>
        <v>1</v>
      </c>
      <c r="O78" s="340" t="s">
        <v>529</v>
      </c>
      <c r="P78" s="654" t="str">
        <f>IF(OR(O78=[6]CRITERIOS!$C$182,O78=[6]CRITERIOS!$D$182),"Leve",IF(OR(O78=[6]CRITERIOS!$C$183,O78=[6]CRITERIOS!$D$183),"Menor",IF(OR(O78=[6]CRITERIOS!$C$184,O78=[6]CRITERIOS!$D$184),"Moderado",IF(OR(O78=[6]CRITERIOS!$C$185,O78=[6]CRITERIOS!$D$185),"Mayor",IF(OR(O78=[6]CRITERIOS!$C$186,O78=[6]CRITERIOS!$D$186),"Catastrófico","")))))</f>
        <v>Catastrófico</v>
      </c>
      <c r="Q78" s="347">
        <f>IF(P78="","",IF(P78="Leve",0.2,IF(P78="Menor",0.4,IF(P78="Moderado",0.6,IF(P78="Mayor",0.8,IF(P78="Catastrófico",1,))))))</f>
        <v>1</v>
      </c>
      <c r="R78" s="655" t="str">
        <f>IF(OR(AND(M78="Muy Baja",P78="Leve"),AND(M78="Muy Baja",P78="Menor"),AND(M78="Baja",P78="Leve")),"BAJO",IF(OR(AND(M78="Muy baja",P78="Moderado"),AND(M78="Baja",P78="Menor"),AND(M78="Baja",P78="Moderado"),AND(M78="Media",P78="Leve"),AND(M78="Media",P78="Menor"),AND(M78="Media",P78="Moderado"),AND(M78="Alta",P78="Leve"),AND(M78="Alta",P78="Menor")),"MODERADO",IF(OR(AND(M78="Muy Baja",P78="Mayor"),AND(M78="Baja",P78="Mayor"),AND(M78="Media",P78="Mayor"),AND(M78="Alta",P78="Moderado"),AND(M78="Alta",P78="Mayor"),AND(M78="Muy Alta",P78="Leve"),AND(M78="Muy Alta",P78="Menor"),AND(M78="Muy Alta",P78="Moderado"),AND(M78="Muy Alta",P78="Mayor")),"ALTO",IF(OR(AND(M78="Muy Baja",P78="Catastrófico"),AND(M78="Baja",P78="Catastrófico"),AND(M78="Media",P78="Catastrófico"),AND(M78="Alta",P78="Catastrófico"),AND(M78="Muy Alta",P78="Catastrófico")),"EXTREMO",""))))</f>
        <v>EXTREMO</v>
      </c>
      <c r="S78" s="302" t="s">
        <v>530</v>
      </c>
      <c r="T78" s="292" t="s">
        <v>85</v>
      </c>
      <c r="U78" s="273" t="s">
        <v>531</v>
      </c>
      <c r="V78" s="273" t="s">
        <v>532</v>
      </c>
      <c r="W78" s="292" t="s">
        <v>78</v>
      </c>
      <c r="X78" s="292" t="s">
        <v>61</v>
      </c>
      <c r="Y78" s="656" t="str">
        <f t="shared" si="62"/>
        <v>PROBABILIDAD</v>
      </c>
      <c r="Z78" s="656" t="str">
        <f t="shared" ref="Z78:Z81" si="64">IF(AND(W78="PREVENTIVO",X78="AUTOMÁTICO"),"50%",IF(AND(W78="PREVENTIVO",X78="MANUAL"),"40%",IF(AND(W78="DETECTIVO",X78="AUTOMÁTICO"),"40%",IF(AND(W78="DETECTIVO",X78="MANUAL"),"30%",IF(AND(W78="CORRECTIVO",X78="AUTOMÁTICO"),"35%",IF(AND(W78="CORRECTIVO",X78="MANUAL"),"25%",""))))))</f>
        <v>40%</v>
      </c>
      <c r="AA78" s="301">
        <f>IFERROR(IF(Y78="Probabilidad",(N78-(N78*Z78)),IF(Y78="Impacto",N78,"")),"")</f>
        <v>0.6</v>
      </c>
      <c r="AB78" s="280" t="str">
        <f t="shared" si="56"/>
        <v>MEDIA</v>
      </c>
      <c r="AC78" s="303">
        <f>IFERROR(IF(Y78="Impacto",(Q78-(Q78*Z78)),IF(Y78="Probabilidad",Q78,"")),"")</f>
        <v>1</v>
      </c>
      <c r="AD78" s="280" t="str">
        <f t="shared" si="57"/>
        <v>CATASTRÓFICO</v>
      </c>
      <c r="AE78" s="658" t="str">
        <f t="shared" ref="AE78:AE81" si="65">IFERROR(IF(OR(AND(AB78="Muy Baja",AD78="Leve"),AND(AB78="Muy Baja",AD78="Menor"),AND(AB78="Baja",AD78="Leve")),"BAJO",IF(OR(AND(AB78="Muy baja",AD78="Moderado"),AND(AB78="Baja",AD78="Menor"),AND(AB78="Baja",AD78="Moderado"),AND(AB78="Media",AD78="Leve"),AND(AB78="Media",AD78="Menor"),AND(AB78="Media",AD78="Moderado"),AND(AB78="Alta",AD78="Leve"),AND(AB78="Alta",AD78="Menor")),"MODERADO",IF(OR(AND(AB78="Muy Baja",AD78="Mayor"),AND(AB78="Baja",AD78="Mayor"),AND(AB78="Media",AD78="Mayor"),AND(AB78="Alta",AD78="Moderado"),AND(AB78="Alta",AD78="Mayor"),AND(AB78="Muy Alta",AD78="Leve"),AND(AB78="Muy Alta",AD78="Menor"),AND(AB78="Muy Alta",AD78="Moderado"),AND(AB78="Muy Alta",AD78="Mayor")),"ALTO",IF(OR(AND(AB78="Muy Baja",AD78="Catastrófico"),AND(AB78="Baja",AD78="Catastrófico"),AND(AB78="Media",AD78="Catastrófico"),AND(AB78="Alta",AD78="Catastrófico"),AND(AB78="Muy Alta",AD78="Catastrófico")),"EXTREMO","")))),"")</f>
        <v>EXTREMO</v>
      </c>
      <c r="AF78" s="285" t="s">
        <v>518</v>
      </c>
      <c r="AG78" s="278" t="s">
        <v>533</v>
      </c>
      <c r="AH78" s="659">
        <f>MIN(AA78,AA80)</f>
        <v>0.6</v>
      </c>
      <c r="AI78" s="355" t="str">
        <f>IFERROR(IF(AH78="","",IF(AH78&lt;=0.2,"MUY BAJA",IF(AH78&lt;=0.4,"BAJA",IF(AH78&lt;=0.6,"MEDIA",IF(AH78&lt;=0.8,"ALTA",IF(AH78=1,"MUY ALTA")))))),"")</f>
        <v>MEDIA</v>
      </c>
      <c r="AJ78" s="659">
        <f>MIN(AC78,AC80)</f>
        <v>0.5625</v>
      </c>
      <c r="AK78" s="355" t="str">
        <f>IFERROR(IF(AJ78="","",IF(AJ78&lt;=0.2,"LEVE",IF(AJ78&lt;=0.4,"MENOR",IF(AJ78&lt;=0.6,"MODERADO",IF(AJ78&lt;=0.8,"MAYOR",IF(AJ78=1,"CATASTRÓFICO")))))),"")</f>
        <v>MODERADO</v>
      </c>
      <c r="AL78" s="655" t="str">
        <f>IFERROR(IF(OR(AND(AI78="Muy Baja",AK78="Leve"),AND(AI78="Muy Baja",AK78="Menor"),AND(AI78="Baja",AK78="Leve")),"BAJO",IF(OR(AND(AI78="Muy baja",AK78="Moderado"),AND(AI78="Baja",AK78="Menor"),AND(AI78="Baja",AK78="Moderado"),AND(AI78="Media",AK78="Leve"),AND(AI78="Media",AK78="Menor"),AND(AI78="Media",AK78="Moderado"),AND(AI78="Alta",AK78="Leve"),AND(AI78="Alta",AK78="Menor")),"MODERADO",IF(OR(AND(AI78="Muy Baja",AK78="Mayor"),AND(AI78="Baja",AK78="Mayor"),AND(AI78="Media",AK78="Mayor"),AND(AI78="Alta",AK78="Moderado"),AND(AI78="Alta",AK78="Mayor"),AND(AI78="Muy Alta",AK78="Leve"),AND(AI78="Muy Alta",AK78="Menor"),AND(AI78="Muy Alta",AK78="Moderado"),AND(AI78="Muy Alta",AK78="Mayor")),"ALTO",IF(OR(AND(AI78="Muy Baja",AK78="Catastrófico"),AND(AI78="Baja",AK78="Catastrófico"),AND(AI78="Media",AK78="Catastrófico"),AND(AI78="Alta",AK78="Catastrófico"),AND(AI78="Muy Alta",AK78="Catastrófico")),"EXTREMO","")))),"")</f>
        <v>MODERADO</v>
      </c>
      <c r="AM78" s="659"/>
      <c r="AN78" s="355"/>
      <c r="AO78" s="659"/>
      <c r="AP78" s="355"/>
      <c r="AQ78" s="655"/>
      <c r="AR78" s="719"/>
      <c r="AS78" s="725"/>
      <c r="AT78" s="719"/>
      <c r="AU78" s="725"/>
      <c r="AV78" s="719"/>
      <c r="AW78" s="725"/>
      <c r="AX78" s="719"/>
      <c r="AY78" s="725"/>
      <c r="AZ78" s="719"/>
      <c r="BA78" s="725"/>
      <c r="BB78" s="719"/>
      <c r="BC78" s="725"/>
      <c r="BD78" s="719"/>
      <c r="BE78" s="725"/>
      <c r="BF78" s="719"/>
      <c r="BG78" s="725"/>
      <c r="BH78" s="719"/>
      <c r="BI78" s="725"/>
      <c r="BJ78" s="370">
        <v>45401</v>
      </c>
      <c r="BK78" s="341" t="s">
        <v>520</v>
      </c>
      <c r="BL78" s="370">
        <v>45555</v>
      </c>
      <c r="BM78" s="336" t="s">
        <v>72</v>
      </c>
      <c r="BN78" s="370" t="s">
        <v>194</v>
      </c>
      <c r="BO78" s="336" t="s">
        <v>332</v>
      </c>
      <c r="BP78" s="370">
        <v>46000</v>
      </c>
      <c r="BQ78" s="425" t="s">
        <v>534</v>
      </c>
      <c r="BR78" s="598"/>
    </row>
    <row r="79" spans="1:70" s="626" customFormat="1" ht="142.5" customHeight="1">
      <c r="A79" s="650"/>
      <c r="B79" s="651"/>
      <c r="C79" s="651"/>
      <c r="D79" s="652"/>
      <c r="E79" s="653"/>
      <c r="F79" s="273" t="s">
        <v>535</v>
      </c>
      <c r="G79" s="340"/>
      <c r="H79" s="340"/>
      <c r="I79" s="367"/>
      <c r="J79" s="340"/>
      <c r="K79" s="396"/>
      <c r="L79" s="340"/>
      <c r="M79" s="654"/>
      <c r="N79" s="347"/>
      <c r="O79" s="340"/>
      <c r="P79" s="654"/>
      <c r="Q79" s="347"/>
      <c r="R79" s="655"/>
      <c r="S79" s="302" t="s">
        <v>536</v>
      </c>
      <c r="T79" s="292" t="s">
        <v>57</v>
      </c>
      <c r="U79" s="273" t="s">
        <v>537</v>
      </c>
      <c r="V79" s="273" t="s">
        <v>538</v>
      </c>
      <c r="W79" s="292" t="s">
        <v>278</v>
      </c>
      <c r="X79" s="292" t="s">
        <v>61</v>
      </c>
      <c r="Y79" s="656" t="str">
        <f>IF(OR(W79="PREVENTIVO",W79="DETECTIVO"),"PROBABILIDAD",IF(W79="CORRECTIVO","IMPACTO",""))</f>
        <v>IMPACTO</v>
      </c>
      <c r="Z79" s="656" t="str">
        <f t="shared" si="64"/>
        <v>25%</v>
      </c>
      <c r="AA79" s="275">
        <f>IFERROR(IF(AND(Y78="Probabilidad",Y79="Probabilidad"),(AA78-(AA78*Z79)),IF(Y79="Probabilidad",(N78-(N78*Z79)),IF(Y79="Impacto",AA78,""))),"")</f>
        <v>0.6</v>
      </c>
      <c r="AB79" s="280" t="str">
        <f t="shared" si="56"/>
        <v>MEDIA</v>
      </c>
      <c r="AC79" s="280">
        <f>IFERROR(IF(AND(Y78="Impacto",Y79="Impacto"),(AC78-(AC78*Z79)),IF(Y79="Impacto",(Q78-(+Q78*Z79)),IF(Y79="Probabilidad",AC78,""))),"")</f>
        <v>0.75</v>
      </c>
      <c r="AD79" s="280" t="str">
        <f t="shared" si="57"/>
        <v>MAYOR</v>
      </c>
      <c r="AE79" s="658" t="str">
        <f t="shared" si="65"/>
        <v>ALTO</v>
      </c>
      <c r="AF79" s="285" t="s">
        <v>518</v>
      </c>
      <c r="AG79" s="278" t="s">
        <v>539</v>
      </c>
      <c r="AH79" s="659"/>
      <c r="AI79" s="355"/>
      <c r="AJ79" s="659"/>
      <c r="AK79" s="355"/>
      <c r="AL79" s="655"/>
      <c r="AM79" s="659"/>
      <c r="AN79" s="355"/>
      <c r="AO79" s="659"/>
      <c r="AP79" s="355"/>
      <c r="AQ79" s="655"/>
      <c r="AR79" s="719"/>
      <c r="AS79" s="725"/>
      <c r="AT79" s="719"/>
      <c r="AU79" s="725"/>
      <c r="AV79" s="719"/>
      <c r="AW79" s="725"/>
      <c r="AX79" s="719"/>
      <c r="AY79" s="725"/>
      <c r="AZ79" s="719"/>
      <c r="BA79" s="725"/>
      <c r="BB79" s="719"/>
      <c r="BC79" s="725"/>
      <c r="BD79" s="719"/>
      <c r="BE79" s="725"/>
      <c r="BF79" s="719"/>
      <c r="BG79" s="725"/>
      <c r="BH79" s="719"/>
      <c r="BI79" s="725"/>
      <c r="BJ79" s="370"/>
      <c r="BK79" s="341"/>
      <c r="BL79" s="370"/>
      <c r="BM79" s="341"/>
      <c r="BN79" s="370"/>
      <c r="BO79" s="341"/>
      <c r="BP79" s="370"/>
      <c r="BQ79" s="361"/>
      <c r="BR79" s="598"/>
    </row>
    <row r="80" spans="1:70" s="626" customFormat="1" ht="142.5" customHeight="1">
      <c r="A80" s="650"/>
      <c r="B80" s="651"/>
      <c r="C80" s="651"/>
      <c r="D80" s="652"/>
      <c r="E80" s="653"/>
      <c r="F80" s="273" t="s">
        <v>540</v>
      </c>
      <c r="G80" s="340"/>
      <c r="H80" s="340"/>
      <c r="I80" s="367"/>
      <c r="J80" s="340"/>
      <c r="K80" s="396"/>
      <c r="L80" s="340"/>
      <c r="M80" s="654"/>
      <c r="N80" s="347"/>
      <c r="O80" s="340"/>
      <c r="P80" s="654"/>
      <c r="Q80" s="347"/>
      <c r="R80" s="655"/>
      <c r="S80" s="302" t="s">
        <v>541</v>
      </c>
      <c r="T80" s="292" t="s">
        <v>85</v>
      </c>
      <c r="U80" s="273" t="s">
        <v>542</v>
      </c>
      <c r="V80" s="273" t="s">
        <v>543</v>
      </c>
      <c r="W80" s="292" t="s">
        <v>278</v>
      </c>
      <c r="X80" s="292" t="s">
        <v>61</v>
      </c>
      <c r="Y80" s="656" t="str">
        <f>IF(OR(W80="PREVENTIVO",W80="DETECTIVO"),"PROBABILIDAD",IF(W80="CORRECTIVO","IMPACTO",""))</f>
        <v>IMPACTO</v>
      </c>
      <c r="Z80" s="656" t="str">
        <f t="shared" si="64"/>
        <v>25%</v>
      </c>
      <c r="AA80" s="275">
        <f>IFERROR(IF(AND(Y79="Probabilidad",Y80="Probabilidad"),(AA79-(AA79*Z80)),IF(AND(Y79="Impacto",Y80="Probabilidad"),(AA78-(AA78*Z80)),IF(Y80="Impacto",AA79,""))),"")</f>
        <v>0.6</v>
      </c>
      <c r="AB80" s="280" t="str">
        <f t="shared" si="56"/>
        <v>MEDIA</v>
      </c>
      <c r="AC80" s="301">
        <f>IFERROR(IF(AND(Y79="Impacto",Y80="Impacto"),(AC79-(AC79*Z80)),IF(AND(Y79="Probabilidad",Y80="Impacto"),(AC78-(AC78*Z80)),IF(Y80="Probabilidad",AC79,""))),"")</f>
        <v>0.5625</v>
      </c>
      <c r="AD80" s="280" t="str">
        <f t="shared" ref="AD80" si="66">IFERROR(IF(AC80="","",IF(AC80&lt;=0.2,"LEVE",IF(AC80&lt;=0.4,"MENOR",IF(AC80&lt;=0.6,"MODERADO",IF(AC80&lt;=0.8,"MAYOR",IF(AC80=1,"CATASTRÓFICO")))))),"")</f>
        <v>MODERADO</v>
      </c>
      <c r="AE80" s="658" t="str">
        <f t="shared" ref="AE80" si="67">IFERROR(IF(OR(AND(AB80="Muy Baja",AD80="Leve"),AND(AB80="Muy Baja",AD80="Menor"),AND(AB80="Baja",AD80="Leve")),"BAJO",IF(OR(AND(AB80="Muy baja",AD80="Moderado"),AND(AB80="Baja",AD80="Menor"),AND(AB80="Baja",AD80="Moderado"),AND(AB80="Media",AD80="Leve"),AND(AB80="Media",AD80="Menor"),AND(AB80="Media",AD80="Moderado"),AND(AB80="Alta",AD80="Leve"),AND(AB80="Alta",AD80="Menor")),"MODERADO",IF(OR(AND(AB80="Muy Baja",AD80="Mayor"),AND(AB80="Baja",AD80="Mayor"),AND(AB80="Media",AD80="Mayor"),AND(AB80="Alta",AD80="Moderado"),AND(AB80="Alta",AD80="Mayor"),AND(AB80="Muy Alta",AD80="Leve"),AND(AB80="Muy Alta",AD80="Menor"),AND(AB80="Muy Alta",AD80="Moderado"),AND(AB80="Muy Alta",AD80="Mayor")),"ALTO",IF(OR(AND(AB80="Muy Baja",AD80="Catastrófico"),AND(AB80="Baja",AD80="Catastrófico"),AND(AB80="Media",AD80="Catastrófico"),AND(AB80="Alta",AD80="Catastrófico"),AND(AB80="Muy Alta",AD80="Catastrófico")),"EXTREMO","")))),"")</f>
        <v>MODERADO</v>
      </c>
      <c r="AF80" s="285" t="s">
        <v>518</v>
      </c>
      <c r="AG80" s="278" t="s">
        <v>544</v>
      </c>
      <c r="AH80" s="659"/>
      <c r="AI80" s="355"/>
      <c r="AJ80" s="659"/>
      <c r="AK80" s="355"/>
      <c r="AL80" s="655"/>
      <c r="AM80" s="659"/>
      <c r="AN80" s="355"/>
      <c r="AO80" s="659"/>
      <c r="AP80" s="355"/>
      <c r="AQ80" s="655"/>
      <c r="AR80" s="719"/>
      <c r="AS80" s="725"/>
      <c r="AT80" s="719"/>
      <c r="AU80" s="725"/>
      <c r="AV80" s="719"/>
      <c r="AW80" s="725"/>
      <c r="AX80" s="719"/>
      <c r="AY80" s="725"/>
      <c r="AZ80" s="719"/>
      <c r="BA80" s="725"/>
      <c r="BB80" s="719"/>
      <c r="BC80" s="725"/>
      <c r="BD80" s="719"/>
      <c r="BE80" s="725"/>
      <c r="BF80" s="719"/>
      <c r="BG80" s="725"/>
      <c r="BH80" s="719"/>
      <c r="BI80" s="725"/>
      <c r="BJ80" s="370"/>
      <c r="BK80" s="341"/>
      <c r="BL80" s="370"/>
      <c r="BM80" s="341"/>
      <c r="BN80" s="370"/>
      <c r="BO80" s="341"/>
      <c r="BP80" s="370"/>
      <c r="BQ80" s="361"/>
      <c r="BR80" s="598"/>
    </row>
    <row r="81" spans="1:70" s="626" customFormat="1" ht="112.5" customHeight="1">
      <c r="A81" s="650"/>
      <c r="B81" s="651"/>
      <c r="C81" s="651"/>
      <c r="D81" s="652"/>
      <c r="E81" s="653" t="s">
        <v>510</v>
      </c>
      <c r="F81" s="273" t="s">
        <v>545</v>
      </c>
      <c r="G81" s="336" t="s">
        <v>546</v>
      </c>
      <c r="H81" s="340" t="s">
        <v>547</v>
      </c>
      <c r="I81" s="367"/>
      <c r="J81" s="340" t="s">
        <v>111</v>
      </c>
      <c r="K81" s="396">
        <v>27</v>
      </c>
      <c r="L81" s="340" t="s">
        <v>548</v>
      </c>
      <c r="M81" s="654" t="str">
        <f>IF(K81&lt;=0,"",IF(K81&lt;=2,"Muy Baja",IF(K81&lt;=10,"Baja",IF(K81&lt;=30,"Media",IF(K81&lt;=100,"Alta",IF(K81&gt;100,"Muy Alta"))))))</f>
        <v>Media</v>
      </c>
      <c r="N81" s="347">
        <f>IF(M81="","",IF(M81="Muy Baja",0.2,IF(M81="Baja",0.4,IF(M81="Media",0.6,IF(M81="Alta",0.8,IF(M81="Muy Alta",1,))))))</f>
        <v>0.6</v>
      </c>
      <c r="O81" s="340" t="s">
        <v>149</v>
      </c>
      <c r="P81" s="654" t="str">
        <f>IF(OR(O81=[6]CRITERIOS!$C$182,O81=[6]CRITERIOS!$D$182),"Leve",IF(OR(O81=[6]CRITERIOS!$C$183,O81=[6]CRITERIOS!$D$183),"Menor",IF(OR(O81=[6]CRITERIOS!$C$184,O81=[6]CRITERIOS!$D$184),"Moderado",IF(OR(O81=[6]CRITERIOS!$C$185,O81=[6]CRITERIOS!$D$185),"Mayor",IF(OR(O81=[6]CRITERIOS!$C$186,O81=[6]CRITERIOS!$D$186),"Catastrófico","")))))</f>
        <v>Mayor</v>
      </c>
      <c r="Q81" s="347">
        <f>IF(P81="","",IF(P81="Leve",0.2,IF(P81="Menor",0.4,IF(P81="Moderado",0.6,IF(P81="Mayor",0.8,IF(P81="Catastrófico",1,))))))</f>
        <v>0.8</v>
      </c>
      <c r="R81" s="655" t="str">
        <f>IF(OR(AND(M81="Muy Baja",P81="Leve"),AND(M81="Muy Baja",P81="Menor"),AND(M81="Baja",P81="Leve")),"BAJO",IF(OR(AND(M81="Muy baja",P81="Moderado"),AND(M81="Baja",P81="Menor"),AND(M81="Baja",P81="Moderado"),AND(M81="Media",P81="Leve"),AND(M81="Media",P81="Menor"),AND(M81="Media",P81="Moderado"),AND(M81="Alta",P81="Leve"),AND(M81="Alta",P81="Menor")),"MODERADO",IF(OR(AND(M81="Muy Baja",P81="Mayor"),AND(M81="Baja",P81="Mayor"),AND(M81="Media",P81="Mayor"),AND(M81="Alta",P81="Moderado"),AND(M81="Alta",P81="Mayor"),AND(M81="Muy Alta",P81="Leve"),AND(M81="Muy Alta",P81="Menor"),AND(M81="Muy Alta",P81="Moderado"),AND(M81="Muy Alta",P81="Mayor")),"ALTO",IF(OR(AND(M81="Muy Baja",P81="Catastrófico"),AND(M81="Baja",P81="Catastrófico"),AND(M81="Media",P81="Catastrófico"),AND(M81="Alta",P81="Catastrófico"),AND(M81="Muy Alta",P81="Catastrófico")),"EXTREMO",""))))</f>
        <v>ALTO</v>
      </c>
      <c r="S81" s="302" t="s">
        <v>549</v>
      </c>
      <c r="T81" s="292" t="s">
        <v>85</v>
      </c>
      <c r="U81" s="278" t="s">
        <v>550</v>
      </c>
      <c r="V81" s="273" t="s">
        <v>551</v>
      </c>
      <c r="W81" s="292" t="s">
        <v>60</v>
      </c>
      <c r="X81" s="292" t="s">
        <v>61</v>
      </c>
      <c r="Y81" s="656" t="str">
        <f t="shared" ref="Y81:Y85" si="68">IF(OR(W81="PREVENTIVO",W81="DETECTIVO"),"PROBABILIDAD",IF(W81="CORRECTIVO","IMPACTO",""))</f>
        <v>PROBABILIDAD</v>
      </c>
      <c r="Z81" s="656" t="str">
        <f t="shared" si="64"/>
        <v>30%</v>
      </c>
      <c r="AA81" s="280">
        <f>IFERROR(IF(Y81="Probabilidad",(N81-(N81*Z81)),IF(Y81="Impacto",N81,"")),"")</f>
        <v>0.42</v>
      </c>
      <c r="AB81" s="280" t="str">
        <f t="shared" si="56"/>
        <v>MEDIA</v>
      </c>
      <c r="AC81" s="280">
        <f>IFERROR(IF(Y81="Impacto",(Q81-(Q81*Z81)),IF(Y81="Probabilidad",Q81,"")),"")</f>
        <v>0.8</v>
      </c>
      <c r="AD81" s="280" t="str">
        <f t="shared" si="57"/>
        <v>MAYOR</v>
      </c>
      <c r="AE81" s="658" t="str">
        <f t="shared" si="65"/>
        <v>ALTO</v>
      </c>
      <c r="AF81" s="285" t="s">
        <v>518</v>
      </c>
      <c r="AG81" s="278" t="s">
        <v>552</v>
      </c>
      <c r="AH81" s="659">
        <f>MIN(AA81,AA82)</f>
        <v>0.252</v>
      </c>
      <c r="AI81" s="355" t="str">
        <f>IFERROR(IF(AH81="","",IF(AH81&lt;=0.2,"MUY BAJA",IF(AH81&lt;=0.4,"BAJA",IF(AH81&lt;=0.6,"MEDIA",IF(AH81&lt;=0.8,"ALTA",IF(AH81=1,"MUY ALTA")))))),"")</f>
        <v>BAJA</v>
      </c>
      <c r="AJ81" s="659">
        <f>MIN(AC81,AC82)</f>
        <v>0.8</v>
      </c>
      <c r="AK81" s="355" t="str">
        <f>IFERROR(IF(AJ81="","",IF(AJ81&lt;=0.2,"LEVE",IF(AJ81&lt;=0.4,"MENOR",IF(AJ81&lt;=0.6,"MODERADO",IF(AJ81&lt;=0.8,"MAYOR",IF(AJ81=1,"CATASTRÓFICO")))))),"")</f>
        <v>MAYOR</v>
      </c>
      <c r="AL81" s="655" t="str">
        <f>IFERROR(IF(OR(AND(AI81="Muy Baja",AK81="Leve"),AND(AI81="Muy Baja",AK81="Menor"),AND(AI81="Baja",AK81="Leve")),"BAJO",IF(OR(AND(AI81="Muy baja",AK81="Moderado"),AND(AI81="Baja",AK81="Menor"),AND(AI81="Baja",AK81="Moderado"),AND(AI81="Media",AK81="Leve"),AND(AI81="Media",AK81="Menor"),AND(AI81="Media",AK81="Moderado"),AND(AI81="Alta",AK81="Leve"),AND(AI81="Alta",AK81="Menor")),"MODERADO",IF(OR(AND(AI81="Muy Baja",AK81="Mayor"),AND(AI81="Baja",AK81="Mayor"),AND(AI81="Media",AK81="Mayor"),AND(AI81="Alta",AK81="Moderado"),AND(AI81="Alta",AK81="Mayor"),AND(AI81="Muy Alta",AK81="Leve"),AND(AI81="Muy Alta",AK81="Menor"),AND(AI81="Muy Alta",AK81="Moderado"),AND(AI81="Muy Alta",AK81="Mayor")),"ALTO",IF(OR(AND(AI81="Muy Baja",AK81="Catastrófico"),AND(AI81="Baja",AK81="Catastrófico"),AND(AI81="Media",AK81="Catastrófico"),AND(AI81="Alta",AK81="Catastrófico"),AND(AI81="Muy Alta",AK81="Catastrófico")),"EXTREMO","")))),"")</f>
        <v>ALTO</v>
      </c>
      <c r="AM81" s="659"/>
      <c r="AN81" s="355"/>
      <c r="AO81" s="659"/>
      <c r="AP81" s="355"/>
      <c r="AQ81" s="655"/>
      <c r="AR81" s="719"/>
      <c r="AS81" s="725"/>
      <c r="AT81" s="719"/>
      <c r="AU81" s="725"/>
      <c r="AV81" s="719"/>
      <c r="AW81" s="725"/>
      <c r="AX81" s="719"/>
      <c r="AY81" s="725"/>
      <c r="AZ81" s="719"/>
      <c r="BA81" s="725"/>
      <c r="BB81" s="719"/>
      <c r="BC81" s="725"/>
      <c r="BD81" s="719"/>
      <c r="BE81" s="725"/>
      <c r="BF81" s="719"/>
      <c r="BG81" s="725"/>
      <c r="BH81" s="719"/>
      <c r="BI81" s="725"/>
      <c r="BJ81" s="360">
        <v>45401</v>
      </c>
      <c r="BK81" s="340" t="s">
        <v>553</v>
      </c>
      <c r="BL81" s="360">
        <v>45555</v>
      </c>
      <c r="BM81" s="340" t="s">
        <v>72</v>
      </c>
      <c r="BN81" s="360" t="s">
        <v>194</v>
      </c>
      <c r="BO81" s="340" t="s">
        <v>220</v>
      </c>
      <c r="BP81" s="360">
        <v>46000</v>
      </c>
      <c r="BQ81" s="426" t="s">
        <v>215</v>
      </c>
      <c r="BR81" s="598"/>
    </row>
    <row r="82" spans="1:70" s="626" customFormat="1" ht="193.5" customHeight="1">
      <c r="A82" s="650"/>
      <c r="B82" s="651"/>
      <c r="C82" s="651"/>
      <c r="D82" s="652"/>
      <c r="E82" s="653"/>
      <c r="F82" s="273" t="s">
        <v>554</v>
      </c>
      <c r="G82" s="336"/>
      <c r="H82" s="340"/>
      <c r="I82" s="367"/>
      <c r="J82" s="340"/>
      <c r="K82" s="396"/>
      <c r="L82" s="340"/>
      <c r="M82" s="654"/>
      <c r="N82" s="347"/>
      <c r="O82" s="340"/>
      <c r="P82" s="654"/>
      <c r="Q82" s="347"/>
      <c r="R82" s="655"/>
      <c r="S82" s="310" t="s">
        <v>555</v>
      </c>
      <c r="T82" s="292" t="s">
        <v>57</v>
      </c>
      <c r="U82" s="278" t="s">
        <v>556</v>
      </c>
      <c r="V82" s="278" t="s">
        <v>557</v>
      </c>
      <c r="W82" s="292" t="s">
        <v>78</v>
      </c>
      <c r="X82" s="292" t="s">
        <v>61</v>
      </c>
      <c r="Y82" s="656" t="str">
        <f t="shared" si="68"/>
        <v>PROBABILIDAD</v>
      </c>
      <c r="Z82" s="656" t="str">
        <f>IF(AND(W82="PREVENTIVO",X82="AUTOMÁTICO"),"50%",IF(AND(W82="PREVENTIVO",X82="MANUAL"),"40%",IF(AND(W82="DETECTIVO",X82="AUTOMÁTICO"),"40%",IF(AND(W82="DETECTIVO",X82="MANUAL"),"30%",IF(AND(W82="CORRECTIVO",X82="AUTOMÁTICO"),"35%",IF(AND(W82="CORRECTIVO",X82="MANUAL"),"25%",""))))))</f>
        <v>40%</v>
      </c>
      <c r="AA82" s="303">
        <f>IFERROR(IF(AND(Y81="Probabilidad",Y82="Probabilidad"),(AA81-(AA81*Z82)),IF(Y82="Probabilidad",(N81-(N81*Z82)),IF(Y82="Impacto",AA81,""))),"")</f>
        <v>0.252</v>
      </c>
      <c r="AB82" s="280" t="str">
        <f>IFERROR(IF(AA82="","",IF(AA82&lt;=0.2,"MUY BAJA",IF(AA82&lt;=0.4,"BAJA",IF(AA82&lt;=0.6,"MEDIA",IF(AA82&lt;=0.8,"ALTA",IF(AA82=1,"MUY ALTA")))))),"")</f>
        <v>BAJA</v>
      </c>
      <c r="AC82" s="280">
        <f>IFERROR(IF(AND(Y81="Impacto",Y82="Impacto"),(AC81-(AC81*Z82)),IF(Y82="Impacto",(Q81-(+Q81*Z82)),IF(Y82="Probabilidad",AC81,""))),"")</f>
        <v>0.8</v>
      </c>
      <c r="AD82" s="280" t="str">
        <f>IFERROR(IF(AC82="","",IF(AC82&lt;=0.2,"LEVE",IF(AC82&lt;=0.4,"MENOR",IF(AC82&lt;=0.6,"MODERADO",IF(AC82&lt;=0.8,"MAYOR",IF(AC82=1,"CATASTRÓFICO")))))),"")</f>
        <v>MAYOR</v>
      </c>
      <c r="AE82" s="658" t="str">
        <f>IFERROR(IF(OR(AND(AB82="Muy Baja",AD82="Leve"),AND(AB82="Muy Baja",AD82="Menor"),AND(AB82="Baja",AD82="Leve")),"BAJO",IF(OR(AND(AB82="Muy baja",AD82="Moderado"),AND(AB82="Baja",AD82="Menor"),AND(AB82="Baja",AD82="Moderado"),AND(AB82="Media",AD82="Leve"),AND(AB82="Media",AD82="Menor"),AND(AB82="Media",AD82="Moderado"),AND(AB82="Alta",AD82="Leve"),AND(AB82="Alta",AD82="Menor")),"MODERADO",IF(OR(AND(AB82="Muy Baja",AD82="Mayor"),AND(AB82="Baja",AD82="Mayor"),AND(AB82="Media",AD82="Mayor"),AND(AB82="Alta",AD82="Moderado"),AND(AB82="Alta",AD82="Mayor"),AND(AB82="Muy Alta",AD82="Leve"),AND(AB82="Muy Alta",AD82="Menor"),AND(AB82="Muy Alta",AD82="Moderado"),AND(AB82="Muy Alta",AD82="Mayor")),"ALTO",IF(OR(AND(AB82="Muy Baja",AD82="Catastrófico"),AND(AB82="Baja",AD82="Catastrófico"),AND(AB82="Media",AD82="Catastrófico"),AND(AB82="Alta",AD82="Catastrófico"),AND(AB82="Muy Alta",AD82="Catastrófico")),"EXTREMO","")))),"")</f>
        <v>ALTO</v>
      </c>
      <c r="AF82" s="285" t="s">
        <v>518</v>
      </c>
      <c r="AG82" s="278" t="s">
        <v>558</v>
      </c>
      <c r="AH82" s="659"/>
      <c r="AI82" s="355"/>
      <c r="AJ82" s="659"/>
      <c r="AK82" s="355"/>
      <c r="AL82" s="655"/>
      <c r="AM82" s="659"/>
      <c r="AN82" s="355"/>
      <c r="AO82" s="659"/>
      <c r="AP82" s="355"/>
      <c r="AQ82" s="655"/>
      <c r="AR82" s="719"/>
      <c r="AS82" s="725"/>
      <c r="AT82" s="719"/>
      <c r="AU82" s="725"/>
      <c r="AV82" s="719"/>
      <c r="AW82" s="725"/>
      <c r="AX82" s="719"/>
      <c r="AY82" s="725"/>
      <c r="AZ82" s="719"/>
      <c r="BA82" s="725"/>
      <c r="BB82" s="719"/>
      <c r="BC82" s="725"/>
      <c r="BD82" s="719"/>
      <c r="BE82" s="725"/>
      <c r="BF82" s="719"/>
      <c r="BG82" s="725"/>
      <c r="BH82" s="719"/>
      <c r="BI82" s="725"/>
      <c r="BJ82" s="360"/>
      <c r="BK82" s="340"/>
      <c r="BL82" s="360"/>
      <c r="BM82" s="340"/>
      <c r="BN82" s="360"/>
      <c r="BO82" s="340"/>
      <c r="BP82" s="360"/>
      <c r="BQ82" s="426"/>
      <c r="BR82" s="598"/>
    </row>
    <row r="83" spans="1:70" s="626" customFormat="1" ht="172.5" customHeight="1">
      <c r="A83" s="650"/>
      <c r="B83" s="651"/>
      <c r="C83" s="651"/>
      <c r="D83" s="652"/>
      <c r="E83" s="653" t="s">
        <v>559</v>
      </c>
      <c r="F83" s="346" t="s">
        <v>560</v>
      </c>
      <c r="G83" s="343" t="s">
        <v>561</v>
      </c>
      <c r="H83" s="340" t="s">
        <v>562</v>
      </c>
      <c r="I83" s="367"/>
      <c r="J83" s="340" t="s">
        <v>111</v>
      </c>
      <c r="K83" s="396">
        <v>24</v>
      </c>
      <c r="L83" s="340" t="s">
        <v>563</v>
      </c>
      <c r="M83" s="654" t="str">
        <f>IF(K83&lt;=0,"",IF(K83&lt;=2,"Muy Baja",IF(K83&lt;=10,"Baja",IF(K83&lt;=30,"Media",IF(K83&lt;=100,"Alta",IF(K83&gt;100,"Muy Alta"))))))</f>
        <v>Media</v>
      </c>
      <c r="N83" s="347">
        <f>IF(M83="","",IF(M83="Muy Baja",0.2,IF(M83="Baja",0.4,IF(M83="Media",0.6,IF(M83="Alta",0.8,IF(M83="Muy Alta",1,))))))</f>
        <v>0.6</v>
      </c>
      <c r="O83" s="340" t="s">
        <v>564</v>
      </c>
      <c r="P83" s="654" t="str">
        <f>IF(OR(O83=[7]CRITERIOS!$C$182,O83=[7]CRITERIOS!$D$182),"Leve",IF(OR(O83=[7]CRITERIOS!$C$183,O83=[7]CRITERIOS!$D$182),"Menor",IF(OR(O83=[7]CRITERIOS!$C$184,O83=[7]CRITERIOS!$D$184),"Moderado",IF(OR(O83=[7]CRITERIOS!$C$185,O83=[7]CRITERIOS!$D$185),"Mayor",IF(OR(O83=[7]CRITERIOS!$C$186,O83=[7]CRITERIOS!$D$186),"Catastrófico","")))))</f>
        <v>Menor</v>
      </c>
      <c r="Q83" s="347">
        <f>IF(P83="","",IF(P83="Leve",0.2,IF(P83="Menor",0.4,IF(P83="Moderado",0.6,IF(P83="Mayor",0.8,IF(P83="Catastrófico",1,))))))</f>
        <v>0.4</v>
      </c>
      <c r="R83" s="655" t="str">
        <f>IF(OR(AND(M83="Muy Baja",P83="Leve"),AND(M83="Muy Baja",P83="Menor"),AND(M83="Baja",P83="Leve")),"BAJO",IF(OR(AND(M83="Muy baja",P83="Moderado"),AND(M83="Baja",P83="Menor"),AND(M83="Baja",P83="Moderado"),AND(M83="Media",P83="Leve"),AND(M83="Media",P83="Menor"),AND(M83="Media",P83="Moderado"),AND(M83="Alta",P83="Leve"),AND(M83="Alta",P83="Menor")),"MODERADO",IF(OR(AND(M83="Muy Baja",P83="Mayor"),AND(M83="Baja",P83="Mayor"),AND(M83="Media",P83="Mayor"),AND(M83="Alta",P83="Moderado"),AND(M83="Alta",P83="Mayor"),AND(M83="Muy Alta",P83="Leve"),AND(M83="Muy Alta",P83="Menor"),AND(M83="Muy Alta",P83="Moderado"),AND(M83="Muy Alta",P83="Mayor")),"ALTO",IF(OR(AND(M83="Muy Baja",P83="Catastrófico"),AND(M83="Baja",P83="Catastrófico"),AND(M83="Media",P83="Catastrófico"),AND(M83="Alta",P83="Catastrófico"),AND(M83="Muy Alta",P83="Catastrófico")),"EXTREMO",""))))</f>
        <v>MODERADO</v>
      </c>
      <c r="S83" s="310" t="s">
        <v>565</v>
      </c>
      <c r="T83" s="292" t="s">
        <v>57</v>
      </c>
      <c r="U83" s="278" t="s">
        <v>566</v>
      </c>
      <c r="V83" s="310" t="s">
        <v>567</v>
      </c>
      <c r="W83" s="292" t="s">
        <v>60</v>
      </c>
      <c r="X83" s="292" t="s">
        <v>61</v>
      </c>
      <c r="Y83" s="656" t="str">
        <f t="shared" si="68"/>
        <v>PROBABILIDAD</v>
      </c>
      <c r="Z83" s="656" t="str">
        <f>IF(AND(W83="PREVENTIVO",X83="AUTOMÁTICO"),"50%",IF(AND(W83="PREVENTIVO",X83="MANUAL"),"40%",IF(AND(W83="DETECTIVO",X83="AUTOMÁTICO"),"40%",IF(AND(W83="DETECTIVO",X83="MANUAL"),"30%",IF(AND(W83="CORRECTIVO",X83="AUTOMÁTICO"),"35%",IF(AND(W83="CORRECTIVO",X83="MANUAL"),"25%",""))))))</f>
        <v>30%</v>
      </c>
      <c r="AA83" s="280">
        <f>IFERROR(IF(Y83="Probabilidad",(N83-(N83*Z83)),IF(Y83="Impacto",N83,"")),"")</f>
        <v>0.42</v>
      </c>
      <c r="AB83" s="280" t="str">
        <f t="shared" ref="AB83" si="69">IFERROR(IF(AA83="","",IF(AA83&lt;=0.2,"MUY BAJA",IF(AA83&lt;=0.4,"BAJA",IF(AA83&lt;=0.6,"MEDIA",IF(AA83&lt;=0.8,"ALTA",IF(AA83=1,"MUY ALTA")))))),"")</f>
        <v>MEDIA</v>
      </c>
      <c r="AC83" s="280">
        <f>IFERROR(IF(Y83="Impacto",(Q83-(Q83*Z83)),IF(Y83="Probabilidad",Q83,"")),"")</f>
        <v>0.4</v>
      </c>
      <c r="AD83" s="280" t="str">
        <f t="shared" ref="AD83" si="70">IFERROR(IF(AC83="","",IF(AC83&lt;=0.2,"LEVE",IF(AC83&lt;=0.4,"MENOR",IF(AC83&lt;=0.6,"MODERADO",IF(AC83&lt;=0.8,"MAYOR",IF(AC83=1,"CATASTRÓFICO")))))),"")</f>
        <v>MENOR</v>
      </c>
      <c r="AE83" s="658" t="str">
        <f t="shared" ref="AE83" si="71">IFERROR(IF(OR(AND(AB83="Muy Baja",AD83="Leve"),AND(AB83="Muy Baja",AD83="Menor"),AND(AB83="Baja",AD83="Leve")),"BAJO",IF(OR(AND(AB83="Muy baja",AD83="Moderado"),AND(AB83="Baja",AD83="Menor"),AND(AB83="Baja",AD83="Moderado"),AND(AB83="Media",AD83="Leve"),AND(AB83="Media",AD83="Menor"),AND(AB83="Media",AD83="Moderado"),AND(AB83="Alta",AD83="Leve"),AND(AB83="Alta",AD83="Menor")),"MODERADO",IF(OR(AND(AB83="Muy Baja",AD83="Mayor"),AND(AB83="Baja",AD83="Mayor"),AND(AB83="Media",AD83="Mayor"),AND(AB83="Alta",AD83="Moderado"),AND(AB83="Alta",AD83="Mayor"),AND(AB83="Muy Alta",AD83="Leve"),AND(AB83="Muy Alta",AD83="Menor"),AND(AB83="Muy Alta",AD83="Moderado"),AND(AB83="Muy Alta",AD83="Mayor")),"ALTO",IF(OR(AND(AB83="Muy Baja",AD83="Catastrófico"),AND(AB83="Baja",AD83="Catastrófico"),AND(AB83="Media",AD83="Catastrófico"),AND(AB83="Alta",AD83="Catastrófico"),AND(AB83="Muy Alta",AD83="Catastrófico")),"EXTREMO","")))),"")</f>
        <v>MODERADO</v>
      </c>
      <c r="AF83" s="318">
        <v>45912</v>
      </c>
      <c r="AG83" s="310" t="s">
        <v>568</v>
      </c>
      <c r="AH83" s="659">
        <f>MIN(AA83,AA84)</f>
        <v>0.252</v>
      </c>
      <c r="AI83" s="355" t="str">
        <f>IFERROR(IF(AH83="","",IF(AH83&lt;=0.2,"MUY BAJA",IF(AH83&lt;=0.4,"BAJA",IF(AH83&lt;=0.6,"MEDIA",IF(AH83&lt;=0.8,"ALTA",IF(AH83=1,"MUY ALTA")))))),"")</f>
        <v>BAJA</v>
      </c>
      <c r="AJ83" s="659">
        <f>MIN(AC83,AC84)</f>
        <v>0.4</v>
      </c>
      <c r="AK83" s="381" t="str">
        <f>IFERROR(IF(AJ83="","",IF(AJ83&lt;=0.2,"LEVE",IF(AJ83&lt;=0.4,"MENOR",IF(AJ83&lt;=0.6,"MODERADO",IF(AJ83&lt;=0.8,"MAYOR",IF(AJ83=1,"CATASTRÓFICO")))))),"")</f>
        <v>MENOR</v>
      </c>
      <c r="AL83" s="381" t="str">
        <f>IFERROR(IF(OR(AND(AI83="Muy Baja",AK83="Leve"),AND(AI83="Muy Baja",AK83="Menor"),AND(AI83="Baja",AK83="Leve")),"BAJO",IF(OR(AND(AI83="Muy baja",AK83="Moderado"),AND(AI83="Baja",AK83="Menor"),AND(AI83="Baja",AK83="Moderado"),AND(AI83="Media",AK83="Leve"),AND(AI83="Media",AK83="Menor"),AND(AI83="Media",AK83="Moderado"),AND(AI83="Alta",AK83="Leve"),AND(AI83="Alta",AK83="Menor")),"MODERADO",IF(OR(AND(AI83="Muy Baja",AK83="Mayor"),AND(AI83="Baja",AK83="Mayor"),AND(AI83="Media",AK83="Mayor"),AND(AI83="Alta",AK83="Moderado"),AND(AI83="Alta",AK83="Mayor"),AND(AI83="Muy Alta",AK83="Leve"),AND(AI83="Muy Alta",AK83="Menor"),AND(AI83="Muy Alta",AK83="Moderado"),AND(AI83="Muy Alta",AK83="Mayor")),"ALTO",IF(OR(AND(AI83="Muy Baja",AK83="Catastrófico"),AND(AI83="Baja",AK83="Catastrófico"),AND(AI83="Media",AK83="Catastrófico"),AND(AI83="Alta",AK83="Catastrófico"),AND(AI83="Muy Alta",AK83="Catastrófico")),"EXTREMO","")))),"")</f>
        <v>MODERADO</v>
      </c>
      <c r="AM83" s="659"/>
      <c r="AN83" s="355"/>
      <c r="AO83" s="659"/>
      <c r="AP83" s="355"/>
      <c r="AQ83" s="655"/>
      <c r="AR83" s="719"/>
      <c r="AS83" s="725"/>
      <c r="AT83" s="719"/>
      <c r="AU83" s="725"/>
      <c r="AV83" s="719"/>
      <c r="AW83" s="725"/>
      <c r="AX83" s="719"/>
      <c r="AY83" s="725"/>
      <c r="AZ83" s="719"/>
      <c r="BA83" s="725"/>
      <c r="BB83" s="719"/>
      <c r="BC83" s="725"/>
      <c r="BD83" s="671">
        <v>45124</v>
      </c>
      <c r="BE83" s="672" t="s">
        <v>569</v>
      </c>
      <c r="BF83" s="719"/>
      <c r="BG83" s="725"/>
      <c r="BH83" s="719"/>
      <c r="BI83" s="725"/>
      <c r="BJ83" s="370">
        <v>45400</v>
      </c>
      <c r="BK83" s="341" t="s">
        <v>570</v>
      </c>
      <c r="BL83" s="370">
        <v>45551</v>
      </c>
      <c r="BM83" s="336" t="s">
        <v>571</v>
      </c>
      <c r="BN83" s="370">
        <v>45750</v>
      </c>
      <c r="BO83" s="336" t="s">
        <v>73</v>
      </c>
      <c r="BP83" s="370">
        <v>45894</v>
      </c>
      <c r="BQ83" s="425" t="s">
        <v>74</v>
      </c>
      <c r="BR83" s="598"/>
    </row>
    <row r="84" spans="1:70" s="626" customFormat="1" ht="142.5" customHeight="1">
      <c r="A84" s="650"/>
      <c r="B84" s="651"/>
      <c r="C84" s="651"/>
      <c r="D84" s="652"/>
      <c r="E84" s="653"/>
      <c r="F84" s="346"/>
      <c r="G84" s="343"/>
      <c r="H84" s="340"/>
      <c r="I84" s="367"/>
      <c r="J84" s="340"/>
      <c r="K84" s="396"/>
      <c r="L84" s="340"/>
      <c r="M84" s="654"/>
      <c r="N84" s="347"/>
      <c r="O84" s="340"/>
      <c r="P84" s="654"/>
      <c r="Q84" s="347"/>
      <c r="R84" s="655"/>
      <c r="S84" s="278" t="s">
        <v>572</v>
      </c>
      <c r="T84" s="292" t="s">
        <v>98</v>
      </c>
      <c r="U84" s="278" t="s">
        <v>573</v>
      </c>
      <c r="V84" s="278" t="s">
        <v>574</v>
      </c>
      <c r="W84" s="292" t="s">
        <v>78</v>
      </c>
      <c r="X84" s="292" t="s">
        <v>61</v>
      </c>
      <c r="Y84" s="656" t="str">
        <f t="shared" si="68"/>
        <v>PROBABILIDAD</v>
      </c>
      <c r="Z84" s="656" t="str">
        <f>IF(AND(W84="PREVENTIVO",X84="AUTOMÁTICO"),"50%",IF(AND(W84="PREVENTIVO",X84="MANUAL"),"40%",IF(AND(W84="DETECTIVO",X84="AUTOMÁTICO"),"40%",IF(AND(W84="DETECTIVO",X84="MANUAL"),"30%",IF(AND(W84="CORRECTIVO",X84="AUTOMÁTICO"),"35%",IF(AND(W84="CORRECTIVO",X84="MANUAL"),"25%",""))))))</f>
        <v>40%</v>
      </c>
      <c r="AA84" s="303">
        <f>IFERROR(IF(AND(Y83="Probabilidad",Y84="Probabilidad"),(AA83-(AA83*Z84)),IF(Y84="Probabilidad",(N83-(N83*Z84)),IF(Y84="Impacto",AA83,""))),"")</f>
        <v>0.252</v>
      </c>
      <c r="AB84" s="280" t="str">
        <f>IFERROR(IF(AA84="","",IF(AA84&lt;=0.2,"MUY BAJA",IF(AA84&lt;=0.4,"BAJA",IF(AA84&lt;=0.6,"MEDIA",IF(AA84&lt;=0.8,"ALTA",IF(AA84=1,"MUY ALTA")))))),"")</f>
        <v>BAJA</v>
      </c>
      <c r="AC84" s="280">
        <f>IFERROR(IF(AND(Y83="Impacto",Y84="Impacto"),(AC83-(AC83*Z84)),IF(Y84="Impacto",(Q83-(+Q83*Z84)),IF(Y84="Probabilidad",AC83,""))),"")</f>
        <v>0.4</v>
      </c>
      <c r="AD84" s="280" t="str">
        <f>IFERROR(IF(AC84="","",IF(AC84&lt;=0.2,"LEVE",IF(AC84&lt;=0.4,"MENOR",IF(AC84&lt;=0.6,"MODERADO",IF(AC84&lt;=0.8,"MAYOR",IF(AC84=1,"CATASTRÓFICO")))))),"")</f>
        <v>MENOR</v>
      </c>
      <c r="AE84" s="658" t="str">
        <f>IFERROR(IF(OR(AND(AB84="Muy Baja",AD84="Leve"),AND(AB84="Muy Baja",AD84="Menor"),AND(AB84="Baja",AD84="Leve")),"BAJO",IF(OR(AND(AB84="Muy baja",AD84="Moderado"),AND(AB84="Baja",AD84="Menor"),AND(AB84="Baja",AD84="Moderado"),AND(AB84="Media",AD84="Leve"),AND(AB84="Media",AD84="Menor"),AND(AB84="Media",AD84="Moderado"),AND(AB84="Alta",AD84="Leve"),AND(AB84="Alta",AD84="Menor")),"MODERADO",IF(OR(AND(AB84="Muy Baja",AD84="Mayor"),AND(AB84="Baja",AD84="Mayor"),AND(AB84="Media",AD84="Mayor"),AND(AB84="Alta",AD84="Moderado"),AND(AB84="Alta",AD84="Mayor"),AND(AB84="Muy Alta",AD84="Leve"),AND(AB84="Muy Alta",AD84="Menor"),AND(AB84="Muy Alta",AD84="Moderado"),AND(AB84="Muy Alta",AD84="Mayor")),"ALTO",IF(OR(AND(AB84="Muy Baja",AD84="Catastrófico"),AND(AB84="Baja",AD84="Catastrófico"),AND(AB84="Media",AD84="Catastrófico"),AND(AB84="Alta",AD84="Catastrófico"),AND(AB84="Muy Alta",AD84="Catastrófico")),"EXTREMO","")))),"")</f>
        <v>MODERADO</v>
      </c>
      <c r="AF84" s="318">
        <v>45912</v>
      </c>
      <c r="AG84" s="310" t="s">
        <v>575</v>
      </c>
      <c r="AH84" s="659"/>
      <c r="AI84" s="355"/>
      <c r="AJ84" s="659"/>
      <c r="AK84" s="381"/>
      <c r="AL84" s="381"/>
      <c r="AM84" s="659"/>
      <c r="AN84" s="355"/>
      <c r="AO84" s="659"/>
      <c r="AP84" s="355"/>
      <c r="AQ84" s="655"/>
      <c r="AR84" s="719"/>
      <c r="AS84" s="725"/>
      <c r="AT84" s="719"/>
      <c r="AU84" s="725"/>
      <c r="AV84" s="719"/>
      <c r="AW84" s="725"/>
      <c r="AX84" s="719"/>
      <c r="AY84" s="725"/>
      <c r="AZ84" s="719"/>
      <c r="BA84" s="725"/>
      <c r="BB84" s="719"/>
      <c r="BC84" s="725"/>
      <c r="BD84" s="671"/>
      <c r="BE84" s="672"/>
      <c r="BF84" s="719"/>
      <c r="BG84" s="725"/>
      <c r="BH84" s="719"/>
      <c r="BI84" s="725"/>
      <c r="BJ84" s="370"/>
      <c r="BK84" s="341"/>
      <c r="BL84" s="370"/>
      <c r="BM84" s="341"/>
      <c r="BN84" s="370"/>
      <c r="BO84" s="341"/>
      <c r="BP84" s="370"/>
      <c r="BQ84" s="361"/>
      <c r="BR84" s="598"/>
    </row>
    <row r="85" spans="1:70" s="626" customFormat="1" ht="409.6" customHeight="1">
      <c r="A85" s="650"/>
      <c r="B85" s="651"/>
      <c r="C85" s="651"/>
      <c r="D85" s="652"/>
      <c r="E85" s="688" t="s">
        <v>178</v>
      </c>
      <c r="F85" s="273" t="s">
        <v>576</v>
      </c>
      <c r="G85" s="278" t="s">
        <v>577</v>
      </c>
      <c r="H85" s="278" t="s">
        <v>578</v>
      </c>
      <c r="I85" s="367"/>
      <c r="J85" s="272" t="s">
        <v>579</v>
      </c>
      <c r="K85" s="277">
        <v>1806</v>
      </c>
      <c r="L85" s="278" t="s">
        <v>580</v>
      </c>
      <c r="M85" s="656" t="str">
        <f>IF(K85&lt;=0,"",IF(K85&lt;=2,"Muy Baja",IF(K85&lt;=10,"Baja",IF(K85&lt;=30,"Media",IF(K85&lt;=100,"Alta",IF(K85&gt;100,"Muy Alta"))))))</f>
        <v>Muy Alta</v>
      </c>
      <c r="N85" s="303">
        <f>IF(M85="","",IF(M85="Muy Baja",0.2,IF(M85="Baja",0.4,IF(M85="Media",0.6,IF(M85="Alta",0.8,IF(M85="Muy Alta",1,))))))</f>
        <v>1</v>
      </c>
      <c r="O85" s="272" t="s">
        <v>149</v>
      </c>
      <c r="P85" s="656" t="str">
        <f>IF(OR(O85=[3]CRITERIOS!$C$182,O85=[3]CRITERIOS!$D$182),"Leve",IF(OR(O85=[3]CRITERIOS!$C$183,O85=[3]CRITERIOS!$D$183),"Menor",IF(OR(O85=[3]CRITERIOS!$C$184,O85=[3]CRITERIOS!$D$184),"Moderado",IF(OR(O85=[3]CRITERIOS!$C$185,O85=[3]CRITERIOS!$D$185),"Mayor",IF(OR(O85=[3]CRITERIOS!$C$186,O85=[3]CRITERIOS!$D$186),"Catastrófico","")))))</f>
        <v>Mayor</v>
      </c>
      <c r="Q85" s="303">
        <f>IF(P85="","",IF(P85="Leve",0.2,IF(P85="Menor",0.4,IF(P85="Moderado",0.6,IF(P85="Mayor",0.8,IF(P85="Catastrófico",1,))))))</f>
        <v>0.8</v>
      </c>
      <c r="R85" s="658" t="str">
        <f>IF(OR(AND(M85="Muy Baja",P85="Leve"),AND(M85="Muy Baja",P85="Menor"),AND(M85="Baja",P85="Leve")),"BAJO",IF(OR(AND(M85="Muy baja",P85="Moderado"),AND(M85="Baja",P85="Menor"),AND(M85="Baja",P85="Moderado"),AND(M85="Media",P85="Leve"),AND(M85="Media",P85="Menor"),AND(M85="Media",P85="Moderado"),AND(M85="Alta",P85="Leve"),AND(M85="Alta",P85="Menor")),"MODERADO",IF(OR(AND(M85="Muy Baja",P85="Mayor"),AND(M85="Baja",P85="Mayor"),AND(M85="Media",P85="Mayor"),AND(M85="Alta",P85="Moderado"),AND(M85="Alta",P85="Mayor"),AND(M85="Muy Alta",P85="Leve"),AND(M85="Muy Alta",P85="Menor"),AND(M85="Muy Alta",P85="Moderado"),AND(M85="Muy Alta",P85="Mayor")),"ALTO",IF(OR(AND(M85="Muy Baja",P85="Catastrófico"),AND(M85="Baja",P85="Catastrófico"),AND(M85="Media",P85="Catastrófico"),AND(M85="Alta",P85="Catastrófico"),AND(M85="Muy Alta",P85="Catastrófico")),"EXTREMO",""))))</f>
        <v>ALTO</v>
      </c>
      <c r="S85" s="278" t="s">
        <v>581</v>
      </c>
      <c r="T85" s="292" t="s">
        <v>237</v>
      </c>
      <c r="U85" s="278" t="s">
        <v>582</v>
      </c>
      <c r="V85" s="278" t="s">
        <v>583</v>
      </c>
      <c r="W85" s="292" t="s">
        <v>78</v>
      </c>
      <c r="X85" s="292" t="s">
        <v>61</v>
      </c>
      <c r="Y85" s="656" t="str">
        <f t="shared" si="68"/>
        <v>PROBABILIDAD</v>
      </c>
      <c r="Z85" s="656" t="str">
        <f>IF(AND(W85="PREVENTIVO",X85="AUTOMÁTICO"),"50%",IF(AND(W85="PREVENTIVO",X85="MANUAL"),"40%",IF(AND(W85="DETECTIVO",X85="AUTOMÁTICO"),"40%",IF(AND(W85="DETECTIVO",X85="MANUAL"),"30%",IF(AND(W85="CORRECTIVO",X85="AUTOMÁTICO"),"35%",IF(AND(W85="CORRECTIVO",X85="MANUAL"),"25%",""))))))</f>
        <v>40%</v>
      </c>
      <c r="AA85" s="280">
        <f>IFERROR(IF(Y85="Probabilidad",(N85-(N85*Z85)),IF(Y85="Impacto",N85,"")),"")</f>
        <v>0.6</v>
      </c>
      <c r="AB85" s="280" t="str">
        <f t="shared" ref="AB85" si="72">IFERROR(IF(AA85="","",IF(AA85&lt;=0.2,"MUY BAJA",IF(AA85&lt;=0.4,"BAJA",IF(AA85&lt;=0.6,"MEDIA",IF(AA85&lt;=0.8,"ALTA",IF(AA85=1,"MUY ALTA")))))),"")</f>
        <v>MEDIA</v>
      </c>
      <c r="AC85" s="280">
        <f>IFERROR(IF(Y85="Impacto",(Q85-(Q85*Z85)),IF(Y85="Probabilidad",Q85,"")),"")</f>
        <v>0.8</v>
      </c>
      <c r="AD85" s="280" t="str">
        <f t="shared" ref="AD85" si="73">IFERROR(IF(AC85="","",IF(AC85&lt;=0.2,"LEVE",IF(AC85&lt;=0.4,"MENOR",IF(AC85&lt;=0.6,"MODERADO",IF(AC85&lt;=0.8,"MAYOR",IF(AC85=1,"CATASTRÓFICO")))))),"")</f>
        <v>MAYOR</v>
      </c>
      <c r="AE85" s="658" t="str">
        <f t="shared" ref="AE85" si="74">IFERROR(IF(OR(AND(AB85="Muy Baja",AD85="Leve"),AND(AB85="Muy Baja",AD85="Menor"),AND(AB85="Baja",AD85="Leve")),"BAJO",IF(OR(AND(AB85="Muy baja",AD85="Moderado"),AND(AB85="Baja",AD85="Menor"),AND(AB85="Baja",AD85="Moderado"),AND(AB85="Media",AD85="Leve"),AND(AB85="Media",AD85="Menor"),AND(AB85="Media",AD85="Moderado"),AND(AB85="Alta",AD85="Leve"),AND(AB85="Alta",AD85="Menor")),"MODERADO",IF(OR(AND(AB85="Muy Baja",AD85="Mayor"),AND(AB85="Baja",AD85="Mayor"),AND(AB85="Media",AD85="Mayor"),AND(AB85="Alta",AD85="Moderado"),AND(AB85="Alta",AD85="Mayor"),AND(AB85="Muy Alta",AD85="Leve"),AND(AB85="Muy Alta",AD85="Menor"),AND(AB85="Muy Alta",AD85="Moderado"),AND(AB85="Muy Alta",AD85="Mayor")),"ALTO",IF(OR(AND(AB85="Muy Baja",AD85="Catastrófico"),AND(AB85="Baja",AD85="Catastrófico"),AND(AB85="Media",AD85="Catastrófico"),AND(AB85="Alta",AD85="Catastrófico"),AND(AB85="Muy Alta",AD85="Catastrófico")),"EXTREMO","")))),"")</f>
        <v>ALTO</v>
      </c>
      <c r="AF85" s="679">
        <v>45994</v>
      </c>
      <c r="AG85" s="680" t="s">
        <v>584</v>
      </c>
      <c r="AH85" s="689">
        <f>MIN(AA85)</f>
        <v>0.6</v>
      </c>
      <c r="AI85" s="280" t="str">
        <f>IFERROR(IF(AH85="","",IF(AH85&lt;=0.2,"MUY BAJA",IF(AH85&lt;=0.4,"BAJA",IF(AH85&lt;=0.6,"MEDIA",IF(AH85&lt;=0.8,"ALTA",IF(AH85=1,"MUY ALTA")))))),"")</f>
        <v>MEDIA</v>
      </c>
      <c r="AJ85" s="689">
        <f>MIN(AC85)</f>
        <v>0.8</v>
      </c>
      <c r="AK85" s="290" t="str">
        <f>IFERROR(IF(AJ85="","",IF(AJ85&lt;=0.2,"LEVE",IF(AJ85&lt;=0.4,"MENOR",IF(AJ85&lt;=0.6,"MODERADO",IF(AJ85&lt;=0.8,"MAYOR",IF(AJ85=1,"CATASTRÓFICO")))))),"")</f>
        <v>MAYOR</v>
      </c>
      <c r="AL85" s="658" t="str">
        <f>IFERROR(IF(OR(AND(AI85="Muy Baja",AK85="Leve"),AND(AI85="Muy Baja",AK85="Menor"),AND(AI85="Baja",AK85="Leve")),"BAJO",IF(OR(AND(AI85="Muy baja",AK85="Moderado"),AND(AI85="Baja",AK85="Menor"),AND(AI85="Baja",AK85="Moderado"),AND(AI85="Media",AK85="Leve"),AND(AI85="Media",AK85="Menor"),AND(AI85="Media",AK85="Moderado"),AND(AI85="Alta",AK85="Leve"),AND(AI85="Alta",AK85="Menor")),"MODERADO",IF(OR(AND(AI85="Muy Baja",AK85="Mayor"),AND(AI85="Baja",AK85="Mayor"),AND(AI85="Media",AK85="Mayor"),AND(AI85="Alta",AK85="Moderado"),AND(AI85="Alta",AK85="Mayor"),AND(AI85="Muy Alta",AK85="Leve"),AND(AI85="Muy Alta",AK85="Menor"),AND(AI85="Muy Alta",AK85="Moderado"),AND(AI85="Muy Alta",AK85="Mayor")),"ALTO",IF(OR(AND(AI85="Muy Baja",AK85="Catastrófico"),AND(AI85="Baja",AK85="Catastrófico"),AND(AI85="Media",AK85="Catastrófico"),AND(AI85="Alta",AK85="Catastrófico"),AND(AI85="Muy Alta",AK85="Catastrófico")),"EXTREMO","")))),"")</f>
        <v>ALTO</v>
      </c>
      <c r="AM85" s="659"/>
      <c r="AN85" s="355"/>
      <c r="AO85" s="659"/>
      <c r="AP85" s="355"/>
      <c r="AQ85" s="655"/>
      <c r="AR85" s="729"/>
      <c r="AS85" s="690"/>
      <c r="AT85" s="729"/>
      <c r="AU85" s="273"/>
      <c r="AV85" s="298"/>
      <c r="AW85" s="273"/>
      <c r="AX85" s="298"/>
      <c r="AY85" s="273"/>
      <c r="AZ85" s="298">
        <v>45139</v>
      </c>
      <c r="BA85" s="296" t="s">
        <v>585</v>
      </c>
      <c r="BB85" s="285"/>
      <c r="BC85" s="278"/>
      <c r="BD85" s="730"/>
      <c r="BE85" s="731"/>
      <c r="BF85" s="298"/>
      <c r="BG85" s="273"/>
      <c r="BH85" s="298"/>
      <c r="BI85" s="273"/>
      <c r="BJ85" s="666">
        <v>45384</v>
      </c>
      <c r="BK85" s="667" t="s">
        <v>586</v>
      </c>
      <c r="BL85" s="666">
        <v>45544</v>
      </c>
      <c r="BM85" s="667" t="s">
        <v>587</v>
      </c>
      <c r="BN85" s="732" t="s">
        <v>194</v>
      </c>
      <c r="BO85" s="677" t="s">
        <v>220</v>
      </c>
      <c r="BP85" s="732">
        <v>46000</v>
      </c>
      <c r="BQ85" s="733" t="s">
        <v>72</v>
      </c>
      <c r="BR85" s="598"/>
    </row>
    <row r="86" spans="1:70" s="626" customFormat="1" ht="127.5" customHeight="1">
      <c r="A86" s="650"/>
      <c r="B86" s="651"/>
      <c r="C86" s="651"/>
      <c r="D86" s="652"/>
      <c r="E86" s="653" t="s">
        <v>333</v>
      </c>
      <c r="F86" s="273" t="s">
        <v>588</v>
      </c>
      <c r="G86" s="336" t="s">
        <v>589</v>
      </c>
      <c r="H86" s="340" t="s">
        <v>590</v>
      </c>
      <c r="I86" s="367"/>
      <c r="J86" s="351" t="s">
        <v>111</v>
      </c>
      <c r="K86" s="396">
        <v>34</v>
      </c>
      <c r="L86" s="340" t="s">
        <v>591</v>
      </c>
      <c r="M86" s="654" t="str">
        <f t="shared" ref="M86" si="75">IF(K86&lt;=0,"",IF(K86&lt;=2,"Muy Baja",IF(K86&lt;=10,"Baja",IF(K86&lt;=30,"Media",IF(K86&lt;=100,"Alta",IF(K86&gt;100,"Muy Alta"))))))</f>
        <v>Alta</v>
      </c>
      <c r="N86" s="347">
        <f t="shared" ref="N86" si="76">IF(M86="","",IF(M86="Muy Baja",0.2,IF(M86="Baja",0.4,IF(M86="Media",0.6,IF(M86="Alta",0.8,IF(M86="Muy Alta",1,))))))</f>
        <v>0.8</v>
      </c>
      <c r="O86" s="340" t="s">
        <v>55</v>
      </c>
      <c r="P86" s="654" t="str">
        <f>IF(OR(O86=[3]CRITERIOS!$C$182,O86=[3]CRITERIOS!$D$182),"Leve",IF(OR(O86=[3]CRITERIOS!$C$183,O86=[3]CRITERIOS!$D$183),"Menor",IF(OR(O86=[3]CRITERIOS!$C$184,O86=[3]CRITERIOS!$D$184),"Moderado",IF(OR(O86=[3]CRITERIOS!$C$185,O86=[3]CRITERIOS!$D$185),"Mayor",IF(OR(O86=[3]CRITERIOS!$C$186,O86=[3]CRITERIOS!$D$186),"Catastrófico","")))))</f>
        <v>Moderado</v>
      </c>
      <c r="Q86" s="347">
        <f t="shared" ref="Q86" si="77">IF(P86="","",IF(P86="Leve",0.2,IF(P86="Menor",0.4,IF(P86="Moderado",0.6,IF(P86="Mayor",0.8,IF(P86="Catastrófico",1,))))))</f>
        <v>0.6</v>
      </c>
      <c r="R86" s="655" t="str">
        <f t="shared" ref="R86" si="78">IF(OR(AND(M86="Muy Baja",P86="Leve"),AND(M86="Muy Baja",P86="Menor"),AND(M86="Baja",P86="Leve")),"BAJO",IF(OR(AND(M86="Muy baja",P86="Moderado"),AND(M86="Baja",P86="Menor"),AND(M86="Baja",P86="Moderado"),AND(M86="Media",P86="Leve"),AND(M86="Media",P86="Menor"),AND(M86="Media",P86="Moderado"),AND(M86="Alta",P86="Leve"),AND(M86="Alta",P86="Menor")),"MODERADO",IF(OR(AND(M86="Muy Baja",P86="Mayor"),AND(M86="Baja",P86="Mayor"),AND(M86="Media",P86="Mayor"),AND(M86="Alta",P86="Moderado"),AND(M86="Alta",P86="Mayor"),AND(M86="Muy Alta",P86="Leve"),AND(M86="Muy Alta",P86="Menor"),AND(M86="Muy Alta",P86="Moderado"),AND(M86="Muy Alta",P86="Mayor")),"ALTO",IF(OR(AND(M86="Muy Baja",P86="Catastrófico"),AND(M86="Baja",P86="Catastrófico"),AND(M86="Media",P86="Catastrófico"),AND(M86="Alta",P86="Catastrófico"),AND(M86="Muy Alta",P86="Catastrófico")),"EXTREMO",""))))</f>
        <v>ALTO</v>
      </c>
      <c r="S86" s="278" t="s">
        <v>592</v>
      </c>
      <c r="T86" s="292" t="s">
        <v>57</v>
      </c>
      <c r="U86" s="278" t="s">
        <v>593</v>
      </c>
      <c r="V86" s="278" t="s">
        <v>594</v>
      </c>
      <c r="W86" s="292" t="s">
        <v>78</v>
      </c>
      <c r="X86" s="292" t="s">
        <v>61</v>
      </c>
      <c r="Y86" s="656" t="str">
        <f t="shared" ref="Y86:Y87" si="79">IF(OR(W86="PREVENTIVO",W86="DETECTIVO"),"PROBABILIDAD",IF(W86="CORRECTIVO","IMPACTO",""))</f>
        <v>PROBABILIDAD</v>
      </c>
      <c r="Z86" s="656" t="str">
        <f t="shared" ref="Z86:Z89" si="80">IF(AND(W86="PREVENTIVO",X86="AUTOMÁTICO"),"50%",IF(AND(W86="PREVENTIVO",X86="MANUAL"),"40%",IF(AND(W86="DETECTIVO",X86="AUTOMÁTICO"),"40%",IF(AND(W86="DETECTIVO",X86="MANUAL"),"30%",IF(AND(W86="CORRECTIVO",X86="AUTOMÁTICO"),"35%",IF(AND(W86="CORRECTIVO",X86="MANUAL"),"25%",""))))))</f>
        <v>40%</v>
      </c>
      <c r="AA86" s="280">
        <f t="shared" ref="AA86" si="81">IFERROR(IF(Y86="Probabilidad",(N86-(N86*Z86)),IF(Y86="Impacto",N86,"")),"")</f>
        <v>0.48</v>
      </c>
      <c r="AB86" s="280" t="str">
        <f t="shared" ref="AB86" si="82">IFERROR(IF(AA86="","",IF(AA86&lt;=0.2,"MUY BAJA",IF(AA86&lt;=0.4,"BAJA",IF(AA86&lt;=0.6,"MEDIA",IF(AA86&lt;=0.8,"ALTA",IF(AA86=1,"MUY ALTA")))))),"")</f>
        <v>MEDIA</v>
      </c>
      <c r="AC86" s="280">
        <f t="shared" ref="AC86" si="83">IFERROR(IF(Y86="Impacto",(Q86-(Q86*Z86)),IF(Y86="Probabilidad",Q86,"")),"")</f>
        <v>0.6</v>
      </c>
      <c r="AD86" s="280" t="str">
        <f t="shared" ref="AD86" si="84">IFERROR(IF(AC86="","",IF(AC86&lt;=0.2,"LEVE",IF(AC86&lt;=0.4,"MENOR",IF(AC86&lt;=0.6,"MODERADO",IF(AC86&lt;=0.8,"MAYOR",IF(AC86=1,"CATASTRÓFICO")))))),"")</f>
        <v>MODERADO</v>
      </c>
      <c r="AE86" s="658" t="str">
        <f t="shared" ref="AE86" si="85">IFERROR(IF(OR(AND(AB86="Muy Baja",AD86="Leve"),AND(AB86="Muy Baja",AD86="Menor"),AND(AB86="Baja",AD86="Leve")),"BAJO",IF(OR(AND(AB86="Muy baja",AD86="Moderado"),AND(AB86="Baja",AD86="Menor"),AND(AB86="Baja",AD86="Moderado"),AND(AB86="Media",AD86="Leve"),AND(AB86="Media",AD86="Menor"),AND(AB86="Media",AD86="Moderado"),AND(AB86="Alta",AD86="Leve"),AND(AB86="Alta",AD86="Menor")),"MODERADO",IF(OR(AND(AB86="Muy Baja",AD86="Mayor"),AND(AB86="Baja",AD86="Mayor"),AND(AB86="Media",AD86="Mayor"),AND(AB86="Alta",AD86="Moderado"),AND(AB86="Alta",AD86="Mayor"),AND(AB86="Muy Alta",AD86="Leve"),AND(AB86="Muy Alta",AD86="Menor"),AND(AB86="Muy Alta",AD86="Moderado"),AND(AB86="Muy Alta",AD86="Mayor")),"ALTO",IF(OR(AND(AB86="Muy Baja",AD86="Catastrófico"),AND(AB86="Baja",AD86="Catastrófico"),AND(AB86="Media",AD86="Catastrófico"),AND(AB86="Alta",AD86="Catastrófico"),AND(AB86="Muy Alta",AD86="Catastrófico")),"EXTREMO","")))),"")</f>
        <v>MODERADO</v>
      </c>
      <c r="AF86" s="434">
        <v>45926</v>
      </c>
      <c r="AG86" s="368" t="s">
        <v>595</v>
      </c>
      <c r="AH86" s="659">
        <f>MIN(AA86:AA87)</f>
        <v>0.33599999999999997</v>
      </c>
      <c r="AI86" s="355" t="str">
        <f t="shared" ref="AI86:AI88" si="86">IFERROR(IF(AH86="","",IF(AH86&lt;=0.2,"MUY BAJA",IF(AH86&lt;=0.4,"BAJA",IF(AH86&lt;=0.6,"MEDIA",IF(AH86&lt;=0.8,"ALTA",IF(AH86=1,"MUY ALTA")))))),"")</f>
        <v>BAJA</v>
      </c>
      <c r="AJ86" s="659">
        <f>MIN(AC86:AC87)</f>
        <v>0.6</v>
      </c>
      <c r="AK86" s="381" t="str">
        <f t="shared" ref="AK86:AK88" si="87">IFERROR(IF(AJ86="","",IF(AJ86&lt;=0.2,"LEVE",IF(AJ86&lt;=0.4,"MENOR",IF(AJ86&lt;=0.6,"MODERADO",IF(AJ86&lt;=0.8,"MAYOR",IF(AJ86=1,"CATASTRÓFICO")))))),"")</f>
        <v>MODERADO</v>
      </c>
      <c r="AL86" s="655" t="str">
        <f t="shared" ref="AL86" si="88">IFERROR(IF(OR(AND(AI86="Muy Baja",AK86="Leve"),AND(AI86="Muy Baja",AK86="Menor"),AND(AI86="Baja",AK86="Leve")),"BAJO",IF(OR(AND(AI86="Muy baja",AK86="Moderado"),AND(AI86="Baja",AK86="Menor"),AND(AI86="Baja",AK86="Moderado"),AND(AI86="Media",AK86="Leve"),AND(AI86="Media",AK86="Menor"),AND(AI86="Media",AK86="Moderado"),AND(AI86="Alta",AK86="Leve"),AND(AI86="Alta",AK86="Menor")),"MODERADO",IF(OR(AND(AI86="Muy Baja",AK86="Mayor"),AND(AI86="Baja",AK86="Mayor"),AND(AI86="Media",AK86="Mayor"),AND(AI86="Alta",AK86="Moderado"),AND(AI86="Alta",AK86="Mayor"),AND(AI86="Muy Alta",AK86="Leve"),AND(AI86="Muy Alta",AK86="Menor"),AND(AI86="Muy Alta",AK86="Moderado"),AND(AI86="Muy Alta",AK86="Mayor")),"ALTO",IF(OR(AND(AI86="Muy Baja",AK86="Catastrófico"),AND(AI86="Baja",AK86="Catastrófico"),AND(AI86="Media",AK86="Catastrófico"),AND(AI86="Alta",AK86="Catastrófico"),AND(AI86="Muy Alta",AK86="Catastrófico")),"EXTREMO","")))),"")</f>
        <v>MODERADO</v>
      </c>
      <c r="AM86" s="659"/>
      <c r="AN86" s="355"/>
      <c r="AO86" s="659"/>
      <c r="AP86" s="355"/>
      <c r="AQ86" s="655"/>
      <c r="AR86" s="729"/>
      <c r="AS86" s="690"/>
      <c r="AT86" s="729"/>
      <c r="AU86" s="273"/>
      <c r="AV86" s="298"/>
      <c r="AW86" s="273"/>
      <c r="AX86" s="298"/>
      <c r="AY86" s="273"/>
      <c r="AZ86" s="298"/>
      <c r="BA86" s="296"/>
      <c r="BB86" s="285"/>
      <c r="BC86" s="278"/>
      <c r="BD86" s="730"/>
      <c r="BE86" s="731"/>
      <c r="BF86" s="298"/>
      <c r="BG86" s="273"/>
      <c r="BH86" s="298"/>
      <c r="BI86" s="273"/>
      <c r="BJ86" s="666"/>
      <c r="BK86" s="667"/>
      <c r="BL86" s="666"/>
      <c r="BM86" s="667"/>
      <c r="BN86" s="666"/>
      <c r="BO86" s="667"/>
      <c r="BP86" s="668">
        <v>45894</v>
      </c>
      <c r="BQ86" s="426" t="s">
        <v>596</v>
      </c>
      <c r="BR86" s="598"/>
    </row>
    <row r="87" spans="1:70" s="626" customFormat="1" ht="127.5" customHeight="1">
      <c r="A87" s="650"/>
      <c r="B87" s="651"/>
      <c r="C87" s="651"/>
      <c r="D87" s="652"/>
      <c r="E87" s="653"/>
      <c r="F87" s="273" t="s">
        <v>597</v>
      </c>
      <c r="G87" s="336"/>
      <c r="H87" s="340"/>
      <c r="I87" s="367"/>
      <c r="J87" s="340"/>
      <c r="K87" s="396"/>
      <c r="L87" s="340"/>
      <c r="M87" s="654"/>
      <c r="N87" s="347"/>
      <c r="O87" s="340"/>
      <c r="P87" s="654"/>
      <c r="Q87" s="347"/>
      <c r="R87" s="655"/>
      <c r="S87" s="278" t="s">
        <v>598</v>
      </c>
      <c r="T87" s="292" t="s">
        <v>57</v>
      </c>
      <c r="U87" s="278" t="s">
        <v>593</v>
      </c>
      <c r="V87" s="278" t="s">
        <v>599</v>
      </c>
      <c r="W87" s="292" t="s">
        <v>60</v>
      </c>
      <c r="X87" s="292" t="s">
        <v>61</v>
      </c>
      <c r="Y87" s="656" t="str">
        <f t="shared" si="79"/>
        <v>PROBABILIDAD</v>
      </c>
      <c r="Z87" s="656" t="str">
        <f t="shared" si="80"/>
        <v>30%</v>
      </c>
      <c r="AA87" s="303">
        <f>IFERROR(IF(AND(Y86="Probabilidad",Y87="Probabilidad"),(AA86-(AA86*Z87)),IF(Y87="Probabilidad",(N86-(N86*Z87)),IF(Y87="Impacto",AA86,""))),"")</f>
        <v>0.33599999999999997</v>
      </c>
      <c r="AB87" s="280" t="str">
        <f>IFERROR(IF(AA87="","",IF(AA87&lt;=0.2,"MUY BAJA",IF(AA87&lt;=0.4,"BAJA",IF(AA87&lt;=0.6,"MEDIA",IF(AA87&lt;=0.8,"ALTA",IF(AA87=1,"MUY ALTA")))))),"")</f>
        <v>BAJA</v>
      </c>
      <c r="AC87" s="280">
        <f>IFERROR(IF(AND(Y86="Impacto",Y87="Impacto"),(AC86-(AC86*Z87)),IF(Y87="Impacto",(Q86-(+Q86*Z87)),IF(Y87="Probabilidad",AC86,""))),"")</f>
        <v>0.6</v>
      </c>
      <c r="AD87" s="280" t="str">
        <f>IFERROR(IF(AC87="","",IF(AC87&lt;=0.2,"LEVE",IF(AC87&lt;=0.4,"MENOR",IF(AC87&lt;=0.6,"MODERADO",IF(AC87&lt;=0.8,"MAYOR",IF(AC87=1,"CATASTRÓFICO")))))),"")</f>
        <v>MODERADO</v>
      </c>
      <c r="AE87" s="658" t="str">
        <f>IFERROR(IF(OR(AND(AB87="Muy Baja",AD87="Leve"),AND(AB87="Muy Baja",AD87="Menor"),AND(AB87="Baja",AD87="Leve")),"BAJO",IF(OR(AND(AB87="Muy baja",AD87="Moderado"),AND(AB87="Baja",AD87="Menor"),AND(AB87="Baja",AD87="Moderado"),AND(AB87="Media",AD87="Leve"),AND(AB87="Media",AD87="Menor"),AND(AB87="Media",AD87="Moderado"),AND(AB87="Alta",AD87="Leve"),AND(AB87="Alta",AD87="Menor")),"MODERADO",IF(OR(AND(AB87="Muy Baja",AD87="Mayor"),AND(AB87="Baja",AD87="Mayor"),AND(AB87="Media",AD87="Mayor"),AND(AB87="Alta",AD87="Moderado"),AND(AB87="Alta",AD87="Mayor"),AND(AB87="Muy Alta",AD87="Leve"),AND(AB87="Muy Alta",AD87="Menor"),AND(AB87="Muy Alta",AD87="Moderado"),AND(AB87="Muy Alta",AD87="Mayor")),"ALTO",IF(OR(AND(AB87="Muy Baja",AD87="Catastrófico"),AND(AB87="Baja",AD87="Catastrófico"),AND(AB87="Media",AD87="Catastrófico"),AND(AB87="Alta",AD87="Catastrófico"),AND(AB87="Muy Alta",AD87="Catastrófico")),"EXTREMO","")))),"")</f>
        <v>MODERADO</v>
      </c>
      <c r="AF87" s="435"/>
      <c r="AG87" s="368"/>
      <c r="AH87" s="659"/>
      <c r="AI87" s="355"/>
      <c r="AJ87" s="659"/>
      <c r="AK87" s="381"/>
      <c r="AL87" s="655"/>
      <c r="AM87" s="659"/>
      <c r="AN87" s="355"/>
      <c r="AO87" s="659"/>
      <c r="AP87" s="355"/>
      <c r="AQ87" s="655"/>
      <c r="AR87" s="729"/>
      <c r="AS87" s="690"/>
      <c r="AT87" s="729"/>
      <c r="AU87" s="273"/>
      <c r="AV87" s="298"/>
      <c r="AW87" s="273"/>
      <c r="AX87" s="298"/>
      <c r="AY87" s="273"/>
      <c r="AZ87" s="298"/>
      <c r="BA87" s="296"/>
      <c r="BB87" s="285"/>
      <c r="BC87" s="278"/>
      <c r="BD87" s="730"/>
      <c r="BE87" s="731"/>
      <c r="BF87" s="298"/>
      <c r="BG87" s="273"/>
      <c r="BH87" s="298"/>
      <c r="BI87" s="273"/>
      <c r="BJ87" s="666"/>
      <c r="BK87" s="667"/>
      <c r="BL87" s="666"/>
      <c r="BM87" s="667"/>
      <c r="BN87" s="666"/>
      <c r="BO87" s="667"/>
      <c r="BP87" s="668"/>
      <c r="BQ87" s="426"/>
      <c r="BR87" s="598"/>
    </row>
    <row r="88" spans="1:70" s="626" customFormat="1" ht="127.5" customHeight="1">
      <c r="A88" s="650"/>
      <c r="B88" s="651"/>
      <c r="C88" s="651"/>
      <c r="D88" s="652"/>
      <c r="E88" s="653" t="s">
        <v>333</v>
      </c>
      <c r="F88" s="273" t="s">
        <v>600</v>
      </c>
      <c r="G88" s="340" t="s">
        <v>601</v>
      </c>
      <c r="H88" s="340" t="s">
        <v>590</v>
      </c>
      <c r="I88" s="367"/>
      <c r="J88" s="340" t="s">
        <v>111</v>
      </c>
      <c r="K88" s="396">
        <v>35</v>
      </c>
      <c r="L88" s="340" t="s">
        <v>602</v>
      </c>
      <c r="M88" s="654" t="str">
        <f>IF(K88&lt;=0,"",IF(K88&lt;=2,"Muy Baja",IF(K88&lt;=10,"Baja",IF(K88&lt;=30,"Media",IF(K88&lt;=100,"Alta",IF(K88&gt;100,"Muy Alta"))))))</f>
        <v>Alta</v>
      </c>
      <c r="N88" s="345">
        <f>IF(M88="","",IF(M88="Muy Baja",0.2,IF(M88="Baja",0.4,IF(M88="Media",0.6,IF(M88="Alta",0.8,IF(M88="Muy Alta",1,))))))</f>
        <v>0.8</v>
      </c>
      <c r="O88" s="336" t="s">
        <v>55</v>
      </c>
      <c r="P88" s="654" t="str">
        <f>IF(OR(O88=CRITERIOS!$C$182,O88=CRITERIOS!$D$182),"Leve",IF(OR(O88=CRITERIOS!$C$183,O88=CRITERIOS!$D$183),"Menor",IF(OR(O88=CRITERIOS!$C$184,O88=CRITERIOS!$D$184),"Moderado",IF(OR(O88=CRITERIOS!$C$185,O88=CRITERIOS!$D$185),"Mayor",IF(OR(O88=CRITERIOS!$C$186,O88=CRITERIOS!$D$186),"Catastrófico","")))))</f>
        <v>Moderado</v>
      </c>
      <c r="Q88" s="345">
        <f>IF(P88="","",IF(P88="Leve",0.2,IF(P88="Menor",0.4,IF(P88="Moderado",0.6,IF(P88="Mayor",0.8,IF(P88="Catastrófico",1,))))))</f>
        <v>0.6</v>
      </c>
      <c r="R88" s="655" t="str">
        <f>IF(OR(AND(M88="Muy Baja",P88="Leve"),AND(M88="Muy Baja",P88="Menor"),AND(M88="Baja",P88="Leve")),"BAJO",IF(OR(AND(M88="Muy baja",P88="Moderado"),AND(M88="Baja",P88="Menor"),AND(M88="Baja",P88="Moderado"),AND(M88="Media",P88="Leve"),AND(M88="Media",P88="Menor"),AND(M88="Media",P88="Moderado"),AND(M88="Alta",P88="Leve"),AND(M88="Alta",P88="Menor")),"MODERADO",IF(OR(AND(M88="Muy Baja",P88="Mayor"),AND(M88="Baja",P88="Mayor"),AND(M88="Media",P88="Mayor"),AND(M88="Alta",P88="Moderado"),AND(M88="Alta",P88="Mayor"),AND(M88="Muy Alta",P88="Leve"),AND(M88="Muy Alta",P88="Menor"),AND(M88="Muy Alta",P88="Moderado"),AND(M88="Muy Alta",P88="Mayor")),"ALTO",IF(OR(AND(M88="Muy Baja",P88="Catastrófico"),AND(M88="Baja",P88="Catastrófico"),AND(M88="Media",P88="Catastrófico"),AND(M88="Alta",P88="Catastrófico"),AND(M88="Muy Alta",P88="Catastrófico")),"EXTREMO",""))))</f>
        <v>ALTO</v>
      </c>
      <c r="S88" s="310" t="s">
        <v>603</v>
      </c>
      <c r="T88" s="292" t="s">
        <v>57</v>
      </c>
      <c r="U88" s="278" t="s">
        <v>604</v>
      </c>
      <c r="V88" s="278" t="s">
        <v>605</v>
      </c>
      <c r="W88" s="292" t="s">
        <v>78</v>
      </c>
      <c r="X88" s="292" t="s">
        <v>61</v>
      </c>
      <c r="Y88" s="656" t="str">
        <f>IF(OR(W88="PREVENTIVO",W88="DETECTIVO"),"PROBABILIDAD",IF(W88="CORRECTIVO","IMPACTO",""))</f>
        <v>PROBABILIDAD</v>
      </c>
      <c r="Z88" s="657" t="str">
        <f t="shared" si="80"/>
        <v>40%</v>
      </c>
      <c r="AA88" s="301">
        <f>IFERROR(IF(Y88="Probabilidad",(N88-(N88*Z88)),IF(Y88="Impacto",N88,"")),"")</f>
        <v>0.48</v>
      </c>
      <c r="AB88" s="280" t="str">
        <f t="shared" ref="AB88:AB89" si="89">IFERROR(IF(AA88="","",IF(AA88&lt;=0.2,"MUY BAJA",IF(AA88&lt;=0.4,"BAJA",IF(AA88&lt;=0.6,"MEDIA",IF(AA88&lt;=0.8,"ALTA",IF(AA88=1,"MUY ALTA")))))),"")</f>
        <v>MEDIA</v>
      </c>
      <c r="AC88" s="301">
        <f>IFERROR(IF(Y88="Impacto",(Q88-(Q88*Z88)),IF(Y88="Probabilidad",Q88,"")),"")</f>
        <v>0.6</v>
      </c>
      <c r="AD88" s="282" t="str">
        <f t="shared" ref="AD88:AD89" si="90">IFERROR(IF(AC88="","",IF(AC88&lt;=0.2,"LEVE",IF(AC88&lt;=0.4,"MENOR",IF(AC88&lt;=0.6,"MODERADO",IF(AC88&lt;=0.8,"MAYOR",IF(AC88=1,"CATASTRÓFICO")))))),"")</f>
        <v>MODERADO</v>
      </c>
      <c r="AE88" s="658" t="str">
        <f t="shared" ref="AE88:AE89" si="91">IFERROR(IF(OR(AND(AB88="Muy Baja",AD88="Leve"),AND(AB88="Muy Baja",AD88="Menor"),AND(AB88="Baja",AD88="Leve")),"BAJO",IF(OR(AND(AB88="Muy baja",AD88="Moderado"),AND(AB88="Baja",AD88="Menor"),AND(AB88="Baja",AD88="Moderado"),AND(AB88="Media",AD88="Leve"),AND(AB88="Media",AD88="Menor"),AND(AB88="Media",AD88="Moderado"),AND(AB88="Alta",AD88="Leve"),AND(AB88="Alta",AD88="Menor")),"MODERADO",IF(OR(AND(AB88="Muy Baja",AD88="Mayor"),AND(AB88="Baja",AD88="Mayor"),AND(AB88="Media",AD88="Mayor"),AND(AB88="Alta",AD88="Moderado"),AND(AB88="Alta",AD88="Mayor"),AND(AB88="Muy Alta",AD88="Leve"),AND(AB88="Muy Alta",AD88="Menor"),AND(AB88="Muy Alta",AD88="Moderado"),AND(AB88="Muy Alta",AD88="Mayor")),"ALTO",IF(OR(AND(AB88="Muy Baja",AD88="Catastrófico"),AND(AB88="Baja",AD88="Catastrófico"),AND(AB88="Media",AD88="Catastrófico"),AND(AB88="Alta",AD88="Catastrófico"),AND(AB88="Muy Alta",AD88="Catastrófico")),"EXTREMO","")))),"")</f>
        <v>MODERADO</v>
      </c>
      <c r="AF88" s="315">
        <v>45926</v>
      </c>
      <c r="AG88" s="328" t="s">
        <v>606</v>
      </c>
      <c r="AH88" s="659">
        <f>MIN(AA88:AA90)</f>
        <v>0.28799999999999998</v>
      </c>
      <c r="AI88" s="355" t="str">
        <f t="shared" si="86"/>
        <v>BAJA</v>
      </c>
      <c r="AJ88" s="659">
        <f>MIN(AC88:AC90)</f>
        <v>0.6</v>
      </c>
      <c r="AK88" s="381" t="str">
        <f t="shared" si="87"/>
        <v>MODERADO</v>
      </c>
      <c r="AL88" s="655" t="str">
        <f t="shared" ref="AL88" si="92">IFERROR(IF(OR(AND(AI88="Muy Baja",AK88="Leve"),AND(AI88="Muy Baja",AK88="Menor"),AND(AI88="Baja",AK88="Leve")),"BAJO",IF(OR(AND(AI88="Muy baja",AK88="Moderado"),AND(AI88="Baja",AK88="Menor"),AND(AI88="Baja",AK88="Moderado"),AND(AI88="Media",AK88="Leve"),AND(AI88="Media",AK88="Menor"),AND(AI88="Media",AK88="Moderado"),AND(AI88="Alta",AK88="Leve"),AND(AI88="Alta",AK88="Menor")),"MODERADO",IF(OR(AND(AI88="Muy Baja",AK88="Mayor"),AND(AI88="Baja",AK88="Mayor"),AND(AI88="Media",AK88="Mayor"),AND(AI88="Alta",AK88="Moderado"),AND(AI88="Alta",AK88="Mayor"),AND(AI88="Muy Alta",AK88="Leve"),AND(AI88="Muy Alta",AK88="Menor"),AND(AI88="Muy Alta",AK88="Moderado"),AND(AI88="Muy Alta",AK88="Mayor")),"ALTO",IF(OR(AND(AI88="Muy Baja",AK88="Catastrófico"),AND(AI88="Baja",AK88="Catastrófico"),AND(AI88="Media",AK88="Catastrófico"),AND(AI88="Alta",AK88="Catastrófico"),AND(AI88="Muy Alta",AK88="Catastrófico")),"EXTREMO","")))),"")</f>
        <v>MODERADO</v>
      </c>
      <c r="AM88" s="659"/>
      <c r="AN88" s="355"/>
      <c r="AO88" s="659"/>
      <c r="AP88" s="355"/>
      <c r="AQ88" s="655"/>
      <c r="AR88" s="729"/>
      <c r="AS88" s="690"/>
      <c r="AT88" s="729"/>
      <c r="AU88" s="273"/>
      <c r="AV88" s="298"/>
      <c r="AW88" s="273"/>
      <c r="AX88" s="298"/>
      <c r="AY88" s="273"/>
      <c r="AZ88" s="298"/>
      <c r="BA88" s="296"/>
      <c r="BB88" s="285"/>
      <c r="BC88" s="278"/>
      <c r="BD88" s="730"/>
      <c r="BE88" s="731"/>
      <c r="BF88" s="298"/>
      <c r="BG88" s="273"/>
      <c r="BH88" s="298"/>
      <c r="BI88" s="273"/>
      <c r="BJ88" s="666"/>
      <c r="BK88" s="667"/>
      <c r="BL88" s="666"/>
      <c r="BM88" s="667"/>
      <c r="BN88" s="666"/>
      <c r="BO88" s="667"/>
      <c r="BP88" s="668">
        <v>45894</v>
      </c>
      <c r="BQ88" s="361" t="s">
        <v>74</v>
      </c>
      <c r="BR88" s="598"/>
    </row>
    <row r="89" spans="1:70" s="626" customFormat="1" ht="127.5" customHeight="1">
      <c r="A89" s="650"/>
      <c r="B89" s="651"/>
      <c r="C89" s="651"/>
      <c r="D89" s="652"/>
      <c r="E89" s="653"/>
      <c r="F89" s="273" t="s">
        <v>588</v>
      </c>
      <c r="G89" s="340"/>
      <c r="H89" s="340"/>
      <c r="I89" s="367"/>
      <c r="J89" s="340"/>
      <c r="K89" s="396"/>
      <c r="L89" s="340"/>
      <c r="M89" s="654"/>
      <c r="N89" s="345"/>
      <c r="O89" s="336"/>
      <c r="P89" s="654"/>
      <c r="Q89" s="345"/>
      <c r="R89" s="655"/>
      <c r="S89" s="343" t="s">
        <v>607</v>
      </c>
      <c r="T89" s="386" t="s">
        <v>85</v>
      </c>
      <c r="U89" s="343" t="s">
        <v>608</v>
      </c>
      <c r="V89" s="343" t="s">
        <v>609</v>
      </c>
      <c r="W89" s="386" t="s">
        <v>78</v>
      </c>
      <c r="X89" s="386" t="s">
        <v>61</v>
      </c>
      <c r="Y89" s="654" t="str">
        <f t="shared" ref="Y89" si="93">IF(OR(W89="PREVENTIVO",W89="DETECTIVO"),"PROBABILIDAD",IF(W89="CORRECTIVO","IMPACTO",""))</f>
        <v>PROBABILIDAD</v>
      </c>
      <c r="Z89" s="687" t="str">
        <f t="shared" si="80"/>
        <v>40%</v>
      </c>
      <c r="AA89" s="345">
        <f>IFERROR(IF(AND(Y88="Probabilidad",Y89="Probabilidad"),(AA88-(AA88*Z89)),IF(Y89="Probabilidad",(N88-(N88*Z89)),IF(Y89="Impacto",AA88,""))),"")</f>
        <v>0.28799999999999998</v>
      </c>
      <c r="AB89" s="355" t="str">
        <f t="shared" si="89"/>
        <v>BAJA</v>
      </c>
      <c r="AC89" s="398">
        <f>IFERROR(IF(AND(Y88="Impacto",Y89="Impacto"),(AC88-(AC88*Z89)),IF(Y89="Impacto",(Q88-(+Q88*Z89)),IF(Y89="Probabilidad",AC88,""))),"")</f>
        <v>0.6</v>
      </c>
      <c r="AD89" s="412" t="str">
        <f t="shared" si="90"/>
        <v>MODERADO</v>
      </c>
      <c r="AE89" s="655" t="str">
        <f t="shared" si="91"/>
        <v>MODERADO</v>
      </c>
      <c r="AF89" s="418">
        <v>45926</v>
      </c>
      <c r="AG89" s="368" t="s">
        <v>610</v>
      </c>
      <c r="AH89" s="659"/>
      <c r="AI89" s="355"/>
      <c r="AJ89" s="659"/>
      <c r="AK89" s="381"/>
      <c r="AL89" s="655"/>
      <c r="AM89" s="659"/>
      <c r="AN89" s="355"/>
      <c r="AO89" s="659"/>
      <c r="AP89" s="355"/>
      <c r="AQ89" s="655"/>
      <c r="AR89" s="729"/>
      <c r="AS89" s="690"/>
      <c r="AT89" s="729"/>
      <c r="AU89" s="273"/>
      <c r="AV89" s="298"/>
      <c r="AW89" s="273"/>
      <c r="AX89" s="298"/>
      <c r="AY89" s="273"/>
      <c r="AZ89" s="298"/>
      <c r="BA89" s="296"/>
      <c r="BB89" s="285"/>
      <c r="BC89" s="278"/>
      <c r="BD89" s="730"/>
      <c r="BE89" s="731"/>
      <c r="BF89" s="298"/>
      <c r="BG89" s="273"/>
      <c r="BH89" s="298"/>
      <c r="BI89" s="273"/>
      <c r="BJ89" s="666"/>
      <c r="BK89" s="667"/>
      <c r="BL89" s="666"/>
      <c r="BM89" s="667"/>
      <c r="BN89" s="666"/>
      <c r="BO89" s="667"/>
      <c r="BP89" s="668"/>
      <c r="BQ89" s="361"/>
      <c r="BR89" s="598"/>
    </row>
    <row r="90" spans="1:70" s="626" customFormat="1" ht="127.5" customHeight="1">
      <c r="A90" s="650"/>
      <c r="B90" s="651"/>
      <c r="C90" s="651"/>
      <c r="D90" s="652"/>
      <c r="E90" s="653"/>
      <c r="F90" s="273" t="s">
        <v>611</v>
      </c>
      <c r="G90" s="340"/>
      <c r="H90" s="340"/>
      <c r="I90" s="367"/>
      <c r="J90" s="340"/>
      <c r="K90" s="396"/>
      <c r="L90" s="340"/>
      <c r="M90" s="654"/>
      <c r="N90" s="345"/>
      <c r="O90" s="336"/>
      <c r="P90" s="654"/>
      <c r="Q90" s="345"/>
      <c r="R90" s="655"/>
      <c r="S90" s="343"/>
      <c r="T90" s="386"/>
      <c r="U90" s="343"/>
      <c r="V90" s="343"/>
      <c r="W90" s="386"/>
      <c r="X90" s="386"/>
      <c r="Y90" s="654"/>
      <c r="Z90" s="687"/>
      <c r="AA90" s="345"/>
      <c r="AB90" s="355"/>
      <c r="AC90" s="398"/>
      <c r="AD90" s="412"/>
      <c r="AE90" s="655"/>
      <c r="AF90" s="418"/>
      <c r="AG90" s="368"/>
      <c r="AH90" s="659"/>
      <c r="AI90" s="355"/>
      <c r="AJ90" s="659"/>
      <c r="AK90" s="381"/>
      <c r="AL90" s="655"/>
      <c r="AM90" s="659"/>
      <c r="AN90" s="355"/>
      <c r="AO90" s="659"/>
      <c r="AP90" s="355"/>
      <c r="AQ90" s="655"/>
      <c r="AR90" s="729"/>
      <c r="AS90" s="690"/>
      <c r="AT90" s="729"/>
      <c r="AU90" s="273"/>
      <c r="AV90" s="298"/>
      <c r="AW90" s="273"/>
      <c r="AX90" s="298"/>
      <c r="AY90" s="273"/>
      <c r="AZ90" s="298"/>
      <c r="BA90" s="296"/>
      <c r="BB90" s="285"/>
      <c r="BC90" s="278"/>
      <c r="BD90" s="730"/>
      <c r="BE90" s="731"/>
      <c r="BF90" s="298"/>
      <c r="BG90" s="273"/>
      <c r="BH90" s="298"/>
      <c r="BI90" s="273"/>
      <c r="BJ90" s="666"/>
      <c r="BK90" s="667"/>
      <c r="BL90" s="666"/>
      <c r="BM90" s="667"/>
      <c r="BN90" s="666"/>
      <c r="BO90" s="667"/>
      <c r="BP90" s="668"/>
      <c r="BQ90" s="361"/>
      <c r="BR90" s="598"/>
    </row>
    <row r="91" spans="1:70" s="626" customFormat="1" ht="127.5" customHeight="1">
      <c r="A91" s="650">
        <f>IF(OR(AM91=0,AO91=0),"",IF(AND(AM91&lt;=0.2,AO91&lt;=0.2),1,IF(AND(AM91&lt;=0.2,AO91&lt;=0.4),2,IF(AND(AM91&lt;=0.2,AO91&lt;=0.6),3,IF(AND(AM91&lt;=0.2,AO91&lt;=0.8),4,IF(AND(AM91&lt;=0.2,AO91&lt;=1),5,IF(AND(AM91&lt;=0.4,AO91&lt;=0.2),6,IF(AND(AM91&lt;=0.4,AO91&lt;=0.4),7,IF(AND(AM91&lt;=0.4,AO91&lt;=0.6),8,IF(AND(AM91&lt;=0.4,AO91&lt;=0.8),9,IF(AND(AM91&lt;=0.4,AO91&lt;=1),10,IF(AND(AM91&lt;=0.6,AO91&lt;=0.2),11,IF(AND(AM91&lt;=0.6,AO91&lt;=0.4),12,IF(AND(AM91&lt;=0.6,AO91&lt;=0.6),4,IF(AND(AM91&lt;=0.6,AO91&lt;=0.8),14,IF(AND(AM91&lt;=0.6,AO91&lt;=1),15,IF(AND(AM91&lt;=0.8,AO91&lt;=0.2),16,IF(AND(AM91&lt;=0.8,AO91&lt;=0.4),17,IF(AND(AM91&lt;=0.8,AO91&lt;=0.6),18,IF(AND(AM91&lt;=0.8,AO91&lt;=0.8),19,IF(AND(AM91&lt;=0.8,AO91&lt;=1),20,IF(AND(AM91&lt;=1,AO91&lt;=0.2),21,IF(AND(AM91&lt;=1,AO91&lt;=0.4),22,IF(AND(AM91&lt;=1,AO91&lt;=0.6),23,IF(AND(AM91&lt;=1,AO91&lt;=0.8),24,IF(AND(AM91&lt;=1,AO91&lt;=1),25,""))))))))))))))))))))))))))</f>
        <v>9</v>
      </c>
      <c r="B91" s="651">
        <f>IF(A91="","",(COUNTIF($A$21:A91,A91))/100)</f>
        <v>0.02</v>
      </c>
      <c r="C91" s="651">
        <f>IFERROR(A91+B91,"")</f>
        <v>9.02</v>
      </c>
      <c r="D91" s="734">
        <v>2</v>
      </c>
      <c r="E91" s="653" t="s">
        <v>203</v>
      </c>
      <c r="F91" s="302" t="s">
        <v>612</v>
      </c>
      <c r="G91" s="340" t="s">
        <v>613</v>
      </c>
      <c r="H91" s="340" t="s">
        <v>614</v>
      </c>
      <c r="I91" s="409" t="s">
        <v>615</v>
      </c>
      <c r="J91" s="340" t="s">
        <v>616</v>
      </c>
      <c r="K91" s="344">
        <v>30</v>
      </c>
      <c r="L91" s="340" t="s">
        <v>617</v>
      </c>
      <c r="M91" s="654" t="str">
        <f>IF(K91&lt;=0,"",IF(K91&lt;=2,"Muy Baja",IF(K91&lt;=10,"Baja",IF(K91&lt;=30,"Media",IF(K91&lt;=100,"Alta",IF(K91&gt;100,"Muy Alta"))))))</f>
        <v>Media</v>
      </c>
      <c r="N91" s="345">
        <f>IF(M91="","",IF(M91="Muy Baja",0.2,IF(M91="Baja",0.4,IF(M91="Media",0.6,IF(M91="Alta",0.8,IF(M91="Muy Alta",1,))))))</f>
        <v>0.6</v>
      </c>
      <c r="O91" s="336" t="s">
        <v>55</v>
      </c>
      <c r="P91" s="654" t="str">
        <f>IF(OR(O91=CRITERIOS!$C$182,O91=CRITERIOS!$D$182),"Leve",IF(OR(O91=CRITERIOS!$C$183,O91=CRITERIOS!$D$183),"Menor",IF(OR(O91=CRITERIOS!$C$184,O91=CRITERIOS!$D$184),"Moderado",IF(OR(O91=CRITERIOS!$C$185,O91=CRITERIOS!$D$185),"Mayor",IF(OR(O91=CRITERIOS!$C$186,O91=CRITERIOS!$D$186),"Catastrófico","")))))</f>
        <v>Moderado</v>
      </c>
      <c r="Q91" s="345">
        <f>IF(P91="","",IF(P91="Leve",0.2,IF(P91="Menor",0.4,IF(P91="Moderado",0.6,IF(P91="Mayor",0.8,IF(P91="Catastrófico",1,))))))</f>
        <v>0.6</v>
      </c>
      <c r="R91" s="655" t="str">
        <f>IF(OR(AND(M91="Muy Baja",P91="Leve"),AND(M91="Muy Baja",P91="Menor"),AND(M91="Baja",P91="Leve")),"BAJO",IF(OR(AND(M91="Muy baja",P91="Moderado"),AND(M91="Baja",P91="Menor"),AND(M91="Baja",P91="Moderado"),AND(M91="Media",P91="Leve"),AND(M91="Media",P91="Menor"),AND(M91="Media",P91="Moderado"),AND(M91="Alta",P91="Leve"),AND(M91="Alta",P91="Menor")),"MODERADO",IF(OR(AND(M91="Muy Baja",P91="Mayor"),AND(M91="Baja",P91="Mayor"),AND(M91="Media",P91="Mayor"),AND(M91="Alta",P91="Moderado"),AND(M91="Alta",P91="Mayor"),AND(M91="Muy Alta",P91="Leve"),AND(M91="Muy Alta",P91="Menor"),AND(M91="Muy Alta",P91="Moderado"),AND(M91="Muy Alta",P91="Mayor")),"ALTO",IF(OR(AND(M91="Muy Baja",P91="Catastrófico"),AND(M91="Baja",P91="Catastrófico"),AND(M91="Media",P91="Catastrófico"),AND(M91="Alta",P91="Catastrófico"),AND(M91="Muy Alta",P91="Catastrófico")),"EXTREMO",""))))</f>
        <v>MODERADO</v>
      </c>
      <c r="S91" s="686" t="s">
        <v>618</v>
      </c>
      <c r="T91" s="292" t="s">
        <v>57</v>
      </c>
      <c r="U91" s="667" t="s">
        <v>619</v>
      </c>
      <c r="V91" s="667" t="s">
        <v>620</v>
      </c>
      <c r="W91" s="292" t="s">
        <v>78</v>
      </c>
      <c r="X91" s="292" t="s">
        <v>61</v>
      </c>
      <c r="Y91" s="656" t="str">
        <f>IF(OR(W91="PREVENTIVO",W91="DETECTIVO"),"PROBABILIDAD",IF(W91="CORRECTIVO","IMPACTO",""))</f>
        <v>PROBABILIDAD</v>
      </c>
      <c r="Z91" s="657" t="str">
        <f t="shared" si="55"/>
        <v>40%</v>
      </c>
      <c r="AA91" s="301">
        <f>IFERROR(IF(Y91="Probabilidad",(N91-(N91*Z91)),IF(Y91="Impacto",N91,"")),"")</f>
        <v>0.36</v>
      </c>
      <c r="AB91" s="280" t="str">
        <f t="shared" ref="AB91:AB99" si="94">IFERROR(IF(AA91="","",IF(AA91&lt;=0.2,"MUY BAJA",IF(AA91&lt;=0.4,"BAJA",IF(AA91&lt;=0.6,"MEDIA",IF(AA91&lt;=0.8,"ALTA",IF(AA91=1,"MUY ALTA")))))),"")</f>
        <v>BAJA</v>
      </c>
      <c r="AC91" s="301">
        <f>IFERROR(IF(Y91="Impacto",(Q91-(Q91*Z91)),IF(Y91="Probabilidad",Q91,"")),"")</f>
        <v>0.6</v>
      </c>
      <c r="AD91" s="282" t="str">
        <f t="shared" ref="AD91:AD94" si="95">IFERROR(IF(AC91="","",IF(AC91&lt;=0.2,"LEVE",IF(AC91&lt;=0.4,"MENOR",IF(AC91&lt;=0.6,"MODERADO",IF(AC91&lt;=0.8,"MAYOR",IF(AC91=1,"CATASTRÓFICO")))))),"")</f>
        <v>MODERADO</v>
      </c>
      <c r="AE91" s="658" t="str">
        <f t="shared" si="53"/>
        <v>MODERADO</v>
      </c>
      <c r="AF91" s="360">
        <v>45733</v>
      </c>
      <c r="AG91" s="667" t="s">
        <v>621</v>
      </c>
      <c r="AH91" s="659">
        <f>MIN(AA91:AA93)</f>
        <v>0.12959999999999999</v>
      </c>
      <c r="AI91" s="355" t="str">
        <f>IFERROR(IF(AH91="","",IF(AH91&lt;=0.2,"MUY BAJA",IF(AH91&lt;=0.4,"BAJA",IF(AH91&lt;=0.6,"MEDIA",IF(AH91&lt;=0.8,"ALTA",IF(AH91=1,"MUY ALTA")))))),"")</f>
        <v>MUY BAJA</v>
      </c>
      <c r="AJ91" s="659">
        <f>MIN(AC91:AC93)</f>
        <v>0.6</v>
      </c>
      <c r="AK91" s="381" t="str">
        <f>IFERROR(IF(AJ91="","",IF(AJ91&lt;=0.2,"LEVE",IF(AJ91&lt;=0.4,"MENOR",IF(AJ91&lt;=0.6,"MODERADO",IF(AJ91&lt;=0.8,"MAYOR",IF(AJ91=1,"CATASTRÓFICO")))))),"")</f>
        <v>MODERADO</v>
      </c>
      <c r="AL91" s="381" t="str">
        <f>IFERROR(IF(OR(AND(AI91="Muy Baja",AK91="Leve"),AND(AI91="Muy Baja",AK91="Menor"),AND(AI91="Baja",AK91="Leve")),"BAJO",IF(OR(AND(AI91="Muy baja",AK91="Moderado"),AND(AI91="Baja",AK91="Menor"),AND(AI91="Baja",AK91="Moderado"),AND(AI91="Media",AK91="Leve"),AND(AI91="Media",AK91="Menor"),AND(AI91="Media",AK91="Moderado"),AND(AI91="Alta",AK91="Leve"),AND(AI91="Alta",AK91="Menor")),"MODERADO",IF(OR(AND(AI91="Muy Baja",AK91="Mayor"),AND(AI91="Baja",AK91="Mayor"),AND(AI91="Media",AK91="Mayor"),AND(AI91="Alta",AK91="Moderado"),AND(AI91="Alta",AK91="Mayor"),AND(AI91="Muy Alta",AK91="Leve"),AND(AI91="Muy Alta",AK91="Menor"),AND(AI91="Muy Alta",AK91="Moderado"),AND(AI91="Muy Alta",AK91="Mayor")),"ALTO",IF(OR(AND(AI91="Muy Baja",AK91="Catastrófico"),AND(AI91="Baja",AK91="Catastrófico"),AND(AI91="Media",AK91="Catastrófico"),AND(AI91="Alta",AK91="Catastrófico"),AND(AI91="Muy Alta",AK91="Catastrófico")),"EXTREMO","")))),"")</f>
        <v>MODERADO</v>
      </c>
      <c r="AM91" s="659">
        <f>+AVERAGE(AH91:AH114)</f>
        <v>0.28660799999999997</v>
      </c>
      <c r="AN91" s="355" t="str">
        <f>IFERROR(IF(AM91="","",IF(AM91&lt;=0.2,"MUY BAJA",IF(AM91&lt;=0.4,"BAJA",IF(AM91&lt;=0.6,"MEDIA",IF(AM91&lt;=0.8,"ALTA",IF(AM91=1,"MUY ALTA")))))),"")</f>
        <v>BAJA</v>
      </c>
      <c r="AO91" s="659">
        <f>+AVERAGE(AJ91:AJ114)</f>
        <v>0.65999999999999992</v>
      </c>
      <c r="AP91" s="660" t="str">
        <f>IFERROR(IF(AO91="","",IF(AO91&lt;=0.2,"LEVE",IF(AO91&lt;=0.4,"MENOR",IF(AO91&lt;=0.6,"MODERADO",IF(AO91&lt;=0.8,"MAYOR",IF(AO91=1,"CATASTRÓFICO")))))),"")</f>
        <v>MAYOR</v>
      </c>
      <c r="AQ91" s="655" t="str">
        <f>IFERROR(IF(OR(AND(AN91="Muy Baja",AP91="Leve"),AND(AN91="Muy Baja",AP91="Menor"),AND(AN91="Baja",AP91="Leve")),"BAJO",IF(OR(AND(AN91="Muy baja",AP91="Moderado"),AND(AN91="Baja",AP91="Menor"),AND(AN91="Baja",AP91="Moderado"),AND(AN91="Media",AP91="Leve"),AND(AN91="Media",AP91="Menor"),AND(AN91="Media",AP91="Moderado"),AND(AN91="Alta",AP91="Leve"),AND(AN91="Alta",AP91="Menor")),"MODERADO",IF(OR(AND(AN91="Muy Baja",AP91="Mayor"),AND(AN91="Baja",AP91="Mayor"),AND(AN91="Media",AP91="Mayor"),AND(AN91="Alta",AP91="Moderado"),AND(AN91="Alta",AP91="Mayor"),AND(AN91="Muy Alta",AP91="Leve"),AND(AN91="Muy Alta",AP91="Menor"),AND(AN91="Muy Alta",AP91="Moderado"),AND(AN91="Muy Alta",AP91="Mayor")),"ALTO",IF(OR(AND(AN91="Muy Baja",AP91="Catastrófico"),AND(AN91="Baja",AP91="Catastrófico"),AND(AN91="Media",AP91="Catastrófico"),AND(AN91="Alta",AP91="Catastrófico"),AND(AN91="Muy Alta",AP91="Catastrófico")),"EXTREMO","")))),"")</f>
        <v>ALTO</v>
      </c>
      <c r="AR91" s="335">
        <v>43717</v>
      </c>
      <c r="AS91" s="336" t="s">
        <v>622</v>
      </c>
      <c r="AT91" s="335">
        <v>43859</v>
      </c>
      <c r="AU91" s="336" t="s">
        <v>213</v>
      </c>
      <c r="AV91" s="356">
        <v>44061</v>
      </c>
      <c r="AW91" s="336" t="s">
        <v>623</v>
      </c>
      <c r="AX91" s="356">
        <v>44290</v>
      </c>
      <c r="AY91" s="336" t="s">
        <v>215</v>
      </c>
      <c r="AZ91" s="356">
        <v>44586</v>
      </c>
      <c r="BA91" s="336" t="s">
        <v>624</v>
      </c>
      <c r="BB91" s="356">
        <v>44959</v>
      </c>
      <c r="BC91" s="336" t="s">
        <v>217</v>
      </c>
      <c r="BD91" s="671">
        <v>45128</v>
      </c>
      <c r="BE91" s="672" t="s">
        <v>419</v>
      </c>
      <c r="BF91" s="673">
        <v>45034</v>
      </c>
      <c r="BG91" s="672" t="s">
        <v>349</v>
      </c>
      <c r="BH91" s="356">
        <v>45553</v>
      </c>
      <c r="BI91" s="336" t="s">
        <v>215</v>
      </c>
      <c r="BJ91" s="348">
        <v>45748</v>
      </c>
      <c r="BK91" s="672" t="s">
        <v>332</v>
      </c>
      <c r="BL91" s="348">
        <v>45898</v>
      </c>
      <c r="BM91" s="672" t="s">
        <v>74</v>
      </c>
      <c r="BN91" s="348"/>
      <c r="BO91" s="341"/>
      <c r="BP91" s="348"/>
      <c r="BQ91" s="361"/>
      <c r="BR91" s="598"/>
    </row>
    <row r="92" spans="1:70" s="626" customFormat="1" ht="99" customHeight="1">
      <c r="A92" s="607"/>
      <c r="B92" s="608"/>
      <c r="C92" s="608"/>
      <c r="D92" s="734"/>
      <c r="E92" s="653"/>
      <c r="F92" s="302" t="s">
        <v>625</v>
      </c>
      <c r="G92" s="340"/>
      <c r="H92" s="340"/>
      <c r="I92" s="409"/>
      <c r="J92" s="340"/>
      <c r="K92" s="344"/>
      <c r="L92" s="340"/>
      <c r="M92" s="654"/>
      <c r="N92" s="345"/>
      <c r="O92" s="336"/>
      <c r="P92" s="654"/>
      <c r="Q92" s="345"/>
      <c r="R92" s="655"/>
      <c r="S92" s="686" t="s">
        <v>626</v>
      </c>
      <c r="T92" s="292" t="s">
        <v>57</v>
      </c>
      <c r="U92" s="686" t="s">
        <v>627</v>
      </c>
      <c r="V92" s="686" t="s">
        <v>628</v>
      </c>
      <c r="W92" s="292" t="s">
        <v>78</v>
      </c>
      <c r="X92" s="292" t="s">
        <v>61</v>
      </c>
      <c r="Y92" s="656" t="str">
        <f t="shared" ref="Y92:Y93" si="96">IF(OR(W92="PREVENTIVO",W92="DETECTIVO"),"PROBABILIDAD",IF(W92="CORRECTIVO","IMPACTO",""))</f>
        <v>PROBABILIDAD</v>
      </c>
      <c r="Z92" s="657" t="str">
        <f t="shared" si="55"/>
        <v>40%</v>
      </c>
      <c r="AA92" s="275">
        <f>IFERROR(IF(AND(Y91="Probabilidad",Y92="Probabilidad"),(AA91-(AA91*Z92)),IF(Y92="Probabilidad",(N91-(N91*Z92)),IF(Y92="Impacto",AA91,""))),"")</f>
        <v>0.216</v>
      </c>
      <c r="AB92" s="280" t="str">
        <f t="shared" si="94"/>
        <v>BAJA</v>
      </c>
      <c r="AC92" s="301">
        <f>IFERROR(IF(AND(Y91="Impacto",Y92="Impacto"),(AC91-(AC91*Z92)),IF(Y92="Impacto",(Q91-(+Q91*Z92)),IF(Y92="Probabilidad",AC91,""))),"")</f>
        <v>0.6</v>
      </c>
      <c r="AD92" s="282" t="str">
        <f t="shared" si="95"/>
        <v>MODERADO</v>
      </c>
      <c r="AE92" s="658" t="str">
        <f t="shared" si="53"/>
        <v>MODERADO</v>
      </c>
      <c r="AF92" s="360"/>
      <c r="AG92" s="667" t="s">
        <v>629</v>
      </c>
      <c r="AH92" s="687"/>
      <c r="AI92" s="355"/>
      <c r="AJ92" s="687"/>
      <c r="AK92" s="381"/>
      <c r="AL92" s="381"/>
      <c r="AM92" s="659"/>
      <c r="AN92" s="355"/>
      <c r="AO92" s="659"/>
      <c r="AP92" s="660"/>
      <c r="AQ92" s="655"/>
      <c r="AR92" s="335"/>
      <c r="AS92" s="336"/>
      <c r="AT92" s="335"/>
      <c r="AU92" s="336"/>
      <c r="AV92" s="356"/>
      <c r="AW92" s="336"/>
      <c r="AX92" s="356"/>
      <c r="AY92" s="336"/>
      <c r="AZ92" s="356"/>
      <c r="BA92" s="336"/>
      <c r="BB92" s="356"/>
      <c r="BC92" s="336"/>
      <c r="BD92" s="671"/>
      <c r="BE92" s="672"/>
      <c r="BF92" s="673"/>
      <c r="BG92" s="672"/>
      <c r="BH92" s="356"/>
      <c r="BI92" s="336"/>
      <c r="BJ92" s="348"/>
      <c r="BK92" s="672"/>
      <c r="BL92" s="348"/>
      <c r="BM92" s="672"/>
      <c r="BN92" s="348"/>
      <c r="BO92" s="341"/>
      <c r="BP92" s="348"/>
      <c r="BQ92" s="361"/>
      <c r="BR92" s="598"/>
    </row>
    <row r="93" spans="1:70" s="626" customFormat="1" ht="99" customHeight="1">
      <c r="A93" s="607"/>
      <c r="B93" s="608"/>
      <c r="C93" s="608"/>
      <c r="D93" s="734"/>
      <c r="E93" s="653"/>
      <c r="F93" s="302" t="s">
        <v>204</v>
      </c>
      <c r="G93" s="340"/>
      <c r="H93" s="340"/>
      <c r="I93" s="409"/>
      <c r="J93" s="340"/>
      <c r="K93" s="344"/>
      <c r="L93" s="340"/>
      <c r="M93" s="654"/>
      <c r="N93" s="345"/>
      <c r="O93" s="336"/>
      <c r="P93" s="654"/>
      <c r="Q93" s="345"/>
      <c r="R93" s="655"/>
      <c r="S93" s="686" t="s">
        <v>630</v>
      </c>
      <c r="T93" s="292" t="s">
        <v>57</v>
      </c>
      <c r="U93" s="735" t="s">
        <v>631</v>
      </c>
      <c r="V93" s="686" t="s">
        <v>632</v>
      </c>
      <c r="W93" s="292" t="s">
        <v>78</v>
      </c>
      <c r="X93" s="292" t="s">
        <v>61</v>
      </c>
      <c r="Y93" s="656" t="str">
        <f t="shared" si="96"/>
        <v>PROBABILIDAD</v>
      </c>
      <c r="Z93" s="657" t="str">
        <f t="shared" si="55"/>
        <v>40%</v>
      </c>
      <c r="AA93" s="275">
        <f>IFERROR(IF(AND(Y92="Probabilidad",Y93="Probabilidad"),(AA92-(AA92*Z93)),IF(AND(Y92="Impacto",Y93="Probabilidad"),(AA91-(AA91*Z93)),IF(Y93="Impacto",AA92,""))),"")</f>
        <v>0.12959999999999999</v>
      </c>
      <c r="AB93" s="280" t="str">
        <f t="shared" si="94"/>
        <v>MUY BAJA</v>
      </c>
      <c r="AC93" s="301">
        <f>IFERROR(IF(AND(Y92="Impacto",Y93="Impacto"),(AC92-(AC92*Z93)),IF(AND(Y92="Probabilidad",Y93="Impacto"),(AC91-(AC91*Z93)),IF(Y93="Probabilidad",AC92,""))),"")</f>
        <v>0.6</v>
      </c>
      <c r="AD93" s="282" t="str">
        <f t="shared" si="95"/>
        <v>MODERADO</v>
      </c>
      <c r="AE93" s="658" t="str">
        <f t="shared" si="53"/>
        <v>MODERADO</v>
      </c>
      <c r="AF93" s="360"/>
      <c r="AG93" s="700" t="s">
        <v>633</v>
      </c>
      <c r="AH93" s="687"/>
      <c r="AI93" s="355"/>
      <c r="AJ93" s="687"/>
      <c r="AK93" s="381"/>
      <c r="AL93" s="381"/>
      <c r="AM93" s="659"/>
      <c r="AN93" s="355"/>
      <c r="AO93" s="659"/>
      <c r="AP93" s="660"/>
      <c r="AQ93" s="655"/>
      <c r="AR93" s="335"/>
      <c r="AS93" s="336"/>
      <c r="AT93" s="335"/>
      <c r="AU93" s="336"/>
      <c r="AV93" s="356"/>
      <c r="AW93" s="336"/>
      <c r="AX93" s="356"/>
      <c r="AY93" s="336"/>
      <c r="AZ93" s="356"/>
      <c r="BA93" s="336"/>
      <c r="BB93" s="356"/>
      <c r="BC93" s="336"/>
      <c r="BD93" s="671"/>
      <c r="BE93" s="672"/>
      <c r="BF93" s="673"/>
      <c r="BG93" s="672"/>
      <c r="BH93" s="356"/>
      <c r="BI93" s="336"/>
      <c r="BJ93" s="348"/>
      <c r="BK93" s="672"/>
      <c r="BL93" s="348"/>
      <c r="BM93" s="672"/>
      <c r="BN93" s="348"/>
      <c r="BO93" s="341"/>
      <c r="BP93" s="348"/>
      <c r="BQ93" s="361"/>
      <c r="BR93" s="598"/>
    </row>
    <row r="94" spans="1:70" s="626" customFormat="1" ht="108" customHeight="1">
      <c r="A94" s="607"/>
      <c r="B94" s="608"/>
      <c r="C94" s="608"/>
      <c r="D94" s="734"/>
      <c r="E94" s="653" t="s">
        <v>634</v>
      </c>
      <c r="F94" s="241" t="s">
        <v>635</v>
      </c>
      <c r="G94" s="336" t="s">
        <v>636</v>
      </c>
      <c r="H94" s="336" t="s">
        <v>637</v>
      </c>
      <c r="I94" s="409"/>
      <c r="J94" s="336" t="s">
        <v>18</v>
      </c>
      <c r="K94" s="344">
        <v>64</v>
      </c>
      <c r="L94" s="336" t="s">
        <v>638</v>
      </c>
      <c r="M94" s="654" t="str">
        <f>IF(K94&lt;=0,"",IF(K94&lt;=2,"Muy Baja",IF(K94&lt;=10,"Baja",IF(K94&lt;=30,"Media",IF(K94&lt;=100,"Alta",IF(K94&gt;100,"Muy Alta"))))))</f>
        <v>Alta</v>
      </c>
      <c r="N94" s="345">
        <f>IF(M94="","",IF(M94="Muy Baja",0.2,IF(M94="Baja",0.4,IF(M94="Media",0.6,IF(M94="Alta",0.8,IF(M94="Muy Alta",1,))))))</f>
        <v>0.8</v>
      </c>
      <c r="O94" s="336" t="s">
        <v>55</v>
      </c>
      <c r="P94" s="654" t="str">
        <f>IF(OR(O94=CRITERIOS!$C$182,O94=CRITERIOS!$D$182),"Leve",IF(OR(O94=CRITERIOS!$C$183,O94=CRITERIOS!$D$183),"Menor",IF(OR(O94=CRITERIOS!$C$184,O94=CRITERIOS!$D$184),"Moderado",IF(OR(O94=CRITERIOS!$C$185,O94=CRITERIOS!$D$185),"Mayor",IF(OR(O94=CRITERIOS!$C$186,O94=CRITERIOS!$D$186),"Catastrófico","")))))</f>
        <v>Moderado</v>
      </c>
      <c r="Q94" s="345">
        <f>IF(P94="","",IF(P94="Leve",0.2,IF(P94="Menor",0.4,IF(P94="Moderado",0.6,IF(P94="Mayor",0.8,IF(P94="Catastrófico",1,))))))</f>
        <v>0.6</v>
      </c>
      <c r="R94" s="655" t="str">
        <f>IF(OR(AND(M94="Muy Baja",P94="Leve"),AND(M94="Muy Baja",P94="Menor"),AND(M94="Baja",P94="Leve")),"BAJO",IF(OR(AND(M94="Muy baja",P94="Moderado"),AND(M94="Baja",P94="Menor"),AND(M94="Baja",P94="Moderado"),AND(M94="Media",P94="Leve"),AND(M94="Media",P94="Menor"),AND(M94="Media",P94="Moderado"),AND(M94="Alta",P94="Leve"),AND(M94="Alta",P94="Menor")),"MODERADO",IF(OR(AND(M94="Muy Baja",P94="Mayor"),AND(M94="Baja",P94="Mayor"),AND(M94="Media",P94="Mayor"),AND(M94="Alta",P94="Moderado"),AND(M94="Alta",P94="Mayor"),AND(M94="Muy Alta",P94="Leve"),AND(M94="Muy Alta",P94="Menor"),AND(M94="Muy Alta",P94="Moderado"),AND(M94="Muy Alta",P94="Mayor")),"ALTO",IF(OR(AND(M94="Muy Baja",P94="Catastrófico"),AND(M94="Baja",P94="Catastrófico"),AND(M94="Media",P94="Catastrófico"),AND(M94="Alta",P94="Catastrófico"),AND(M94="Muy Alta",P94="Catastrófico")),"EXTREMO",""))))</f>
        <v>ALTO</v>
      </c>
      <c r="S94" s="330" t="s">
        <v>639</v>
      </c>
      <c r="T94" s="292" t="s">
        <v>57</v>
      </c>
      <c r="U94" s="330" t="s">
        <v>640</v>
      </c>
      <c r="V94" s="330" t="s">
        <v>641</v>
      </c>
      <c r="W94" s="292" t="s">
        <v>78</v>
      </c>
      <c r="X94" s="292" t="s">
        <v>61</v>
      </c>
      <c r="Y94" s="656" t="str">
        <f t="shared" ref="Y94:Y107" si="97">IF(OR(W94="PREVENTIVO",W94="DETECTIVO"),"PROBABILIDAD",IF(W94="CORRECTIVO","IMPACTO",""))</f>
        <v>PROBABILIDAD</v>
      </c>
      <c r="Z94" s="657" t="str">
        <f>IF(AND(W94="PREVENTIVO",X94="AUTOMÁTICO"),"50%",IF(AND(W94="PREVENTIVO",X94="MANUAL"),"40%",IF(AND(W94="DETECTIVO",X94="AUTOMÁTICO"),"40%",IF(AND(W94="DETECTIVO",X94="MANUAL"),"30%",IF(AND(W94="CORRECTIVO",X94="AUTOMÁTICO"),"35%",IF(AND(W94="CORRECTIVO",X94="MANUAL"),"25%",""))))))</f>
        <v>40%</v>
      </c>
      <c r="AA94" s="301">
        <f>IFERROR(IF(Y94="Probabilidad",(N94-(N94*Z94)),IF(Y94="Impacto",N94,"")),"")</f>
        <v>0.48</v>
      </c>
      <c r="AB94" s="280" t="str">
        <f t="shared" si="94"/>
        <v>MEDIA</v>
      </c>
      <c r="AC94" s="301">
        <f>IFERROR(IF(Y94="Impacto",(Q94-(Q94*Z94)),IF(Y94="Probabilidad",Q94,"")),"")</f>
        <v>0.6</v>
      </c>
      <c r="AD94" s="311" t="str">
        <f t="shared" si="95"/>
        <v>MODERADO</v>
      </c>
      <c r="AE94" s="658" t="str">
        <f t="shared" si="53"/>
        <v>MODERADO</v>
      </c>
      <c r="AF94" s="360">
        <v>45916</v>
      </c>
      <c r="AG94" s="330" t="s">
        <v>642</v>
      </c>
      <c r="AH94" s="659">
        <f>MIN(AA94:AA97)</f>
        <v>0.10367999999999998</v>
      </c>
      <c r="AI94" s="355" t="str">
        <f>IFERROR(IF(AH94="","",IF(AH94&lt;=0.2,"MUY BAJA",IF(AH94&lt;=0.4,"BAJA",IF(AH94&lt;=0.6,"MEDIA",IF(AH94&lt;=0.8,"ALTA",IF(AH94=1,"MUY ALTA")))))),"")</f>
        <v>MUY BAJA</v>
      </c>
      <c r="AJ94" s="659">
        <f>MIN(AC94:AC97)</f>
        <v>0.6</v>
      </c>
      <c r="AK94" s="381" t="str">
        <f>IFERROR(IF(AJ94="","",IF(AJ94&lt;=0.2,"LEVE",IF(AJ94&lt;=0.4,"MENOR",IF(AJ94&lt;=0.6,"MODERADO",IF(AJ94&lt;=0.8,"MAYOR",IF(AJ94=1,"CATASTRÓFICO")))))),"")</f>
        <v>MODERADO</v>
      </c>
      <c r="AL94" s="655" t="str">
        <f>IFERROR(IF(OR(AND(AI94="Muy Baja",AK94="Leve"),AND(AI94="Muy Baja",AK94="Menor"),AND(AI94="Baja",AK94="Leve")),"BAJO",IF(OR(AND(AI94="Muy baja",AK94="Moderado"),AND(AI94="Baja",AK94="Menor"),AND(AI94="Baja",AK94="Moderado"),AND(AI94="Media",AK94="Leve"),AND(AI94="Media",AK94="Menor"),AND(AI94="Media",AK94="Moderado"),AND(AI94="Alta",AK94="Leve"),AND(AI94="Alta",AK94="Menor")),"MODERADO",IF(OR(AND(AI94="Muy Baja",AK94="Mayor"),AND(AI94="Baja",AK94="Mayor"),AND(AI94="Media",AK94="Mayor"),AND(AI94="Alta",AK94="Moderado"),AND(AI94="Alta",AK94="Mayor"),AND(AI94="Muy Alta",AK94="Leve"),AND(AI94="Muy Alta",AK94="Menor"),AND(AI94="Muy Alta",AK94="Moderado"),AND(AI94="Muy Alta",AK94="Mayor")),"ALTO",IF(OR(AND(AI94="Muy Baja",AK94="Catastrófico"),AND(AI94="Baja",AK94="Catastrófico"),AND(AI94="Media",AK94="Catastrófico"),AND(AI94="Alta",AK94="Catastrófico"),AND(AI94="Muy Alta",AK94="Catastrófico")),"EXTREMO","")))),"")</f>
        <v>MODERADO</v>
      </c>
      <c r="AM94" s="659"/>
      <c r="AN94" s="355"/>
      <c r="AO94" s="659"/>
      <c r="AP94" s="660"/>
      <c r="AQ94" s="655"/>
      <c r="AR94" s="335">
        <v>43733</v>
      </c>
      <c r="AS94" s="336" t="s">
        <v>155</v>
      </c>
      <c r="AT94" s="335">
        <v>43859</v>
      </c>
      <c r="AU94" s="336" t="s">
        <v>155</v>
      </c>
      <c r="AV94" s="356">
        <v>44092</v>
      </c>
      <c r="AW94" s="336" t="s">
        <v>643</v>
      </c>
      <c r="AX94" s="356">
        <v>44294</v>
      </c>
      <c r="AY94" s="336" t="s">
        <v>72</v>
      </c>
      <c r="AZ94" s="356">
        <v>44594</v>
      </c>
      <c r="BA94" s="336" t="s">
        <v>72</v>
      </c>
      <c r="BB94" s="356"/>
      <c r="BC94" s="336"/>
      <c r="BD94" s="356">
        <v>44796</v>
      </c>
      <c r="BE94" s="336" t="s">
        <v>644</v>
      </c>
      <c r="BF94" s="356">
        <v>44960</v>
      </c>
      <c r="BG94" s="336" t="s">
        <v>155</v>
      </c>
      <c r="BH94" s="671">
        <v>45138</v>
      </c>
      <c r="BI94" s="672" t="s">
        <v>645</v>
      </c>
      <c r="BJ94" s="673">
        <v>45400</v>
      </c>
      <c r="BK94" s="674" t="s">
        <v>72</v>
      </c>
      <c r="BL94" s="673">
        <v>45551</v>
      </c>
      <c r="BM94" s="674" t="s">
        <v>646</v>
      </c>
      <c r="BN94" s="673">
        <v>45750</v>
      </c>
      <c r="BO94" s="674" t="s">
        <v>647</v>
      </c>
      <c r="BP94" s="673">
        <v>45917</v>
      </c>
      <c r="BQ94" s="675" t="s">
        <v>74</v>
      </c>
      <c r="BR94" s="598"/>
    </row>
    <row r="95" spans="1:70" s="626" customFormat="1" ht="79.5" customHeight="1">
      <c r="A95" s="607"/>
      <c r="B95" s="608"/>
      <c r="C95" s="608"/>
      <c r="D95" s="734"/>
      <c r="E95" s="653"/>
      <c r="F95" s="241" t="s">
        <v>648</v>
      </c>
      <c r="G95" s="336"/>
      <c r="H95" s="336"/>
      <c r="I95" s="409"/>
      <c r="J95" s="336"/>
      <c r="K95" s="344"/>
      <c r="L95" s="336"/>
      <c r="M95" s="654"/>
      <c r="N95" s="345"/>
      <c r="O95" s="336"/>
      <c r="P95" s="654"/>
      <c r="Q95" s="345"/>
      <c r="R95" s="655"/>
      <c r="S95" s="330" t="s">
        <v>649</v>
      </c>
      <c r="T95" s="292" t="s">
        <v>57</v>
      </c>
      <c r="U95" s="330" t="s">
        <v>650</v>
      </c>
      <c r="V95" s="330" t="s">
        <v>651</v>
      </c>
      <c r="W95" s="292" t="s">
        <v>78</v>
      </c>
      <c r="X95" s="292" t="s">
        <v>61</v>
      </c>
      <c r="Y95" s="656" t="str">
        <f t="shared" si="97"/>
        <v>PROBABILIDAD</v>
      </c>
      <c r="Z95" s="657" t="str">
        <f t="shared" ref="Z95:Z107" si="98">IF(AND(W95="PREVENTIVO",X95="AUTOMÁTICO"),"50%",IF(AND(W95="PREVENTIVO",X95="MANUAL"),"40%",IF(AND(W95="DETECTIVO",X95="AUTOMÁTICO"),"40%",IF(AND(W95="DETECTIVO",X95="MANUAL"),"30%",IF(AND(W95="CORRECTIVO",X95="AUTOMÁTICO"),"35%",IF(AND(W95="CORRECTIVO",X95="MANUAL"),"25%",""))))))</f>
        <v>40%</v>
      </c>
      <c r="AA95" s="275">
        <f>IFERROR(IF(AND(Y94="Probabilidad",Y95="Probabilidad"),(AA94-(AA94*Z95)),IF(Y95="Probabilidad",(N94-(N94*Z95)),IF(Y95="Impacto",AA94,""))),"")</f>
        <v>0.28799999999999998</v>
      </c>
      <c r="AB95" s="280" t="str">
        <f t="shared" si="94"/>
        <v>BAJA</v>
      </c>
      <c r="AC95" s="301">
        <f>IFERROR(IF(AND(Y94="Impacto",Y95="Impacto"),(AC94-(AC94*Z95)),IF(Y95="Impacto",(Q94-(+Q94*Z95)),IF(Y95="Probabilidad",AC94,""))),"")</f>
        <v>0.6</v>
      </c>
      <c r="AD95" s="311" t="str">
        <f t="shared" ref="AD95:AD100" si="99">IFERROR(IF(AC95="","",IF(AC95&lt;=0.2,"LEVE",IF(AC95&lt;=0.4,"MENOR",IF(AC95&lt;=0.6,"MODERADO",IF(AC95&lt;=0.8,"MAYOR",IF(AC95=1,"CATASTRÓFICO")))))),"")</f>
        <v>MODERADO</v>
      </c>
      <c r="AE95" s="658" t="str">
        <f t="shared" ref="AE95:AE100" si="100">IFERROR(IF(OR(AND(AB95="Muy Baja",AD95="Leve"),AND(AB95="Muy Baja",AD95="Menor"),AND(AB95="Baja",AD95="Leve")),"BAJO",IF(OR(AND(AB95="Muy baja",AD95="Moderado"),AND(AB95="Baja",AD95="Menor"),AND(AB95="Baja",AD95="Moderado"),AND(AB95="Media",AD95="Leve"),AND(AB95="Media",AD95="Menor"),AND(AB95="Media",AD95="Moderado"),AND(AB95="Alta",AD95="Leve"),AND(AB95="Alta",AD95="Menor")),"MODERADO",IF(OR(AND(AB95="Muy Baja",AD95="Mayor"),AND(AB95="Baja",AD95="Mayor"),AND(AB95="Media",AD95="Mayor"),AND(AB95="Alta",AD95="Moderado"),AND(AB95="Alta",AD95="Mayor"),AND(AB95="Muy Alta",AD95="Leve"),AND(AB95="Muy Alta",AD95="Menor"),AND(AB95="Muy Alta",AD95="Moderado"),AND(AB95="Muy Alta",AD95="Mayor")),"ALTO",IF(OR(AND(AB95="Muy Baja",AD95="Catastrófico"),AND(AB95="Baja",AD95="Catastrófico"),AND(AB95="Media",AD95="Catastrófico"),AND(AB95="Alta",AD95="Catastrófico"),AND(AB95="Muy Alta",AD95="Catastrófico")),"EXTREMO","")))),"")</f>
        <v>MODERADO</v>
      </c>
      <c r="AF95" s="386"/>
      <c r="AG95" s="330" t="s">
        <v>652</v>
      </c>
      <c r="AH95" s="687"/>
      <c r="AI95" s="355"/>
      <c r="AJ95" s="687"/>
      <c r="AK95" s="381"/>
      <c r="AL95" s="655"/>
      <c r="AM95" s="659"/>
      <c r="AN95" s="355"/>
      <c r="AO95" s="659"/>
      <c r="AP95" s="660"/>
      <c r="AQ95" s="655"/>
      <c r="AR95" s="335"/>
      <c r="AS95" s="336"/>
      <c r="AT95" s="335"/>
      <c r="AU95" s="336"/>
      <c r="AV95" s="356"/>
      <c r="AW95" s="336"/>
      <c r="AX95" s="356"/>
      <c r="AY95" s="336"/>
      <c r="AZ95" s="356"/>
      <c r="BA95" s="336"/>
      <c r="BB95" s="356"/>
      <c r="BC95" s="336"/>
      <c r="BD95" s="356"/>
      <c r="BE95" s="336"/>
      <c r="BF95" s="356"/>
      <c r="BG95" s="336"/>
      <c r="BH95" s="671"/>
      <c r="BI95" s="672"/>
      <c r="BJ95" s="673"/>
      <c r="BK95" s="674"/>
      <c r="BL95" s="673"/>
      <c r="BM95" s="674"/>
      <c r="BN95" s="673"/>
      <c r="BO95" s="674"/>
      <c r="BP95" s="673"/>
      <c r="BQ95" s="675"/>
      <c r="BR95" s="598"/>
    </row>
    <row r="96" spans="1:70" s="626" customFormat="1" ht="96.75" customHeight="1">
      <c r="A96" s="607"/>
      <c r="B96" s="608"/>
      <c r="C96" s="608"/>
      <c r="D96" s="734"/>
      <c r="E96" s="653"/>
      <c r="F96" s="326" t="s">
        <v>653</v>
      </c>
      <c r="G96" s="336"/>
      <c r="H96" s="336"/>
      <c r="I96" s="409"/>
      <c r="J96" s="336"/>
      <c r="K96" s="344"/>
      <c r="L96" s="336"/>
      <c r="M96" s="654"/>
      <c r="N96" s="345"/>
      <c r="O96" s="336"/>
      <c r="P96" s="654"/>
      <c r="Q96" s="345"/>
      <c r="R96" s="655"/>
      <c r="S96" s="330" t="s">
        <v>654</v>
      </c>
      <c r="T96" s="292" t="s">
        <v>57</v>
      </c>
      <c r="U96" s="330" t="s">
        <v>655</v>
      </c>
      <c r="V96" s="330" t="s">
        <v>656</v>
      </c>
      <c r="W96" s="292" t="s">
        <v>78</v>
      </c>
      <c r="X96" s="292" t="s">
        <v>61</v>
      </c>
      <c r="Y96" s="656" t="str">
        <f t="shared" si="97"/>
        <v>PROBABILIDAD</v>
      </c>
      <c r="Z96" s="657" t="str">
        <f t="shared" si="98"/>
        <v>40%</v>
      </c>
      <c r="AA96" s="275">
        <f>IFERROR(IF(AND(Y95="Probabilidad",Y96="Probabilidad"),(AA95-(AA95*Z96)),IF(AND(Y95="Impacto",Y96="Probabilidad"),(AA94-(AA94*Z96)),IF(Y96="Impacto",AA95,""))),"")</f>
        <v>0.17279999999999998</v>
      </c>
      <c r="AB96" s="280" t="str">
        <f t="shared" si="94"/>
        <v>MUY BAJA</v>
      </c>
      <c r="AC96" s="301">
        <f>IFERROR(IF(AND(Y95="Impacto",Y96="Impacto"),(AC95-(AC95*Z96)),IF(AND(Y95="Probabilidad",Y96="Impacto"),(AC94-(AC94*Z96)),IF(Y96="Probabilidad",AC95,""))),"")</f>
        <v>0.6</v>
      </c>
      <c r="AD96" s="311" t="str">
        <f t="shared" si="99"/>
        <v>MODERADO</v>
      </c>
      <c r="AE96" s="658" t="str">
        <f t="shared" si="100"/>
        <v>MODERADO</v>
      </c>
      <c r="AF96" s="386"/>
      <c r="AG96" s="330" t="s">
        <v>652</v>
      </c>
      <c r="AH96" s="687"/>
      <c r="AI96" s="355"/>
      <c r="AJ96" s="687"/>
      <c r="AK96" s="381"/>
      <c r="AL96" s="655"/>
      <c r="AM96" s="659"/>
      <c r="AN96" s="355"/>
      <c r="AO96" s="659"/>
      <c r="AP96" s="660"/>
      <c r="AQ96" s="655"/>
      <c r="AR96" s="335"/>
      <c r="AS96" s="336"/>
      <c r="AT96" s="335"/>
      <c r="AU96" s="336"/>
      <c r="AV96" s="356"/>
      <c r="AW96" s="336"/>
      <c r="AX96" s="356"/>
      <c r="AY96" s="336"/>
      <c r="AZ96" s="356"/>
      <c r="BA96" s="336"/>
      <c r="BB96" s="356"/>
      <c r="BC96" s="336"/>
      <c r="BD96" s="356"/>
      <c r="BE96" s="336"/>
      <c r="BF96" s="356"/>
      <c r="BG96" s="336"/>
      <c r="BH96" s="671"/>
      <c r="BI96" s="672"/>
      <c r="BJ96" s="673"/>
      <c r="BK96" s="674"/>
      <c r="BL96" s="673"/>
      <c r="BM96" s="674"/>
      <c r="BN96" s="673"/>
      <c r="BO96" s="674"/>
      <c r="BP96" s="673"/>
      <c r="BQ96" s="675"/>
      <c r="BR96" s="598"/>
    </row>
    <row r="97" spans="1:70" s="626" customFormat="1" ht="86.25" customHeight="1">
      <c r="A97" s="607"/>
      <c r="B97" s="608"/>
      <c r="C97" s="608"/>
      <c r="D97" s="734"/>
      <c r="E97" s="653"/>
      <c r="F97" s="326" t="s">
        <v>657</v>
      </c>
      <c r="G97" s="336"/>
      <c r="H97" s="336"/>
      <c r="I97" s="409"/>
      <c r="J97" s="336"/>
      <c r="K97" s="344"/>
      <c r="L97" s="336"/>
      <c r="M97" s="654"/>
      <c r="N97" s="345"/>
      <c r="O97" s="336"/>
      <c r="P97" s="654"/>
      <c r="Q97" s="345"/>
      <c r="R97" s="655"/>
      <c r="S97" s="330" t="s">
        <v>658</v>
      </c>
      <c r="T97" s="292" t="s">
        <v>57</v>
      </c>
      <c r="U97" s="330" t="s">
        <v>655</v>
      </c>
      <c r="V97" s="330" t="s">
        <v>659</v>
      </c>
      <c r="W97" s="292" t="s">
        <v>78</v>
      </c>
      <c r="X97" s="292" t="s">
        <v>61</v>
      </c>
      <c r="Y97" s="656" t="str">
        <f t="shared" si="97"/>
        <v>PROBABILIDAD</v>
      </c>
      <c r="Z97" s="657" t="str">
        <f t="shared" si="98"/>
        <v>40%</v>
      </c>
      <c r="AA97" s="275">
        <f>IFERROR(IF(AND(Y96="Probabilidad",Y97="Probabilidad"),(AA96-(AA96*Z97)),IF(AND(Y96="Impacto",Y97="Probabilidad"),(AA95-(AA95*Z97)),IF(Y97="Impacto",AA96,""))),"")</f>
        <v>0.10367999999999998</v>
      </c>
      <c r="AB97" s="280" t="str">
        <f t="shared" si="94"/>
        <v>MUY BAJA</v>
      </c>
      <c r="AC97" s="301">
        <f>IFERROR(IF(AND(Y96="Impacto",Y97="Impacto"),(AC96-(AC96*Z97)),IF(AND(Y96="Probabilidad",Y97="Impacto"),(AC95-(AC95*Z97)),IF(Y97="Probabilidad",AC96,""))),"")</f>
        <v>0.6</v>
      </c>
      <c r="AD97" s="311" t="str">
        <f t="shared" si="99"/>
        <v>MODERADO</v>
      </c>
      <c r="AE97" s="658" t="str">
        <f t="shared" si="100"/>
        <v>MODERADO</v>
      </c>
      <c r="AF97" s="386"/>
      <c r="AG97" s="330" t="s">
        <v>652</v>
      </c>
      <c r="AH97" s="687"/>
      <c r="AI97" s="355"/>
      <c r="AJ97" s="687"/>
      <c r="AK97" s="381"/>
      <c r="AL97" s="655"/>
      <c r="AM97" s="659"/>
      <c r="AN97" s="355"/>
      <c r="AO97" s="659"/>
      <c r="AP97" s="660"/>
      <c r="AQ97" s="655"/>
      <c r="AR97" s="335"/>
      <c r="AS97" s="336"/>
      <c r="AT97" s="335"/>
      <c r="AU97" s="336"/>
      <c r="AV97" s="356"/>
      <c r="AW97" s="336"/>
      <c r="AX97" s="356"/>
      <c r="AY97" s="336"/>
      <c r="AZ97" s="356"/>
      <c r="BA97" s="336"/>
      <c r="BB97" s="356"/>
      <c r="BC97" s="336"/>
      <c r="BD97" s="356"/>
      <c r="BE97" s="336"/>
      <c r="BF97" s="356"/>
      <c r="BG97" s="336"/>
      <c r="BH97" s="671"/>
      <c r="BI97" s="672"/>
      <c r="BJ97" s="673"/>
      <c r="BK97" s="674"/>
      <c r="BL97" s="673"/>
      <c r="BM97" s="674"/>
      <c r="BN97" s="673"/>
      <c r="BO97" s="674"/>
      <c r="BP97" s="673"/>
      <c r="BQ97" s="675"/>
      <c r="BR97" s="598"/>
    </row>
    <row r="98" spans="1:70" s="626" customFormat="1" ht="85.5" customHeight="1">
      <c r="A98" s="607"/>
      <c r="B98" s="608"/>
      <c r="C98" s="608"/>
      <c r="D98" s="734"/>
      <c r="E98" s="653" t="s">
        <v>634</v>
      </c>
      <c r="F98" s="273" t="s">
        <v>660</v>
      </c>
      <c r="G98" s="336" t="s">
        <v>661</v>
      </c>
      <c r="H98" s="336" t="s">
        <v>662</v>
      </c>
      <c r="I98" s="409"/>
      <c r="J98" s="336" t="s">
        <v>18</v>
      </c>
      <c r="K98" s="344">
        <v>64</v>
      </c>
      <c r="L98" s="336" t="s">
        <v>638</v>
      </c>
      <c r="M98" s="654" t="str">
        <f>IF(K98&lt;=0,"",IF(K98&lt;=2,"Muy Baja",IF(K98&lt;=10,"Baja",IF(K98&lt;=30,"Media",IF(K98&lt;=100,"Alta",IF(K98&gt;100,"Muy Alta"))))))</f>
        <v>Alta</v>
      </c>
      <c r="N98" s="345">
        <f>IF(M98="","",IF(M98="Muy Baja",0.2,IF(M98="Baja",0.4,IF(M98="Media",0.6,IF(M98="Alta",0.8,IF(M98="Muy Alta",1,))))))</f>
        <v>0.8</v>
      </c>
      <c r="O98" s="336" t="s">
        <v>55</v>
      </c>
      <c r="P98" s="654" t="str">
        <f>IF(OR(O98=CRITERIOS!$C$182,O98=CRITERIOS!$D$182),"Leve",IF(OR(O98=CRITERIOS!$C$183,O98=CRITERIOS!$D$183),"Menor",IF(OR(O98=CRITERIOS!$C$184,O98=CRITERIOS!$D$184),"Moderado",IF(OR(O98=CRITERIOS!$C$185,O98=CRITERIOS!$D$185),"Mayor",IF(OR(O98=CRITERIOS!$C$186,O98=CRITERIOS!$D$186),"Catastrófico","")))))</f>
        <v>Moderado</v>
      </c>
      <c r="Q98" s="345">
        <f>IF(P98="","",IF(P98="Leve",0.2,IF(P98="Menor",0.4,IF(P98="Moderado",0.6,IF(P98="Mayor",0.8,IF(P98="Catastrófico",1,))))))</f>
        <v>0.6</v>
      </c>
      <c r="R98" s="655" t="str">
        <f>IF(OR(AND(M98="Muy Baja",P98="Leve"),AND(M98="Muy Baja",P98="Menor"),AND(M98="Baja",P98="Leve")),"BAJO",IF(OR(AND(M98="Muy baja",P98="Moderado"),AND(M98="Baja",P98="Menor"),AND(M98="Baja",P98="Moderado"),AND(M98="Media",P98="Leve"),AND(M98="Media",P98="Menor"),AND(M98="Media",P98="Moderado"),AND(M98="Alta",P98="Leve"),AND(M98="Alta",P98="Menor")),"MODERADO",IF(OR(AND(M98="Muy Baja",P98="Mayor"),AND(M98="Baja",P98="Mayor"),AND(M98="Media",P98="Mayor"),AND(M98="Alta",P98="Moderado"),AND(M98="Alta",P98="Mayor"),AND(M98="Muy Alta",P98="Leve"),AND(M98="Muy Alta",P98="Menor"),AND(M98="Muy Alta",P98="Moderado"),AND(M98="Muy Alta",P98="Mayor")),"ALTO",IF(OR(AND(M98="Muy Baja",P98="Catastrófico"),AND(M98="Baja",P98="Catastrófico"),AND(M98="Media",P98="Catastrófico"),AND(M98="Alta",P98="Catastrófico"),AND(M98="Muy Alta",P98="Catastrófico")),"EXTREMO",""))))</f>
        <v>ALTO</v>
      </c>
      <c r="S98" s="330" t="s">
        <v>663</v>
      </c>
      <c r="T98" s="292" t="s">
        <v>57</v>
      </c>
      <c r="U98" s="330" t="s">
        <v>664</v>
      </c>
      <c r="V98" s="330" t="s">
        <v>665</v>
      </c>
      <c r="W98" s="292" t="s">
        <v>78</v>
      </c>
      <c r="X98" s="292" t="s">
        <v>61</v>
      </c>
      <c r="Y98" s="656" t="str">
        <f t="shared" si="97"/>
        <v>PROBABILIDAD</v>
      </c>
      <c r="Z98" s="657" t="str">
        <f t="shared" si="98"/>
        <v>40%</v>
      </c>
      <c r="AA98" s="301">
        <f>IFERROR(IF(Y98="Probabilidad",(N98-(N98*Z98)),IF(Y98="Impacto",N98,"")),"")</f>
        <v>0.48</v>
      </c>
      <c r="AB98" s="280" t="str">
        <f t="shared" si="94"/>
        <v>MEDIA</v>
      </c>
      <c r="AC98" s="301">
        <f>IFERROR(IF(Y98="Impacto",(Q98-(Q98*Z98)),IF(Y98="Probabilidad",Q98,"")),"")</f>
        <v>0.6</v>
      </c>
      <c r="AD98" s="290" t="str">
        <f t="shared" si="99"/>
        <v>MODERADO</v>
      </c>
      <c r="AE98" s="658" t="str">
        <f t="shared" si="100"/>
        <v>MODERADO</v>
      </c>
      <c r="AF98" s="413" t="s">
        <v>666</v>
      </c>
      <c r="AG98" s="330" t="s">
        <v>652</v>
      </c>
      <c r="AH98" s="659">
        <f>MIN(AA98:AA100)</f>
        <v>0.17279999999999998</v>
      </c>
      <c r="AI98" s="355" t="str">
        <f>IFERROR(IF(AH98="","",IF(AH98&lt;=0.2,"MUY BAJA",IF(AH98&lt;=0.4,"BAJA",IF(AH98&lt;=0.6,"MEDIA",IF(AH98&lt;=0.8,"ALTA",IF(AH98=1,"MUY ALTA")))))),"")</f>
        <v>MUY BAJA</v>
      </c>
      <c r="AJ98" s="659">
        <f>MIN(AC98:AC100)</f>
        <v>0.6</v>
      </c>
      <c r="AK98" s="381" t="str">
        <f>IFERROR(IF(AJ98="","",IF(AJ98&lt;=0.2,"LEVE",IF(AJ98&lt;=0.4,"MENOR",IF(AJ98&lt;=0.6,"MODERADO",IF(AJ98&lt;=0.8,"MAYOR",IF(AJ98=1,"CATASTRÓFICO")))))),"")</f>
        <v>MODERADO</v>
      </c>
      <c r="AL98" s="655" t="str">
        <f>IFERROR(IF(OR(AND(AI98="Muy Baja",AK98="Leve"),AND(AI98="Muy Baja",AK98="Menor"),AND(AI98="Baja",AK98="Leve")),"BAJO",IF(OR(AND(AI98="Muy baja",AK98="Moderado"),AND(AI98="Baja",AK98="Menor"),AND(AI98="Baja",AK98="Moderado"),AND(AI98="Media",AK98="Leve"),AND(AI98="Media",AK98="Menor"),AND(AI98="Media",AK98="Moderado"),AND(AI98="Alta",AK98="Leve"),AND(AI98="Alta",AK98="Menor")),"MODERADO",IF(OR(AND(AI98="Muy Baja",AK98="Mayor"),AND(AI98="Baja",AK98="Mayor"),AND(AI98="Media",AK98="Mayor"),AND(AI98="Alta",AK98="Moderado"),AND(AI98="Alta",AK98="Mayor"),AND(AI98="Muy Alta",AK98="Leve"),AND(AI98="Muy Alta",AK98="Menor"),AND(AI98="Muy Alta",AK98="Moderado"),AND(AI98="Muy Alta",AK98="Mayor")),"ALTO",IF(OR(AND(AI98="Muy Baja",AK98="Catastrófico"),AND(AI98="Baja",AK98="Catastrófico"),AND(AI98="Media",AK98="Catastrófico"),AND(AI98="Alta",AK98="Catastrófico"),AND(AI98="Muy Alta",AK98="Catastrófico")),"EXTREMO","")))),"")</f>
        <v>MODERADO</v>
      </c>
      <c r="AM98" s="659"/>
      <c r="AN98" s="355"/>
      <c r="AO98" s="659"/>
      <c r="AP98" s="660"/>
      <c r="AQ98" s="655"/>
      <c r="AR98" s="335">
        <v>43733</v>
      </c>
      <c r="AS98" s="336" t="s">
        <v>155</v>
      </c>
      <c r="AT98" s="335">
        <v>43859</v>
      </c>
      <c r="AU98" s="336" t="s">
        <v>155</v>
      </c>
      <c r="AV98" s="356">
        <v>44068</v>
      </c>
      <c r="AW98" s="336" t="s">
        <v>667</v>
      </c>
      <c r="AX98" s="356">
        <v>44294</v>
      </c>
      <c r="AY98" s="336" t="s">
        <v>155</v>
      </c>
      <c r="AZ98" s="356">
        <v>44587</v>
      </c>
      <c r="BA98" s="336" t="s">
        <v>668</v>
      </c>
      <c r="BB98" s="356">
        <v>44796</v>
      </c>
      <c r="BC98" s="336" t="s">
        <v>669</v>
      </c>
      <c r="BD98" s="356">
        <v>44960</v>
      </c>
      <c r="BE98" s="336" t="s">
        <v>670</v>
      </c>
      <c r="BF98" s="671" t="s">
        <v>671</v>
      </c>
      <c r="BG98" s="672" t="s">
        <v>215</v>
      </c>
      <c r="BH98" s="356">
        <v>45400</v>
      </c>
      <c r="BI98" s="336" t="s">
        <v>72</v>
      </c>
      <c r="BJ98" s="348" t="s">
        <v>672</v>
      </c>
      <c r="BK98" s="341" t="s">
        <v>673</v>
      </c>
      <c r="BL98" s="348"/>
      <c r="BM98" s="341"/>
      <c r="BN98" s="348">
        <v>45750</v>
      </c>
      <c r="BO98" s="341" t="s">
        <v>674</v>
      </c>
      <c r="BP98" s="348">
        <v>45917</v>
      </c>
      <c r="BQ98" s="361" t="s">
        <v>74</v>
      </c>
      <c r="BR98" s="598"/>
    </row>
    <row r="99" spans="1:70" s="626" customFormat="1" ht="85.5" customHeight="1">
      <c r="A99" s="607"/>
      <c r="B99" s="608"/>
      <c r="C99" s="608"/>
      <c r="D99" s="734"/>
      <c r="E99" s="653"/>
      <c r="F99" s="302" t="s">
        <v>675</v>
      </c>
      <c r="G99" s="336"/>
      <c r="H99" s="336"/>
      <c r="I99" s="409"/>
      <c r="J99" s="336"/>
      <c r="K99" s="344"/>
      <c r="L99" s="336"/>
      <c r="M99" s="654"/>
      <c r="N99" s="345"/>
      <c r="O99" s="336"/>
      <c r="P99" s="654"/>
      <c r="Q99" s="345"/>
      <c r="R99" s="655"/>
      <c r="S99" s="330" t="s">
        <v>676</v>
      </c>
      <c r="T99" s="292" t="s">
        <v>57</v>
      </c>
      <c r="U99" s="330" t="s">
        <v>677</v>
      </c>
      <c r="V99" s="330" t="s">
        <v>678</v>
      </c>
      <c r="W99" s="292" t="s">
        <v>78</v>
      </c>
      <c r="X99" s="292" t="s">
        <v>61</v>
      </c>
      <c r="Y99" s="656" t="str">
        <f t="shared" si="97"/>
        <v>PROBABILIDAD</v>
      </c>
      <c r="Z99" s="657" t="str">
        <f t="shared" si="98"/>
        <v>40%</v>
      </c>
      <c r="AA99" s="275">
        <f>IFERROR(IF(AND(Y98="Probabilidad",Y99="Probabilidad"),(AA98-(AA98*Z99)),IF(Y99="Probabilidad",(N98-(N98*Z99)),IF(Y99="Impacto",AA98,""))),"")</f>
        <v>0.28799999999999998</v>
      </c>
      <c r="AB99" s="280" t="str">
        <f t="shared" si="94"/>
        <v>BAJA</v>
      </c>
      <c r="AC99" s="301">
        <f>IFERROR(IF(AND(Y98="Impacto",Y99="Impacto"),(AC98-(AC98*Z99)),IF(Y99="Impacto",(Q98-(+Q98*Z99)),IF(Y99="Probabilidad",AC98,""))),"")</f>
        <v>0.6</v>
      </c>
      <c r="AD99" s="290" t="str">
        <f t="shared" si="99"/>
        <v>MODERADO</v>
      </c>
      <c r="AE99" s="658" t="str">
        <f t="shared" si="100"/>
        <v>MODERADO</v>
      </c>
      <c r="AF99" s="413"/>
      <c r="AG99" s="330" t="s">
        <v>652</v>
      </c>
      <c r="AH99" s="687"/>
      <c r="AI99" s="355"/>
      <c r="AJ99" s="687"/>
      <c r="AK99" s="381"/>
      <c r="AL99" s="655"/>
      <c r="AM99" s="659"/>
      <c r="AN99" s="355"/>
      <c r="AO99" s="659"/>
      <c r="AP99" s="660"/>
      <c r="AQ99" s="655"/>
      <c r="AR99" s="335"/>
      <c r="AS99" s="336"/>
      <c r="AT99" s="335"/>
      <c r="AU99" s="336"/>
      <c r="AV99" s="356"/>
      <c r="AW99" s="336"/>
      <c r="AX99" s="356"/>
      <c r="AY99" s="336"/>
      <c r="AZ99" s="356"/>
      <c r="BA99" s="336"/>
      <c r="BB99" s="356"/>
      <c r="BC99" s="336"/>
      <c r="BD99" s="356"/>
      <c r="BE99" s="336"/>
      <c r="BF99" s="671"/>
      <c r="BG99" s="672"/>
      <c r="BH99" s="356"/>
      <c r="BI99" s="336"/>
      <c r="BJ99" s="348"/>
      <c r="BK99" s="341"/>
      <c r="BL99" s="348"/>
      <c r="BM99" s="341"/>
      <c r="BN99" s="348"/>
      <c r="BO99" s="341"/>
      <c r="BP99" s="348"/>
      <c r="BQ99" s="361"/>
      <c r="BR99" s="598"/>
    </row>
    <row r="100" spans="1:70" s="626" customFormat="1" ht="99.75" customHeight="1">
      <c r="A100" s="607"/>
      <c r="B100" s="608"/>
      <c r="C100" s="608"/>
      <c r="D100" s="734"/>
      <c r="E100" s="653"/>
      <c r="F100" s="302" t="s">
        <v>679</v>
      </c>
      <c r="G100" s="336"/>
      <c r="H100" s="336"/>
      <c r="I100" s="409"/>
      <c r="J100" s="336"/>
      <c r="K100" s="344"/>
      <c r="L100" s="336"/>
      <c r="M100" s="654"/>
      <c r="N100" s="345"/>
      <c r="O100" s="336"/>
      <c r="P100" s="654"/>
      <c r="Q100" s="345"/>
      <c r="R100" s="655"/>
      <c r="S100" s="330" t="s">
        <v>680</v>
      </c>
      <c r="T100" s="292" t="s">
        <v>57</v>
      </c>
      <c r="U100" s="330" t="s">
        <v>681</v>
      </c>
      <c r="V100" s="330" t="s">
        <v>682</v>
      </c>
      <c r="W100" s="292" t="s">
        <v>78</v>
      </c>
      <c r="X100" s="292" t="s">
        <v>61</v>
      </c>
      <c r="Y100" s="656" t="str">
        <f t="shared" si="97"/>
        <v>PROBABILIDAD</v>
      </c>
      <c r="Z100" s="657" t="str">
        <f t="shared" ref="Z100:Z106" si="101">IF(AND(W100="PREVENTIVO",X100="AUTOMÁTICO"),"50%",IF(AND(W100="PREVENTIVO",X100="MANUAL"),"40%",IF(AND(W100="DETECTIVO",X100="AUTOMÁTICO"),"40%",IF(AND(W100="DETECTIVO",X100="MANUAL"),"30%",IF(AND(W100="CORRECTIVO",X100="AUTOMÁTICO"),"35%",IF(AND(W100="CORRECTIVO",X100="MANUAL"),"25%",""))))))</f>
        <v>40%</v>
      </c>
      <c r="AA100" s="275">
        <f>IFERROR(IF(AND(Y99="Probabilidad",Y100="Probabilidad"),(AA99-(AA99*Z100)),IF(AND(Y99="Impacto",Y100="Probabilidad"),(AA98-(AA98*Z100)),IF(Y100="Impacto",AA99,""))),"")</f>
        <v>0.17279999999999998</v>
      </c>
      <c r="AB100" s="280" t="str">
        <f t="shared" ref="AB100:AB106" si="102">IFERROR(IF(AA100="","",IF(AA100&lt;=0.2,"MUY BAJA",IF(AA100&lt;=0.4,"BAJA",IF(AA100&lt;=0.6,"MEDIA",IF(AA100&lt;=0.8,"ALTA",IF(AA100=1,"MUY ALTA")))))),"")</f>
        <v>MUY BAJA</v>
      </c>
      <c r="AC100" s="301">
        <f>IFERROR(IF(AND(Y99="Impacto",Y100="Impacto"),(AC99-(AC99*Z100)),IF(AND(Y99="Probabilidad",Y100="Impacto"),(AC98-(AC98*Z100)),IF(Y100="Probabilidad",AC99,""))),"")</f>
        <v>0.6</v>
      </c>
      <c r="AD100" s="290" t="str">
        <f t="shared" si="99"/>
        <v>MODERADO</v>
      </c>
      <c r="AE100" s="658" t="str">
        <f t="shared" si="100"/>
        <v>MODERADO</v>
      </c>
      <c r="AF100" s="413"/>
      <c r="AG100" s="330" t="s">
        <v>652</v>
      </c>
      <c r="AH100" s="687"/>
      <c r="AI100" s="355"/>
      <c r="AJ100" s="687"/>
      <c r="AK100" s="381"/>
      <c r="AL100" s="655"/>
      <c r="AM100" s="659"/>
      <c r="AN100" s="355"/>
      <c r="AO100" s="659"/>
      <c r="AP100" s="660"/>
      <c r="AQ100" s="655"/>
      <c r="AR100" s="335"/>
      <c r="AS100" s="336"/>
      <c r="AT100" s="335"/>
      <c r="AU100" s="336"/>
      <c r="AV100" s="356"/>
      <c r="AW100" s="336"/>
      <c r="AX100" s="356"/>
      <c r="AY100" s="336"/>
      <c r="AZ100" s="356"/>
      <c r="BA100" s="336"/>
      <c r="BB100" s="356"/>
      <c r="BC100" s="336"/>
      <c r="BD100" s="356"/>
      <c r="BE100" s="336"/>
      <c r="BF100" s="671"/>
      <c r="BG100" s="672"/>
      <c r="BH100" s="356"/>
      <c r="BI100" s="336"/>
      <c r="BJ100" s="348"/>
      <c r="BK100" s="341"/>
      <c r="BL100" s="348"/>
      <c r="BM100" s="341"/>
      <c r="BN100" s="348"/>
      <c r="BO100" s="341"/>
      <c r="BP100" s="348"/>
      <c r="BQ100" s="361"/>
      <c r="BR100" s="598"/>
    </row>
    <row r="101" spans="1:70" s="745" customFormat="1" ht="126.75" customHeight="1">
      <c r="A101" s="736"/>
      <c r="B101" s="737"/>
      <c r="C101" s="737"/>
      <c r="D101" s="734"/>
      <c r="E101" s="653" t="s">
        <v>426</v>
      </c>
      <c r="F101" s="397" t="s">
        <v>683</v>
      </c>
      <c r="G101" s="341" t="s">
        <v>684</v>
      </c>
      <c r="H101" s="341" t="s">
        <v>685</v>
      </c>
      <c r="I101" s="409"/>
      <c r="J101" s="341" t="s">
        <v>111</v>
      </c>
      <c r="K101" s="366">
        <v>1</v>
      </c>
      <c r="L101" s="341" t="s">
        <v>686</v>
      </c>
      <c r="M101" s="703" t="str">
        <f>IF(K101&lt;=0,"",IF(K101&lt;=2,"Muy Baja",IF(K101&lt;=10,"Baja",IF(K101&lt;=30,"Media",IF(K101&lt;=100,"Alta",IF(K101&gt;100,"Muy Alta"))))))</f>
        <v>Muy Baja</v>
      </c>
      <c r="N101" s="704">
        <f>IF(M101="","",IF(M101="Muy Baja",0.2,IF(M101="Baja",0.4,IF(M101="Media",0.6,IF(M101="Alta",0.8,IF(M101="Muy Alta",1,))))))</f>
        <v>0.2</v>
      </c>
      <c r="O101" s="341" t="s">
        <v>55</v>
      </c>
      <c r="P101" s="703" t="str">
        <f>IF(OR(O101=CRITERIOS!$C$182,O101=CRITERIOS!$D$182),"Leve",IF(OR(O101=CRITERIOS!$C$183,O101=CRITERIOS!$D$183),"Menor",IF(OR(O101=CRITERIOS!$C$184,O101=CRITERIOS!$D$184),"Moderado",IF(OR(O101=CRITERIOS!$C$185,O101=CRITERIOS!$D$185),"Mayor",IF(OR(O101=CRITERIOS!$C$186,O101=CRITERIOS!$D$186),"Catastrófico","")))))</f>
        <v>Moderado</v>
      </c>
      <c r="Q101" s="704">
        <f>IF(P101="","",IF(P101="Leve",0.2,IF(P101="Menor",0.4,IF(P101="Moderado",0.6,IF(P101="Mayor",0.8,IF(P101="Catastrófico",1,))))))</f>
        <v>0.6</v>
      </c>
      <c r="R101" s="710" t="str">
        <f>IF(OR(AND(M101="Muy Baja",P101="Leve"),AND(M101="Muy Baja",P101="Menor"),AND(M101="Baja",P101="Leve")),"BAJO",IF(OR(AND(M101="Muy baja",P101="Moderado"),AND(M101="Baja",P101="Menor"),AND(M101="Baja",P101="Moderado"),AND(M101="Media",P101="Leve"),AND(M101="Media",P101="Menor"),AND(M101="Media",P101="Moderado"),AND(M101="Alta",P101="Leve"),AND(M101="Alta",P101="Menor")),"MODERADO",IF(OR(AND(M101="Muy Baja",P101="Mayor"),AND(M101="Baja",P101="Mayor"),AND(M101="Media",P101="Mayor"),AND(M101="Alta",P101="Moderado"),AND(M101="Alta",P101="Mayor"),AND(M101="Muy Alta",P101="Leve"),AND(M101="Muy Alta",P101="Menor"),AND(M101="Muy Alta",P101="Moderado"),AND(M101="Muy Alta",P101="Mayor")),"ALTO",IF(OR(AND(M101="Muy Baja",P101="Catastrófico"),AND(M101="Baja",P101="Catastrófico"),AND(M101="Media",P101="Catastrófico"),AND(M101="Alta",P101="Catastrófico"),AND(M101="Muy Alta",P101="Catastrófico")),"EXTREMO",""))))</f>
        <v>MODERADO</v>
      </c>
      <c r="S101" s="724" t="s">
        <v>687</v>
      </c>
      <c r="T101" s="248" t="s">
        <v>57</v>
      </c>
      <c r="U101" s="724" t="s">
        <v>688</v>
      </c>
      <c r="V101" s="724" t="s">
        <v>689</v>
      </c>
      <c r="W101" s="248" t="s">
        <v>78</v>
      </c>
      <c r="X101" s="248" t="s">
        <v>61</v>
      </c>
      <c r="Y101" s="728" t="str">
        <f t="shared" ref="Y101:Y106" si="103">IF(OR(W101="PREVENTIVO",W101="DETECTIVO"),"PROBABILIDAD",IF(W101="CORRECTIVO","IMPACTO",""))</f>
        <v>PROBABILIDAD</v>
      </c>
      <c r="Z101" s="738" t="str">
        <f t="shared" si="101"/>
        <v>40%</v>
      </c>
      <c r="AA101" s="717">
        <f>IFERROR(IF(Y101="Probabilidad",(N101-(N101*Z101)),IF(Y101="Impacto",N101,"")),"")</f>
        <v>0.12</v>
      </c>
      <c r="AB101" s="726" t="str">
        <f t="shared" si="102"/>
        <v>MUY BAJA</v>
      </c>
      <c r="AC101" s="717">
        <f>IFERROR(IF(Y101="Impacto",(Q101-(Q101*Z101)),IF(Y101="Probabilidad",Q101,"")),"")</f>
        <v>0.6</v>
      </c>
      <c r="AD101" s="739" t="str">
        <f t="shared" ref="AD101:AD106" si="104">IFERROR(IF(AC101="","",IF(AC101&lt;=0.2,"LEVE",IF(AC101&lt;=0.4,"MENOR",IF(AC101&lt;=0.6,"MODERADO",IF(AC101&lt;=0.8,"MAYOR",IF(AC101=1,"CATASTRÓFICO")))))),"")</f>
        <v>MODERADO</v>
      </c>
      <c r="AE101" s="740" t="str">
        <f t="shared" ref="AE101:AE106" si="105">IFERROR(IF(OR(AND(AB101="Muy Baja",AD101="Leve"),AND(AB101="Muy Baja",AD101="Menor"),AND(AB101="Baja",AD101="Leve")),"BAJO",IF(OR(AND(AB101="Muy baja",AD101="Moderado"),AND(AB101="Baja",AD101="Menor"),AND(AB101="Baja",AD101="Moderado"),AND(AB101="Media",AD101="Leve"),AND(AB101="Media",AD101="Menor"),AND(AB101="Media",AD101="Moderado"),AND(AB101="Alta",AD101="Leve"),AND(AB101="Alta",AD101="Menor")),"MODERADO",IF(OR(AND(AB101="Muy Baja",AD101="Mayor"),AND(AB101="Baja",AD101="Mayor"),AND(AB101="Media",AD101="Mayor"),AND(AB101="Alta",AD101="Moderado"),AND(AB101="Alta",AD101="Mayor"),AND(AB101="Muy Alta",AD101="Leve"),AND(AB101="Muy Alta",AD101="Menor"),AND(AB101="Muy Alta",AD101="Moderado"),AND(AB101="Muy Alta",AD101="Mayor")),"ALTO",IF(OR(AND(AB101="Muy Baja",AD101="Catastrófico"),AND(AB101="Baja",AD101="Catastrófico"),AND(AB101="Media",AD101="Catastrófico"),AND(AB101="Alta",AD101="Catastrófico"),AND(AB101="Muy Alta",AD101="Catastrófico")),"EXTREMO","")))),"")</f>
        <v>MODERADO</v>
      </c>
      <c r="AF101" s="413"/>
      <c r="AG101" s="353"/>
      <c r="AH101" s="708">
        <f>MIN(AA101:AA103)</f>
        <v>5.0399999999999993E-2</v>
      </c>
      <c r="AI101" s="709" t="str">
        <f>IFERROR(IF(AH101="","",IF(AH101&lt;=0.2,"MUY BAJA",IF(AH101&lt;=0.4,"BAJA",IF(AH101&lt;=0.6,"MEDIA",IF(AH101&lt;=0.8,"ALTA",IF(AH101=1,"MUY ALTA")))))),"")</f>
        <v>MUY BAJA</v>
      </c>
      <c r="AJ101" s="708">
        <f>MIN(AC101:AC103)</f>
        <v>0.6</v>
      </c>
      <c r="AK101" s="741" t="str">
        <f>IFERROR(IF(AJ101="","",IF(AJ101&lt;=0.2,"LEVE",IF(AJ101&lt;=0.4,"MENOR",IF(AJ101&lt;=0.6,"MODERADO",IF(AJ101&lt;=0.8,"MAYOR",IF(AJ101=1,"CATASTRÓFICO")))))),"")</f>
        <v>MODERADO</v>
      </c>
      <c r="AL101" s="710" t="str">
        <f>IFERROR(IF(OR(AND(AI101="Muy Baja",AK101="Leve"),AND(AI101="Muy Baja",AK101="Menor"),AND(AI101="Baja",AK101="Leve")),"BAJO",IF(OR(AND(AI101="Muy baja",AK101="Moderado"),AND(AI101="Baja",AK101="Menor"),AND(AI101="Baja",AK101="Moderado"),AND(AI101="Media",AK101="Leve"),AND(AI101="Media",AK101="Menor"),AND(AI101="Media",AK101="Moderado"),AND(AI101="Alta",AK101="Leve"),AND(AI101="Alta",AK101="Menor")),"MODERADO",IF(OR(AND(AI101="Muy Baja",AK101="Mayor"),AND(AI101="Baja",AK101="Mayor"),AND(AI101="Media",AK101="Mayor"),AND(AI101="Alta",AK101="Moderado"),AND(AI101="Alta",AK101="Mayor"),AND(AI101="Muy Alta",AK101="Leve"),AND(AI101="Muy Alta",AK101="Menor"),AND(AI101="Muy Alta",AK101="Moderado"),AND(AI101="Muy Alta",AK101="Mayor")),"ALTO",IF(OR(AND(AI101="Muy Baja",AK101="Catastrófico"),AND(AI101="Baja",AK101="Catastrófico"),AND(AI101="Media",AK101="Catastrófico"),AND(AI101="Alta",AK101="Catastrófico"),AND(AI101="Muy Alta",AK101="Catastrófico")),"EXTREMO","")))),"")</f>
        <v>MODERADO</v>
      </c>
      <c r="AM101" s="659"/>
      <c r="AN101" s="355"/>
      <c r="AO101" s="659"/>
      <c r="AP101" s="660"/>
      <c r="AQ101" s="655"/>
      <c r="AR101" s="370"/>
      <c r="AS101" s="341"/>
      <c r="AT101" s="370"/>
      <c r="AU101" s="341"/>
      <c r="AV101" s="348"/>
      <c r="AW101" s="341"/>
      <c r="AX101" s="348"/>
      <c r="AY101" s="341"/>
      <c r="AZ101" s="348"/>
      <c r="BA101" s="341"/>
      <c r="BB101" s="348"/>
      <c r="BC101" s="341"/>
      <c r="BD101" s="348"/>
      <c r="BE101" s="341"/>
      <c r="BF101" s="673"/>
      <c r="BG101" s="674"/>
      <c r="BH101" s="348"/>
      <c r="BI101" s="341"/>
      <c r="BJ101" s="348"/>
      <c r="BK101" s="341"/>
      <c r="BL101" s="348"/>
      <c r="BM101" s="341"/>
      <c r="BN101" s="742"/>
      <c r="BO101" s="743"/>
      <c r="BP101" s="742" t="s">
        <v>442</v>
      </c>
      <c r="BQ101" s="744" t="s">
        <v>74</v>
      </c>
      <c r="BR101" s="598"/>
    </row>
    <row r="102" spans="1:70" s="745" customFormat="1" ht="99.75" customHeight="1">
      <c r="A102" s="736"/>
      <c r="B102" s="737"/>
      <c r="C102" s="737"/>
      <c r="D102" s="734"/>
      <c r="E102" s="653"/>
      <c r="F102" s="397"/>
      <c r="G102" s="341"/>
      <c r="H102" s="341"/>
      <c r="I102" s="409"/>
      <c r="J102" s="341"/>
      <c r="K102" s="366"/>
      <c r="L102" s="341"/>
      <c r="M102" s="703"/>
      <c r="N102" s="704"/>
      <c r="O102" s="341"/>
      <c r="P102" s="703"/>
      <c r="Q102" s="704"/>
      <c r="R102" s="710"/>
      <c r="S102" s="724" t="s">
        <v>690</v>
      </c>
      <c r="T102" s="248" t="s">
        <v>114</v>
      </c>
      <c r="U102" s="724" t="s">
        <v>691</v>
      </c>
      <c r="V102" s="724" t="s">
        <v>692</v>
      </c>
      <c r="W102" s="248" t="s">
        <v>60</v>
      </c>
      <c r="X102" s="248" t="s">
        <v>61</v>
      </c>
      <c r="Y102" s="728" t="str">
        <f t="shared" si="103"/>
        <v>PROBABILIDAD</v>
      </c>
      <c r="Z102" s="738" t="str">
        <f t="shared" si="101"/>
        <v>30%</v>
      </c>
      <c r="AA102" s="727">
        <f>IFERROR(IF(AND(Y101="Probabilidad",Y102="Probabilidad"),(AA101-(AA101*Z102)),IF(Y102="Probabilidad",(N101-(N101*Z102)),IF(Y102="Impacto",AA101,""))),"")</f>
        <v>8.3999999999999991E-2</v>
      </c>
      <c r="AB102" s="726" t="str">
        <f t="shared" si="102"/>
        <v>MUY BAJA</v>
      </c>
      <c r="AC102" s="717">
        <f>IFERROR(IF(AND(Y101="Impacto",Y102="Impacto"),(AC101-(AC101*Z102)),IF(Y102="Impacto",(Q101-(+Q101*Z102)),IF(Y102="Probabilidad",AC101,""))),"")</f>
        <v>0.6</v>
      </c>
      <c r="AD102" s="739" t="str">
        <f t="shared" si="104"/>
        <v>MODERADO</v>
      </c>
      <c r="AE102" s="740" t="str">
        <f t="shared" si="105"/>
        <v>MODERADO</v>
      </c>
      <c r="AF102" s="413"/>
      <c r="AG102" s="353"/>
      <c r="AH102" s="746"/>
      <c r="AI102" s="709"/>
      <c r="AJ102" s="746"/>
      <c r="AK102" s="741"/>
      <c r="AL102" s="710"/>
      <c r="AM102" s="659"/>
      <c r="AN102" s="355"/>
      <c r="AO102" s="659"/>
      <c r="AP102" s="660"/>
      <c r="AQ102" s="655"/>
      <c r="AR102" s="370"/>
      <c r="AS102" s="341"/>
      <c r="AT102" s="370"/>
      <c r="AU102" s="341"/>
      <c r="AV102" s="348"/>
      <c r="AW102" s="341"/>
      <c r="AX102" s="348"/>
      <c r="AY102" s="341"/>
      <c r="AZ102" s="348"/>
      <c r="BA102" s="341"/>
      <c r="BB102" s="348"/>
      <c r="BC102" s="341"/>
      <c r="BD102" s="348"/>
      <c r="BE102" s="341"/>
      <c r="BF102" s="673"/>
      <c r="BG102" s="674"/>
      <c r="BH102" s="348"/>
      <c r="BI102" s="341"/>
      <c r="BJ102" s="348"/>
      <c r="BK102" s="341"/>
      <c r="BL102" s="348"/>
      <c r="BM102" s="341"/>
      <c r="BN102" s="742"/>
      <c r="BO102" s="743"/>
      <c r="BP102" s="742"/>
      <c r="BQ102" s="744"/>
      <c r="BR102" s="598"/>
    </row>
    <row r="103" spans="1:70" s="745" customFormat="1" ht="99.75" customHeight="1">
      <c r="A103" s="736"/>
      <c r="B103" s="737"/>
      <c r="C103" s="737"/>
      <c r="D103" s="734"/>
      <c r="E103" s="653"/>
      <c r="F103" s="397"/>
      <c r="G103" s="341"/>
      <c r="H103" s="341"/>
      <c r="I103" s="409"/>
      <c r="J103" s="341"/>
      <c r="K103" s="366"/>
      <c r="L103" s="341"/>
      <c r="M103" s="703"/>
      <c r="N103" s="704"/>
      <c r="O103" s="341"/>
      <c r="P103" s="703"/>
      <c r="Q103" s="704"/>
      <c r="R103" s="710"/>
      <c r="S103" s="724" t="s">
        <v>693</v>
      </c>
      <c r="T103" s="248" t="s">
        <v>57</v>
      </c>
      <c r="U103" s="724" t="s">
        <v>694</v>
      </c>
      <c r="V103" s="724" t="s">
        <v>695</v>
      </c>
      <c r="W103" s="248" t="s">
        <v>78</v>
      </c>
      <c r="X103" s="248" t="s">
        <v>61</v>
      </c>
      <c r="Y103" s="728" t="str">
        <f t="shared" si="103"/>
        <v>PROBABILIDAD</v>
      </c>
      <c r="Z103" s="738" t="str">
        <f t="shared" si="101"/>
        <v>40%</v>
      </c>
      <c r="AA103" s="727">
        <f>IFERROR(IF(AND(Y102="Probabilidad",Y103="Probabilidad"),(AA102-(AA102*Z103)),IF(AND(Y102="Impacto",Y103="Probabilidad"),(AA101-(AA101*Z103)),IF(Y103="Impacto",AA102,""))),"")</f>
        <v>5.0399999999999993E-2</v>
      </c>
      <c r="AB103" s="726" t="str">
        <f t="shared" si="102"/>
        <v>MUY BAJA</v>
      </c>
      <c r="AC103" s="717">
        <f>IFERROR(IF(AND(Y102="Impacto",Y103="Impacto"),(AC102-(AC102*Z103)),IF(AND(Y102="Probabilidad",Y103="Impacto"),(AC101-(AC101*Z103)),IF(Y103="Probabilidad",AC102,""))),"")</f>
        <v>0.6</v>
      </c>
      <c r="AD103" s="739" t="str">
        <f t="shared" si="104"/>
        <v>MODERADO</v>
      </c>
      <c r="AE103" s="740" t="str">
        <f t="shared" si="105"/>
        <v>MODERADO</v>
      </c>
      <c r="AF103" s="413"/>
      <c r="AG103" s="353"/>
      <c r="AH103" s="746"/>
      <c r="AI103" s="709"/>
      <c r="AJ103" s="746"/>
      <c r="AK103" s="741"/>
      <c r="AL103" s="710"/>
      <c r="AM103" s="659"/>
      <c r="AN103" s="355"/>
      <c r="AO103" s="659"/>
      <c r="AP103" s="660"/>
      <c r="AQ103" s="655"/>
      <c r="AR103" s="370"/>
      <c r="AS103" s="341"/>
      <c r="AT103" s="370"/>
      <c r="AU103" s="341"/>
      <c r="AV103" s="348"/>
      <c r="AW103" s="341"/>
      <c r="AX103" s="348"/>
      <c r="AY103" s="341"/>
      <c r="AZ103" s="348"/>
      <c r="BA103" s="341"/>
      <c r="BB103" s="348"/>
      <c r="BC103" s="341"/>
      <c r="BD103" s="348"/>
      <c r="BE103" s="341"/>
      <c r="BF103" s="673"/>
      <c r="BG103" s="674"/>
      <c r="BH103" s="348"/>
      <c r="BI103" s="341"/>
      <c r="BJ103" s="348"/>
      <c r="BK103" s="341"/>
      <c r="BL103" s="348"/>
      <c r="BM103" s="341"/>
      <c r="BN103" s="742"/>
      <c r="BO103" s="743"/>
      <c r="BP103" s="742"/>
      <c r="BQ103" s="744"/>
      <c r="BR103" s="598"/>
    </row>
    <row r="104" spans="1:70" s="745" customFormat="1" ht="171" customHeight="1">
      <c r="A104" s="736"/>
      <c r="B104" s="737"/>
      <c r="C104" s="737"/>
      <c r="D104" s="734"/>
      <c r="E104" s="747" t="s">
        <v>559</v>
      </c>
      <c r="F104" s="346" t="s">
        <v>696</v>
      </c>
      <c r="G104" s="343" t="s">
        <v>697</v>
      </c>
      <c r="H104" s="340" t="s">
        <v>698</v>
      </c>
      <c r="I104" s="409"/>
      <c r="J104" s="336" t="s">
        <v>111</v>
      </c>
      <c r="K104" s="344">
        <v>158</v>
      </c>
      <c r="L104" s="340" t="s">
        <v>699</v>
      </c>
      <c r="M104" s="654" t="str">
        <f>IF(K104&lt;=0,"",IF(K104&lt;=2,"Muy Baja",IF(K104&lt;=10,"Baja",IF(K104&lt;=30,"Media",IF(K104&lt;=100,"Alta",IF(K104&gt;100,"Muy Alta"))))))</f>
        <v>Muy Alta</v>
      </c>
      <c r="N104" s="345">
        <f>IF(M104="","",IF(M104="Muy Baja",0.2,IF(M104="Baja",0.4,IF(M104="Media",0.6,IF(M104="Alta",0.8,IF(M104="Muy Alta",1,))))))</f>
        <v>1</v>
      </c>
      <c r="O104" s="336" t="s">
        <v>700</v>
      </c>
      <c r="P104" s="654" t="str">
        <f>IF(OR(O104=CRITERIOS!$C$182,O104=CRITERIOS!$D$182),"Leve",IF(OR(O104=CRITERIOS!$C$183,O104=CRITERIOS!$D$183),"Menor",IF(OR(O104=CRITERIOS!$C$184,O104=CRITERIOS!$D$184),"Moderado",IF(OR(O104=CRITERIOS!$C$185,O104=CRITERIOS!$D$185),"Mayor",IF(OR(O104=CRITERIOS!$C$186,O104=CRITERIOS!$D$186),"Catastrófico","")))))</f>
        <v>Moderado</v>
      </c>
      <c r="Q104" s="345">
        <f>IF(P104="","",IF(P104="Leve",0.2,IF(P104="Menor",0.4,IF(P104="Moderado",0.6,IF(P104="Mayor",0.8,IF(P104="Catastrófico",1,))))))</f>
        <v>0.6</v>
      </c>
      <c r="R104" s="655" t="str">
        <f>IF(OR(AND(M104="Muy Baja",P104="Leve"),AND(M104="Muy Baja",P104="Menor"),AND(M104="Baja",P104="Leve")),"BAJO",IF(OR(AND(M104="Muy baja",P104="Moderado"),AND(M104="Baja",P104="Menor"),AND(M104="Baja",P104="Moderado"),AND(M104="Media",P104="Leve"),AND(M104="Media",P104="Menor"),AND(M104="Media",P104="Moderado"),AND(M104="Alta",P104="Leve"),AND(M104="Alta",P104="Menor")),"MODERADO",IF(OR(AND(M104="Muy Baja",P104="Mayor"),AND(M104="Baja",P104="Mayor"),AND(M104="Media",P104="Mayor"),AND(M104="Alta",P104="Moderado"),AND(M104="Alta",P104="Mayor"),AND(M104="Muy Alta",P104="Leve"),AND(M104="Muy Alta",P104="Menor"),AND(M104="Muy Alta",P104="Moderado"),AND(M104="Muy Alta",P104="Mayor")),"ALTO",IF(OR(AND(M104="Muy Baja",P104="Catastrófico"),AND(M104="Baja",P104="Catastrófico"),AND(M104="Media",P104="Catastrófico"),AND(M104="Alta",P104="Catastrófico"),AND(M104="Muy Alta",P104="Catastrófico")),"EXTREMO",""))))</f>
        <v>ALTO</v>
      </c>
      <c r="S104" s="283" t="s">
        <v>701</v>
      </c>
      <c r="T104" s="248" t="s">
        <v>57</v>
      </c>
      <c r="U104" s="330" t="s">
        <v>702</v>
      </c>
      <c r="V104" s="330" t="s">
        <v>703</v>
      </c>
      <c r="W104" s="248" t="s">
        <v>78</v>
      </c>
      <c r="X104" s="248" t="s">
        <v>61</v>
      </c>
      <c r="Y104" s="728" t="str">
        <f t="shared" si="103"/>
        <v>PROBABILIDAD</v>
      </c>
      <c r="Z104" s="738" t="str">
        <f t="shared" si="101"/>
        <v>40%</v>
      </c>
      <c r="AA104" s="727">
        <f>IFERROR(IF(Y104="Probabilidad",(N104-(N104*Z104)),IF(Y104="Impacto",N104,"")),"")</f>
        <v>0.6</v>
      </c>
      <c r="AB104" s="726" t="str">
        <f t="shared" si="102"/>
        <v>MEDIA</v>
      </c>
      <c r="AC104" s="726">
        <f>IFERROR(IF(Y104="Impacto",(Q104-(Q104*Z104)),IF(Y104="Probabilidad",Q104,"")),"")</f>
        <v>0.6</v>
      </c>
      <c r="AD104" s="739" t="str">
        <f t="shared" si="104"/>
        <v>MODERADO</v>
      </c>
      <c r="AE104" s="740" t="str">
        <f t="shared" si="105"/>
        <v>MODERADO</v>
      </c>
      <c r="AF104" s="748">
        <v>45912</v>
      </c>
      <c r="AG104" s="310" t="s">
        <v>704</v>
      </c>
      <c r="AH104" s="659">
        <f>MIN(AA104:AA107)</f>
        <v>0.12959999999999999</v>
      </c>
      <c r="AI104" s="355" t="str">
        <f>IFERROR(IF(AH104="","",IF(AH104&lt;=0.2,"MUY BAJA",IF(AH104&lt;=0.4,"BAJA",IF(AH104&lt;=0.6,"MEDIA",IF(AH104&lt;=0.8,"ALTA",IF(AH104=1,"MUY ALTA")))))),"")</f>
        <v>MUY BAJA</v>
      </c>
      <c r="AJ104" s="659">
        <f>MIN(AC104:AC107)</f>
        <v>0.6</v>
      </c>
      <c r="AK104" s="381" t="str">
        <f>IFERROR(IF(AJ104="","",IF(AJ104&lt;=0.2,"LEVE",IF(AJ104&lt;=0.4,"MENOR",IF(AJ104&lt;=0.6,"MODERADO",IF(AJ104&lt;=0.8,"MAYOR",IF(AJ104=1,"CATASTRÓFICO")))))),"")</f>
        <v>MODERADO</v>
      </c>
      <c r="AL104" s="381" t="str">
        <f>IFERROR(IF(OR(AND(AI104="Muy Baja",AK104="Leve"),AND(AI104="Muy Baja",AK104="Menor"),AND(AI104="Baja",AK104="Leve")),"BAJO",IF(OR(AND(AI104="Muy baja",AK104="Moderado"),AND(AI104="Baja",AK104="Menor"),AND(AI104="Baja",AK104="Moderado"),AND(AI104="Media",AK104="Leve"),AND(AI104="Media",AK104="Menor"),AND(AI104="Media",AK104="Moderado"),AND(AI104="Alta",AK104="Leve"),AND(AI104="Alta",AK104="Menor")),"MODERADO",IF(OR(AND(AI104="Muy Baja",AK104="Mayor"),AND(AI104="Baja",AK104="Mayor"),AND(AI104="Media",AK104="Mayor"),AND(AI104="Alta",AK104="Moderado"),AND(AI104="Alta",AK104="Mayor"),AND(AI104="Muy Alta",AK104="Leve"),AND(AI104="Muy Alta",AK104="Menor"),AND(AI104="Muy Alta",AK104="Moderado"),AND(AI104="Muy Alta",AK104="Mayor")),"ALTO",IF(OR(AND(AI104="Muy Baja",AK104="Catastrófico"),AND(AI104="Baja",AK104="Catastrófico"),AND(AI104="Media",AK104="Catastrófico"),AND(AI104="Alta",AK104="Catastrófico"),AND(AI104="Muy Alta",AK104="Catastrófico")),"EXTREMO","")))),"")</f>
        <v>MODERADO</v>
      </c>
      <c r="AM104" s="659"/>
      <c r="AN104" s="355"/>
      <c r="AO104" s="659"/>
      <c r="AP104" s="660"/>
      <c r="AQ104" s="655"/>
      <c r="AR104" s="749">
        <v>44061</v>
      </c>
      <c r="AS104" s="750" t="s">
        <v>215</v>
      </c>
      <c r="AT104" s="749">
        <v>44272</v>
      </c>
      <c r="AU104" s="750" t="s">
        <v>215</v>
      </c>
      <c r="AV104" s="751">
        <v>44587</v>
      </c>
      <c r="AW104" s="752" t="s">
        <v>705</v>
      </c>
      <c r="AX104" s="751"/>
      <c r="AY104" s="752"/>
      <c r="AZ104" s="751">
        <v>44061</v>
      </c>
      <c r="BA104" s="752" t="s">
        <v>215</v>
      </c>
      <c r="BB104" s="751">
        <v>44272</v>
      </c>
      <c r="BC104" s="752" t="s">
        <v>215</v>
      </c>
      <c r="BD104" s="671">
        <v>44960</v>
      </c>
      <c r="BE104" s="672" t="s">
        <v>706</v>
      </c>
      <c r="BF104" s="671">
        <v>45124</v>
      </c>
      <c r="BG104" s="672" t="s">
        <v>569</v>
      </c>
      <c r="BH104" s="753"/>
      <c r="BI104" s="752"/>
      <c r="BJ104" s="413">
        <v>45400</v>
      </c>
      <c r="BK104" s="351" t="s">
        <v>350</v>
      </c>
      <c r="BL104" s="348">
        <v>45551</v>
      </c>
      <c r="BM104" s="336" t="s">
        <v>707</v>
      </c>
      <c r="BN104" s="348">
        <v>45750</v>
      </c>
      <c r="BO104" s="336" t="s">
        <v>73</v>
      </c>
      <c r="BP104" s="348">
        <v>45894</v>
      </c>
      <c r="BQ104" s="425" t="s">
        <v>708</v>
      </c>
      <c r="BR104" s="598"/>
    </row>
    <row r="105" spans="1:70" s="745" customFormat="1" ht="213" customHeight="1">
      <c r="A105" s="736"/>
      <c r="B105" s="737"/>
      <c r="C105" s="737"/>
      <c r="D105" s="734"/>
      <c r="E105" s="747"/>
      <c r="F105" s="346"/>
      <c r="G105" s="343"/>
      <c r="H105" s="340"/>
      <c r="I105" s="409"/>
      <c r="J105" s="336"/>
      <c r="K105" s="344"/>
      <c r="L105" s="340"/>
      <c r="M105" s="654"/>
      <c r="N105" s="345"/>
      <c r="O105" s="336"/>
      <c r="P105" s="654"/>
      <c r="Q105" s="345"/>
      <c r="R105" s="655"/>
      <c r="S105" s="283" t="s">
        <v>709</v>
      </c>
      <c r="T105" s="248" t="s">
        <v>57</v>
      </c>
      <c r="U105" s="271" t="s">
        <v>702</v>
      </c>
      <c r="V105" s="314" t="s">
        <v>710</v>
      </c>
      <c r="W105" s="248" t="s">
        <v>78</v>
      </c>
      <c r="X105" s="248" t="s">
        <v>61</v>
      </c>
      <c r="Y105" s="728" t="str">
        <f t="shared" si="103"/>
        <v>PROBABILIDAD</v>
      </c>
      <c r="Z105" s="738" t="str">
        <f t="shared" si="101"/>
        <v>40%</v>
      </c>
      <c r="AA105" s="727">
        <f>IFERROR(IF(AND(Y104="Probabilidad",Y105="Probabilidad"),(AA104-(AA104*Z105)),IF(Y105="Probabilidad",(N104-(N104*Z105)),IF(Y105="Impacto",AA104,""))),"")</f>
        <v>0.36</v>
      </c>
      <c r="AB105" s="726" t="str">
        <f t="shared" si="102"/>
        <v>BAJA</v>
      </c>
      <c r="AC105" s="726">
        <f>IFERROR(IF(AND(Y104="Impacto",Y105="Impacto"),(AC104-(AC104*Z105)),IF(Y105="Impacto",(Q104-(+Q104*Z105)),IF(Y105="Probabilidad",AC104,""))),"")</f>
        <v>0.6</v>
      </c>
      <c r="AD105" s="739" t="str">
        <f t="shared" si="104"/>
        <v>MODERADO</v>
      </c>
      <c r="AE105" s="740" t="str">
        <f t="shared" si="105"/>
        <v>MODERADO</v>
      </c>
      <c r="AF105" s="748">
        <v>45912</v>
      </c>
      <c r="AG105" s="314" t="s">
        <v>711</v>
      </c>
      <c r="AH105" s="659"/>
      <c r="AI105" s="355"/>
      <c r="AJ105" s="659"/>
      <c r="AK105" s="381"/>
      <c r="AL105" s="381"/>
      <c r="AM105" s="659"/>
      <c r="AN105" s="355"/>
      <c r="AO105" s="659"/>
      <c r="AP105" s="660"/>
      <c r="AQ105" s="655"/>
      <c r="AR105" s="749"/>
      <c r="AS105" s="750"/>
      <c r="AT105" s="749"/>
      <c r="AU105" s="750"/>
      <c r="AV105" s="751"/>
      <c r="AW105" s="752"/>
      <c r="AX105" s="751"/>
      <c r="AY105" s="752"/>
      <c r="AZ105" s="751"/>
      <c r="BA105" s="752"/>
      <c r="BB105" s="751"/>
      <c r="BC105" s="752"/>
      <c r="BD105" s="671"/>
      <c r="BE105" s="672"/>
      <c r="BF105" s="671"/>
      <c r="BG105" s="672"/>
      <c r="BH105" s="753"/>
      <c r="BI105" s="752"/>
      <c r="BJ105" s="413"/>
      <c r="BK105" s="351"/>
      <c r="BL105" s="348"/>
      <c r="BM105" s="341"/>
      <c r="BN105" s="348"/>
      <c r="BO105" s="341"/>
      <c r="BP105" s="348"/>
      <c r="BQ105" s="361"/>
      <c r="BR105" s="598"/>
    </row>
    <row r="106" spans="1:70" s="745" customFormat="1" ht="137.25" customHeight="1">
      <c r="A106" s="736"/>
      <c r="B106" s="737"/>
      <c r="C106" s="737"/>
      <c r="D106" s="734"/>
      <c r="E106" s="747"/>
      <c r="F106" s="346"/>
      <c r="G106" s="343"/>
      <c r="H106" s="340"/>
      <c r="I106" s="409"/>
      <c r="J106" s="336"/>
      <c r="K106" s="344"/>
      <c r="L106" s="340"/>
      <c r="M106" s="654"/>
      <c r="N106" s="345"/>
      <c r="O106" s="336"/>
      <c r="P106" s="654"/>
      <c r="Q106" s="345"/>
      <c r="R106" s="655"/>
      <c r="S106" s="283" t="s">
        <v>712</v>
      </c>
      <c r="T106" s="248" t="s">
        <v>57</v>
      </c>
      <c r="U106" s="271" t="s">
        <v>713</v>
      </c>
      <c r="V106" s="314" t="s">
        <v>714</v>
      </c>
      <c r="W106" s="248" t="s">
        <v>78</v>
      </c>
      <c r="X106" s="248" t="s">
        <v>61</v>
      </c>
      <c r="Y106" s="728" t="str">
        <f t="shared" si="103"/>
        <v>PROBABILIDAD</v>
      </c>
      <c r="Z106" s="738" t="str">
        <f t="shared" si="101"/>
        <v>40%</v>
      </c>
      <c r="AA106" s="727">
        <f>IFERROR(IF(AND(Y105="Probabilidad",Y106="Probabilidad"),(AA105-(AA105*Z106)),IF(AND(Y105="Impacto",Y106="Probabilidad"),(AA104-(AA104*Z106)),IF(Y106="Impacto",AA105,""))),"")</f>
        <v>0.216</v>
      </c>
      <c r="AB106" s="726" t="str">
        <f t="shared" si="102"/>
        <v>BAJA</v>
      </c>
      <c r="AC106" s="726">
        <f>IFERROR(IF(AND(Y105="Impacto",Y106="Impacto"),(AC105-(AC105*Z106)),IF(Y106="Impacto",(Q105-(+Q105*Z106)),IF(Y106="Probabilidad",AC105,""))),"")</f>
        <v>0.6</v>
      </c>
      <c r="AD106" s="739" t="str">
        <f t="shared" si="104"/>
        <v>MODERADO</v>
      </c>
      <c r="AE106" s="740" t="str">
        <f t="shared" si="105"/>
        <v>MODERADO</v>
      </c>
      <c r="AF106" s="748">
        <v>45912</v>
      </c>
      <c r="AG106" s="314" t="s">
        <v>715</v>
      </c>
      <c r="AH106" s="659"/>
      <c r="AI106" s="355"/>
      <c r="AJ106" s="659"/>
      <c r="AK106" s="381"/>
      <c r="AL106" s="381"/>
      <c r="AM106" s="659"/>
      <c r="AN106" s="355"/>
      <c r="AO106" s="659"/>
      <c r="AP106" s="660"/>
      <c r="AQ106" s="655"/>
      <c r="AR106" s="754"/>
      <c r="AS106" s="755"/>
      <c r="AT106" s="754"/>
      <c r="AU106" s="755"/>
      <c r="AV106" s="756"/>
      <c r="AW106" s="757"/>
      <c r="AX106" s="756"/>
      <c r="AY106" s="757"/>
      <c r="AZ106" s="756"/>
      <c r="BA106" s="757"/>
      <c r="BB106" s="756"/>
      <c r="BC106" s="757"/>
      <c r="BD106" s="671"/>
      <c r="BE106" s="672"/>
      <c r="BF106" s="671"/>
      <c r="BG106" s="672"/>
      <c r="BH106" s="360"/>
      <c r="BI106" s="340"/>
      <c r="BJ106" s="413"/>
      <c r="BK106" s="351"/>
      <c r="BL106" s="348"/>
      <c r="BM106" s="341"/>
      <c r="BN106" s="348"/>
      <c r="BO106" s="341"/>
      <c r="BP106" s="348"/>
      <c r="BQ106" s="361"/>
      <c r="BR106" s="598"/>
    </row>
    <row r="107" spans="1:70" s="626" customFormat="1" ht="135" customHeight="1">
      <c r="A107" s="607"/>
      <c r="B107" s="608"/>
      <c r="C107" s="608"/>
      <c r="D107" s="734"/>
      <c r="E107" s="747"/>
      <c r="F107" s="346"/>
      <c r="G107" s="343"/>
      <c r="H107" s="340"/>
      <c r="I107" s="409"/>
      <c r="J107" s="336"/>
      <c r="K107" s="344"/>
      <c r="L107" s="340"/>
      <c r="M107" s="654"/>
      <c r="N107" s="345"/>
      <c r="O107" s="336"/>
      <c r="P107" s="654"/>
      <c r="Q107" s="345"/>
      <c r="R107" s="655"/>
      <c r="S107" s="302" t="s">
        <v>716</v>
      </c>
      <c r="T107" s="292" t="s">
        <v>98</v>
      </c>
      <c r="U107" s="278" t="s">
        <v>717</v>
      </c>
      <c r="V107" s="310" t="s">
        <v>718</v>
      </c>
      <c r="W107" s="292" t="s">
        <v>78</v>
      </c>
      <c r="X107" s="292" t="s">
        <v>61</v>
      </c>
      <c r="Y107" s="656" t="str">
        <f t="shared" si="97"/>
        <v>PROBABILIDAD</v>
      </c>
      <c r="Z107" s="657" t="str">
        <f t="shared" si="98"/>
        <v>40%</v>
      </c>
      <c r="AA107" s="275">
        <f>IFERROR(IF(AND(Y106="Probabilidad",Y107="Probabilidad"),(AA106-(AA106*Z107)),IF(AND(Y106="Impacto",Y107="Probabilidad"),(AA105-(AA105*Z107)),IF(Y107="Impacto",AA106,""))),"")</f>
        <v>0.12959999999999999</v>
      </c>
      <c r="AB107" s="280" t="str">
        <f t="shared" ref="AB107" si="106">IFERROR(IF(AA107="","",IF(AA107&lt;=0.2,"MUY BAJA",IF(AA107&lt;=0.4,"BAJA",IF(AA107&lt;=0.6,"MEDIA",IF(AA107&lt;=0.8,"ALTA",IF(AA107=1,"MUY ALTA")))))),"")</f>
        <v>MUY BAJA</v>
      </c>
      <c r="AC107" s="301">
        <f>IFERROR(IF(AND(Y106="Impacto",Y107="Impacto"),(AC105-(AC105*Z107)),IF(AND(Y106="Probabilidad",Y107="Impacto"),(AC104-(AC104*Z107)),IF(Y107="Probabilidad",AC105,""))),"")</f>
        <v>0.6</v>
      </c>
      <c r="AD107" s="290" t="str">
        <f t="shared" ref="AD107:AD115" si="107">IFERROR(IF(AC107="","",IF(AC107&lt;=0.2,"LEVE",IF(AC107&lt;=0.4,"MENOR",IF(AC107&lt;=0.6,"MODERADO",IF(AC107&lt;=0.8,"MAYOR",IF(AC107=1,"CATASTRÓFICO")))))),"")</f>
        <v>MODERADO</v>
      </c>
      <c r="AE107" s="658" t="str">
        <f t="shared" ref="AE107:AE115" si="108">IFERROR(IF(OR(AND(AB107="Muy Baja",AD107="Leve"),AND(AB107="Muy Baja",AD107="Menor"),AND(AB107="Baja",AD107="Leve")),"BAJO",IF(OR(AND(AB107="Muy baja",AD107="Moderado"),AND(AB107="Baja",AD107="Menor"),AND(AB107="Baja",AD107="Moderado"),AND(AB107="Media",AD107="Leve"),AND(AB107="Media",AD107="Menor"),AND(AB107="Media",AD107="Moderado"),AND(AB107="Alta",AD107="Leve"),AND(AB107="Alta",AD107="Menor")),"MODERADO",IF(OR(AND(AB107="Muy Baja",AD107="Mayor"),AND(AB107="Baja",AD107="Mayor"),AND(AB107="Media",AD107="Mayor"),AND(AB107="Alta",AD107="Moderado"),AND(AB107="Alta",AD107="Mayor"),AND(AB107="Muy Alta",AD107="Leve"),AND(AB107="Muy Alta",AD107="Menor"),AND(AB107="Muy Alta",AD107="Moderado"),AND(AB107="Muy Alta",AD107="Mayor")),"ALTO",IF(OR(AND(AB107="Muy Baja",AD107="Catastrófico"),AND(AB107="Baja",AD107="Catastrófico"),AND(AB107="Media",AD107="Catastrófico"),AND(AB107="Alta",AD107="Catastrófico"),AND(AB107="Muy Alta",AD107="Catastrófico")),"EXTREMO","")))),"")</f>
        <v>MODERADO</v>
      </c>
      <c r="AF107" s="318">
        <v>45912</v>
      </c>
      <c r="AG107" s="310" t="s">
        <v>719</v>
      </c>
      <c r="AH107" s="659"/>
      <c r="AI107" s="355"/>
      <c r="AJ107" s="659"/>
      <c r="AK107" s="381"/>
      <c r="AL107" s="381"/>
      <c r="AM107" s="659"/>
      <c r="AN107" s="355"/>
      <c r="AO107" s="659"/>
      <c r="AP107" s="660"/>
      <c r="AQ107" s="655"/>
      <c r="AR107" s="333"/>
      <c r="AS107" s="334"/>
      <c r="AT107" s="333"/>
      <c r="AU107" s="334"/>
      <c r="AV107" s="285"/>
      <c r="AW107" s="278"/>
      <c r="AX107" s="285"/>
      <c r="AY107" s="278"/>
      <c r="AZ107" s="332"/>
      <c r="BA107" s="278"/>
      <c r="BB107" s="285"/>
      <c r="BC107" s="278"/>
      <c r="BD107" s="671"/>
      <c r="BE107" s="672"/>
      <c r="BF107" s="671"/>
      <c r="BG107" s="672"/>
      <c r="BH107" s="360"/>
      <c r="BI107" s="340"/>
      <c r="BJ107" s="413"/>
      <c r="BK107" s="351"/>
      <c r="BL107" s="348"/>
      <c r="BM107" s="341"/>
      <c r="BN107" s="348"/>
      <c r="BO107" s="341"/>
      <c r="BP107" s="348"/>
      <c r="BQ107" s="361"/>
      <c r="BR107" s="598"/>
    </row>
    <row r="108" spans="1:70" s="626" customFormat="1" ht="347.25" customHeight="1">
      <c r="A108" s="607"/>
      <c r="B108" s="608"/>
      <c r="C108" s="608"/>
      <c r="D108" s="734"/>
      <c r="E108" s="653" t="s">
        <v>333</v>
      </c>
      <c r="F108" s="273" t="s">
        <v>720</v>
      </c>
      <c r="G108" s="340" t="s">
        <v>721</v>
      </c>
      <c r="H108" s="340" t="s">
        <v>722</v>
      </c>
      <c r="I108" s="409"/>
      <c r="J108" s="336" t="s">
        <v>111</v>
      </c>
      <c r="K108" s="344">
        <v>2000</v>
      </c>
      <c r="L108" s="343" t="s">
        <v>723</v>
      </c>
      <c r="M108" s="654" t="str">
        <f>IF(K108&lt;=0,"",IF(K108&lt;=2,"Muy Baja",IF(K108&lt;=10,"Baja",IF(K108&lt;=30,"Media",IF(K108&lt;=100,"Alta",IF(K108&gt;100,"Muy Alta"))))))</f>
        <v>Muy Alta</v>
      </c>
      <c r="N108" s="345">
        <f>IF(M108="","",IF(M108="Muy Baja",0.2,IF(M108="Baja",0.4,IF(M108="Media",0.6,IF(M108="Alta",0.8,IF(M108="Muy Alta",1,))))))</f>
        <v>1</v>
      </c>
      <c r="O108" s="340" t="s">
        <v>149</v>
      </c>
      <c r="P108" s="654" t="str">
        <f>IF(OR(O108=CRITERIOS!$C$182,O108=CRITERIOS!$D$182),"Leve",IF(OR(O108=CRITERIOS!$C$183,O108=CRITERIOS!$D$183),"Menor",IF(OR(O108=CRITERIOS!$C$184,O108=CRITERIOS!$D$184),"Moderado",IF(OR(O108=CRITERIOS!$C$185,O108=CRITERIOS!$D$185),"Mayor",IF(OR(O108=CRITERIOS!$C$186,O108=CRITERIOS!$D$186),"Catastrófico","")))))</f>
        <v>Mayor</v>
      </c>
      <c r="Q108" s="345">
        <f>IF(P108="","",IF(P108="Leve",0.2,IF(P108="Menor",0.4,IF(P108="Moderado",0.6,IF(P108="Mayor",0.8,IF(P108="Catastrófico",1,))))))</f>
        <v>0.8</v>
      </c>
      <c r="R108" s="655" t="str">
        <f>IF(OR(AND(M108="Muy Baja",P108="Leve"),AND(M108="Muy Baja",P108="Menor"),AND(M108="Baja",P108="Leve")),"BAJO",IF(OR(AND(M108="Muy baja",P108="Moderado"),AND(M108="Baja",P108="Menor"),AND(M108="Baja",P108="Moderado"),AND(M108="Media",P108="Leve"),AND(M108="Media",P108="Menor"),AND(M108="Media",P108="Moderado"),AND(M108="Alta",P108="Leve"),AND(M108="Alta",P108="Menor")),"MODERADO",IF(OR(AND(M108="Muy Baja",P108="Mayor"),AND(M108="Baja",P108="Mayor"),AND(M108="Media",P108="Mayor"),AND(M108="Alta",P108="Moderado"),AND(M108="Alta",P108="Mayor"),AND(M108="Muy Alta",P108="Leve"),AND(M108="Muy Alta",P108="Menor"),AND(M108="Muy Alta",P108="Moderado"),AND(M108="Muy Alta",P108="Mayor")),"ALTO",IF(OR(AND(M108="Muy Baja",P108="Catastrófico"),AND(M108="Baja",P108="Catastrófico"),AND(M108="Media",P108="Catastrófico"),AND(M108="Alta",P108="Catastrófico"),AND(M108="Muy Alta",P108="Catastrófico")),"EXTREMO",""))))</f>
        <v>ALTO</v>
      </c>
      <c r="S108" s="330" t="s">
        <v>724</v>
      </c>
      <c r="T108" s="292" t="s">
        <v>98</v>
      </c>
      <c r="U108" s="278" t="s">
        <v>725</v>
      </c>
      <c r="V108" s="310" t="s">
        <v>726</v>
      </c>
      <c r="W108" s="292" t="s">
        <v>78</v>
      </c>
      <c r="X108" s="292" t="s">
        <v>61</v>
      </c>
      <c r="Y108" s="656" t="str">
        <f>IF(OR(W108="PREVENTIVO",W108="DETECTIVO"),"PROBABILIDAD",IF(W108="CORRECTIVO","IMPACTO",""))</f>
        <v>PROBABILIDAD</v>
      </c>
      <c r="Z108" s="657" t="str">
        <f t="shared" ref="Z108:Z128" si="109">IF(AND(W108="PREVENTIVO",X108="AUTOMÁTICO"),"50%",IF(AND(W108="PREVENTIVO",X108="MANUAL"),"40%",IF(AND(W108="DETECTIVO",X108="AUTOMÁTICO"),"40%",IF(AND(W108="DETECTIVO",X108="MANUAL"),"30%",IF(AND(W108="CORRECTIVO",X108="AUTOMÁTICO"),"35%",IF(AND(W108="CORRECTIVO",X108="MANUAL"),"25%",""))))))</f>
        <v>40%</v>
      </c>
      <c r="AA108" s="301">
        <f>IFERROR(IF(Y108="Probabilidad",(N108-(N108*Z108)),IF(Y108="Impacto",N108,"")),"")</f>
        <v>0.6</v>
      </c>
      <c r="AB108" s="280" t="str">
        <f>IFERROR(IF(AA108="","",IF(AA108&lt;=0.2,"MUY BAJA",IF(AA108&lt;=0.4,"BAJA",IF(AA108&lt;=0.6,"MEDIA",IF(AA108&lt;=0.8,"ALTA",IF(AA108=1,"MUY ALTA")))))),"")</f>
        <v>MEDIA</v>
      </c>
      <c r="AC108" s="280">
        <f>IFERROR(IF(Y108="Impacto",(Q108-(Q108*Z108)),IF(Y108="Probabilidad",Q108,"")),"")</f>
        <v>0.8</v>
      </c>
      <c r="AD108" s="290" t="str">
        <f>IFERROR(IF(AC108="","",IF(AC108&lt;=0.2,"LEVE",IF(AC108&lt;=0.4,"MENOR",IF(AC108&lt;=0.6,"MODERADO",IF(AC108&lt;=0.8,"MAYOR",IF(AC108=1,"CATASTRÓFICO")))))),"")</f>
        <v>MAYOR</v>
      </c>
      <c r="AE108" s="658" t="str">
        <f>IFERROR(IF(OR(AND(AB108="Muy Baja",AD108="Leve"),AND(AB108="Muy Baja",AD108="Menor"),AND(AB108="Baja",AD108="Leve")),"BAJO",IF(OR(AND(AB108="Muy baja",AD108="Moderado"),AND(AB108="Baja",AD108="Menor"),AND(AB108="Baja",AD108="Moderado"),AND(AB108="Media",AD108="Leve"),AND(AB108="Media",AD108="Menor"),AND(AB108="Media",AD108="Moderado"),AND(AB108="Alta",AD108="Leve"),AND(AB108="Alta",AD108="Menor")),"MODERADO",IF(OR(AND(AB108="Muy Baja",AD108="Mayor"),AND(AB108="Baja",AD108="Mayor"),AND(AB108="Media",AD108="Mayor"),AND(AB108="Alta",AD108="Moderado"),AND(AB108="Alta",AD108="Mayor"),AND(AB108="Muy Alta",AD108="Leve"),AND(AB108="Muy Alta",AD108="Menor"),AND(AB108="Muy Alta",AD108="Moderado"),AND(AB108="Muy Alta",AD108="Mayor")),"ALTO",IF(OR(AND(AB108="Muy Baja",AD108="Catastrófico"),AND(AB108="Baja",AD108="Catastrófico"),AND(AB108="Media",AD108="Catastrófico"),AND(AB108="Alta",AD108="Catastrófico"),AND(AB108="Muy Alta",AD108="Catastrófico")),"EXTREMO","")))),"")</f>
        <v>ALTO</v>
      </c>
      <c r="AF108" s="285" t="s">
        <v>368</v>
      </c>
      <c r="AG108" s="278" t="s">
        <v>727</v>
      </c>
      <c r="AH108" s="659">
        <f>MIN(AA108:AA109)</f>
        <v>0.36</v>
      </c>
      <c r="AI108" s="355" t="str">
        <f>IFERROR(IF(AH108="","",IF(AH108&lt;=0.2,"MUY BAJA",IF(AH108&lt;=0.4,"BAJA",IF(AH108&lt;=0.6,"MEDIA",IF(AH108&lt;=0.8,"ALTA",IF(AH108=1,"MUY ALTA")))))),"")</f>
        <v>BAJA</v>
      </c>
      <c r="AJ108" s="659">
        <f>MIN(AC108:AC109)</f>
        <v>0.8</v>
      </c>
      <c r="AK108" s="381" t="str">
        <f>IFERROR(IF(AJ108="","",IF(AJ108&lt;=0.2,"LEVE",IF(AJ108&lt;=0.4,"MENOR",IF(AJ108&lt;=0.6,"MODERADO",IF(AJ108&lt;=0.8,"MAYOR",IF(AJ108=1,"CATASTRÓFICO")))))),"")</f>
        <v>MAYOR</v>
      </c>
      <c r="AL108" s="655" t="str">
        <f>IFERROR(IF(OR(AND(AI108="Muy Baja",AK108="Leve"),AND(AI108="Muy Baja",AK108="Menor"),AND(AI108="Baja",AK108="Leve")),"BAJO",IF(OR(AND(AI108="Muy baja",AK108="Moderado"),AND(AI108="Baja",AK108="Menor"),AND(AI108="Baja",AK108="Moderado"),AND(AI108="Media",AK108="Leve"),AND(AI108="Media",AK108="Menor"),AND(AI108="Media",AK108="Moderado"),AND(AI108="Alta",AK108="Leve"),AND(AI108="Alta",AK108="Menor")),"MODERADO",IF(OR(AND(AI108="Muy Baja",AK108="Mayor"),AND(AI108="Baja",AK108="Mayor"),AND(AI108="Media",AK108="Mayor"),AND(AI108="Alta",AK108="Moderado"),AND(AI108="Alta",AK108="Mayor"),AND(AI108="Muy Alta",AK108="Leve"),AND(AI108="Muy Alta",AK108="Menor"),AND(AI108="Muy Alta",AK108="Moderado"),AND(AI108="Muy Alta",AK108="Mayor")),"ALTO",IF(OR(AND(AI108="Muy Baja",AK108="Catastrófico"),AND(AI108="Baja",AK108="Catastrófico"),AND(AI108="Media",AK108="Catastrófico"),AND(AI108="Alta",AK108="Catastrófico"),AND(AI108="Muy Alta",AK108="Catastrófico")),"EXTREMO","")))),"")</f>
        <v>ALTO</v>
      </c>
      <c r="AM108" s="659"/>
      <c r="AN108" s="355"/>
      <c r="AO108" s="659"/>
      <c r="AP108" s="660"/>
      <c r="AQ108" s="655"/>
      <c r="AR108" s="288">
        <v>43717</v>
      </c>
      <c r="AS108" s="297" t="s">
        <v>728</v>
      </c>
      <c r="AT108" s="288" t="s">
        <v>371</v>
      </c>
      <c r="AU108" s="297" t="s">
        <v>155</v>
      </c>
      <c r="AV108" s="308" t="s">
        <v>344</v>
      </c>
      <c r="AW108" s="299" t="s">
        <v>729</v>
      </c>
      <c r="AX108" s="308">
        <v>44272</v>
      </c>
      <c r="AY108" s="299" t="s">
        <v>346</v>
      </c>
      <c r="AZ108" s="288">
        <v>44587</v>
      </c>
      <c r="BA108" s="273" t="s">
        <v>72</v>
      </c>
      <c r="BB108" s="308">
        <v>44594</v>
      </c>
      <c r="BC108" s="299" t="s">
        <v>215</v>
      </c>
      <c r="BD108" s="698">
        <v>44795</v>
      </c>
      <c r="BE108" s="758" t="s">
        <v>729</v>
      </c>
      <c r="BF108" s="698">
        <v>44959</v>
      </c>
      <c r="BG108" s="758" t="s">
        <v>72</v>
      </c>
      <c r="BH108" s="698">
        <v>45132</v>
      </c>
      <c r="BI108" s="759" t="s">
        <v>730</v>
      </c>
      <c r="BJ108" s="698">
        <v>45400</v>
      </c>
      <c r="BK108" s="759" t="s">
        <v>731</v>
      </c>
      <c r="BL108" s="698">
        <v>45544</v>
      </c>
      <c r="BM108" s="759" t="s">
        <v>732</v>
      </c>
      <c r="BN108" s="698">
        <v>45742</v>
      </c>
      <c r="BO108" s="759" t="s">
        <v>733</v>
      </c>
      <c r="BP108" s="694">
        <v>45894</v>
      </c>
      <c r="BQ108" s="429" t="s">
        <v>734</v>
      </c>
      <c r="BR108" s="598"/>
    </row>
    <row r="109" spans="1:70" s="626" customFormat="1" ht="111.75" customHeight="1">
      <c r="A109" s="607"/>
      <c r="B109" s="608"/>
      <c r="C109" s="608"/>
      <c r="D109" s="734"/>
      <c r="E109" s="653"/>
      <c r="F109" s="273" t="s">
        <v>600</v>
      </c>
      <c r="G109" s="340"/>
      <c r="H109" s="340"/>
      <c r="I109" s="409"/>
      <c r="J109" s="336"/>
      <c r="K109" s="344"/>
      <c r="L109" s="340"/>
      <c r="M109" s="654"/>
      <c r="N109" s="345"/>
      <c r="O109" s="340"/>
      <c r="P109" s="654"/>
      <c r="Q109" s="345"/>
      <c r="R109" s="655"/>
      <c r="S109" s="278" t="s">
        <v>735</v>
      </c>
      <c r="T109" s="292" t="s">
        <v>57</v>
      </c>
      <c r="U109" s="278" t="s">
        <v>736</v>
      </c>
      <c r="V109" s="310" t="s">
        <v>599</v>
      </c>
      <c r="W109" s="292" t="s">
        <v>78</v>
      </c>
      <c r="X109" s="292" t="s">
        <v>61</v>
      </c>
      <c r="Y109" s="656" t="str">
        <f>IF(OR(W109="PREVENTIVO",W109="DETECTIVO"),"PROBABILIDAD",IF(W109="CORRECTIVO","IMPACTO",""))</f>
        <v>PROBABILIDAD</v>
      </c>
      <c r="Z109" s="657" t="str">
        <f t="shared" ref="Z109" si="110">IF(AND(W109="PREVENTIVO",X109="AUTOMÁTICO"),"50%",IF(AND(W109="PREVENTIVO",X109="MANUAL"),"40%",IF(AND(W109="DETECTIVO",X109="AUTOMÁTICO"),"40%",IF(AND(W109="DETECTIVO",X109="MANUAL"),"30%",IF(AND(W109="CORRECTIVO",X109="AUTOMÁTICO"),"35%",IF(AND(W109="CORRECTIVO",X109="MANUAL"),"25%",""))))))</f>
        <v>40%</v>
      </c>
      <c r="AA109" s="275">
        <f>IFERROR(IF(AND(Y108="Probabilidad",Y109="Probabilidad"),(AA108-(AA108*Z109)),IF(Y109="Probabilidad",(N108-(N108*Z109)),IF(Y109="Impacto",AA108,""))),"")</f>
        <v>0.36</v>
      </c>
      <c r="AB109" s="280" t="str">
        <f t="shared" ref="AB109" si="111">IFERROR(IF(AA109="","",IF(AA109&lt;=0.2,"MUY BAJA",IF(AA109&lt;=0.4,"BAJA",IF(AA109&lt;=0.6,"MEDIA",IF(AA109&lt;=0.8,"ALTA",IF(AA109=1,"MUY ALTA")))))),"")</f>
        <v>BAJA</v>
      </c>
      <c r="AC109" s="280">
        <f>IFERROR(IF(AND(Y108="Impacto",Y109="Impacto"),(AC108-(AC108*Z109)),IF(Y109="Impacto",(Q108-(+Q108*Z109)),IF(Y109="Probabilidad",AC108,""))),"")</f>
        <v>0.8</v>
      </c>
      <c r="AD109" s="290" t="str">
        <f t="shared" ref="AD109" si="112">IFERROR(IF(AC109="","",IF(AC109&lt;=0.2,"LEVE",IF(AC109&lt;=0.4,"MENOR",IF(AC109&lt;=0.6,"MODERADO",IF(AC109&lt;=0.8,"MAYOR",IF(AC109=1,"CATASTRÓFICO")))))),"")</f>
        <v>MAYOR</v>
      </c>
      <c r="AE109" s="658" t="str">
        <f t="shared" ref="AE109" si="113">IFERROR(IF(OR(AND(AB109="Muy Baja",AD109="Leve"),AND(AB109="Muy Baja",AD109="Menor"),AND(AB109="Baja",AD109="Leve")),"BAJO",IF(OR(AND(AB109="Muy baja",AD109="Moderado"),AND(AB109="Baja",AD109="Menor"),AND(AB109="Baja",AD109="Moderado"),AND(AB109="Media",AD109="Leve"),AND(AB109="Media",AD109="Menor"),AND(AB109="Media",AD109="Moderado"),AND(AB109="Alta",AD109="Leve"),AND(AB109="Alta",AD109="Menor")),"MODERADO",IF(OR(AND(AB109="Muy Baja",AD109="Mayor"),AND(AB109="Baja",AD109="Mayor"),AND(AB109="Media",AD109="Mayor"),AND(AB109="Alta",AD109="Moderado"),AND(AB109="Alta",AD109="Mayor"),AND(AB109="Muy Alta",AD109="Leve"),AND(AB109="Muy Alta",AD109="Menor"),AND(AB109="Muy Alta",AD109="Moderado"),AND(AB109="Muy Alta",AD109="Mayor")),"ALTO",IF(OR(AND(AB109="Muy Baja",AD109="Catastrófico"),AND(AB109="Baja",AD109="Catastrófico"),AND(AB109="Media",AD109="Catastrófico"),AND(AB109="Alta",AD109="Catastrófico"),AND(AB109="Muy Alta",AD109="Catastrófico")),"EXTREMO","")))),"")</f>
        <v>ALTO</v>
      </c>
      <c r="AF109" s="285" t="s">
        <v>368</v>
      </c>
      <c r="AG109" s="278" t="s">
        <v>737</v>
      </c>
      <c r="AH109" s="687"/>
      <c r="AI109" s="355"/>
      <c r="AJ109" s="687"/>
      <c r="AK109" s="381"/>
      <c r="AL109" s="655"/>
      <c r="AM109" s="659"/>
      <c r="AN109" s="355"/>
      <c r="AO109" s="659"/>
      <c r="AP109" s="660"/>
      <c r="AQ109" s="655"/>
      <c r="AR109" s="288"/>
      <c r="AS109" s="297"/>
      <c r="AT109" s="288"/>
      <c r="AU109" s="297"/>
      <c r="AV109" s="308"/>
      <c r="AW109" s="299"/>
      <c r="AX109" s="308"/>
      <c r="AY109" s="299"/>
      <c r="AZ109" s="288"/>
      <c r="BA109" s="273"/>
      <c r="BB109" s="308"/>
      <c r="BC109" s="299"/>
      <c r="BD109" s="698"/>
      <c r="BE109" s="758"/>
      <c r="BF109" s="698"/>
      <c r="BG109" s="758"/>
      <c r="BH109" s="698"/>
      <c r="BI109" s="759"/>
      <c r="BJ109" s="698"/>
      <c r="BK109" s="759"/>
      <c r="BL109" s="698"/>
      <c r="BM109" s="759"/>
      <c r="BN109" s="698"/>
      <c r="BO109" s="759"/>
      <c r="BP109" s="694"/>
      <c r="BQ109" s="429"/>
      <c r="BR109" s="598"/>
    </row>
    <row r="110" spans="1:70" s="626" customFormat="1" ht="334.5" customHeight="1">
      <c r="A110" s="607"/>
      <c r="B110" s="608"/>
      <c r="C110" s="608"/>
      <c r="D110" s="734"/>
      <c r="E110" s="760" t="s">
        <v>333</v>
      </c>
      <c r="F110" s="273" t="s">
        <v>738</v>
      </c>
      <c r="G110" s="278" t="s">
        <v>739</v>
      </c>
      <c r="H110" s="278" t="s">
        <v>740</v>
      </c>
      <c r="I110" s="409"/>
      <c r="J110" s="273" t="s">
        <v>741</v>
      </c>
      <c r="K110" s="274">
        <v>2000</v>
      </c>
      <c r="L110" s="278" t="s">
        <v>742</v>
      </c>
      <c r="M110" s="656" t="str">
        <f>IF(K110&lt;=0,"",IF(K110&lt;=2,"Muy Baja",IF(K110&lt;=10,"Baja",IF(K110&lt;=30,"Media",IF(K110&lt;=100,"Alta",IF(K110&gt;100,"Muy Alta"))))))</f>
        <v>Muy Alta</v>
      </c>
      <c r="N110" s="275">
        <f>IF(M110="","",IF(M110="Muy Baja",0.2,IF(M110="Baja",0.4,IF(M110="Media",0.6,IF(M110="Alta",0.8,IF(M110="Muy Alta",1,))))))</f>
        <v>1</v>
      </c>
      <c r="O110" s="273" t="s">
        <v>743</v>
      </c>
      <c r="P110" s="656" t="str">
        <f>IF(OR(O110=CRITERIOS!$C$182,O110=CRITERIOS!$D$182),"Leve",IF(OR(O110=CRITERIOS!$C$183,O110=CRITERIOS!$D$183),"Menor",IF(OR(O110=CRITERIOS!$C$184,O110=CRITERIOS!$D$184),"Moderado",IF(OR(O110=CRITERIOS!$C$185,O110=CRITERIOS!$D$185),"Mayor",IF(OR(O110=CRITERIOS!$C$186,O110=CRITERIOS!$D$186),"Catastrófico","")))))</f>
        <v>Catastrófico</v>
      </c>
      <c r="Q110" s="275">
        <f>IF(P110="","",IF(P110="Leve",0.2,IF(P110="Menor",0.4,IF(P110="Moderado",0.6,IF(P110="Mayor",0.8,IF(P110="Catastrófico",1,))))))</f>
        <v>1</v>
      </c>
      <c r="R110" s="658" t="str">
        <f>IF(OR(AND(M110="Muy Baja",P110="Leve"),AND(M110="Muy Baja",P110="Menor"),AND(M110="Baja",P110="Leve")),"BAJO",IF(OR(AND(M110="Muy baja",P110="Moderado"),AND(M110="Baja",P110="Menor"),AND(M110="Baja",P110="Moderado"),AND(M110="Media",P110="Leve"),AND(M110="Media",P110="Menor"),AND(M110="Media",P110="Moderado"),AND(M110="Alta",P110="Leve"),AND(M110="Alta",P110="Menor")),"MODERADO",IF(OR(AND(M110="Muy Baja",P110="Mayor"),AND(M110="Baja",P110="Mayor"),AND(M110="Media",P110="Mayor"),AND(M110="Alta",P110="Moderado"),AND(M110="Alta",P110="Mayor"),AND(M110="Muy Alta",P110="Leve"),AND(M110="Muy Alta",P110="Menor"),AND(M110="Muy Alta",P110="Moderado"),AND(M110="Muy Alta",P110="Mayor")),"ALTO",IF(OR(AND(M110="Muy Baja",P110="Catastrófico"),AND(M110="Baja",P110="Catastrófico"),AND(M110="Media",P110="Catastrófico"),AND(M110="Alta",P110="Catastrófico"),AND(M110="Muy Alta",P110="Catastrófico")),"EXTREMO",""))))</f>
        <v>EXTREMO</v>
      </c>
      <c r="S110" s="278" t="s">
        <v>744</v>
      </c>
      <c r="T110" s="292" t="s">
        <v>57</v>
      </c>
      <c r="U110" s="278" t="s">
        <v>745</v>
      </c>
      <c r="V110" s="278" t="s">
        <v>746</v>
      </c>
      <c r="W110" s="292" t="s">
        <v>78</v>
      </c>
      <c r="X110" s="292" t="s">
        <v>61</v>
      </c>
      <c r="Y110" s="656" t="str">
        <f>IF(OR(W110="PREVENTIVO",W110="DETECTIVO"),"PROBABILIDAD",IF(W110="CORRECTIVO","IMPACTO",""))</f>
        <v>PROBABILIDAD</v>
      </c>
      <c r="Z110" s="657" t="str">
        <f t="shared" si="109"/>
        <v>40%</v>
      </c>
      <c r="AA110" s="275">
        <f>IFERROR(IF(Y110="Probabilidad",(N110-(N110*Z110)),IF(Y110="Impacto",N110,"")),"")</f>
        <v>0.6</v>
      </c>
      <c r="AB110" s="280" t="str">
        <f>IFERROR(IF(AA110="","",IF(AA110&lt;=0.2,"MUY BAJA",IF(AA110&lt;=0.4,"BAJA",IF(AA110&lt;=0.6,"MEDIA",IF(AA110&lt;=0.8,"ALTA",IF(AA110=1,"MUY ALTA")))))),"")</f>
        <v>MEDIA</v>
      </c>
      <c r="AC110" s="280">
        <f>IFERROR(IF(Y110="Impacto",(Q110-(Q110*Z110)),IF(Y110="Probabilidad",Q110,"")),"")</f>
        <v>1</v>
      </c>
      <c r="AD110" s="290" t="str">
        <f t="shared" si="107"/>
        <v>CATASTRÓFICO</v>
      </c>
      <c r="AE110" s="658" t="str">
        <f t="shared" si="108"/>
        <v>EXTREMO</v>
      </c>
      <c r="AF110" s="285">
        <v>45926</v>
      </c>
      <c r="AG110" s="278" t="s">
        <v>747</v>
      </c>
      <c r="AH110" s="689">
        <f>MIN(AA110)</f>
        <v>0.6</v>
      </c>
      <c r="AI110" s="282" t="str">
        <f>IFERROR(IF(AH110="","",IF(AH110&lt;=0.2,"MUY BAJA",IF(AH110&lt;=0.4,"BAJA",IF(AH110&lt;=0.6,"MEDIA",IF(AH110&lt;=0.8,"ALTA",IF(AH110=1,"MUY ALTA")))))),"")</f>
        <v>MEDIA</v>
      </c>
      <c r="AJ110" s="689">
        <f>MIN(AC110)</f>
        <v>1</v>
      </c>
      <c r="AK110" s="290" t="str">
        <f>IFERROR(IF(AJ110="","",IF(AJ110&lt;=0.2,"LEVE",IF(AJ110&lt;=0.4,"MENOR",IF(AJ110&lt;=0.6,"MODERADO",IF(AJ110&lt;=0.8,"MAYOR",IF(AJ110=1,"CATASTRÓFICO")))))),"")</f>
        <v>CATASTRÓFICO</v>
      </c>
      <c r="AL110" s="658" t="str">
        <f>IFERROR(IF(OR(AND(AI110="Muy Baja",AK110="Leve"),AND(AI110="Muy Baja",AK110="Menor"),AND(AI110="Baja",AK110="Leve")),"BAJO",IF(OR(AND(AI110="Muy baja",AK110="Moderado"),AND(AI110="Baja",AK110="Menor"),AND(AI110="Baja",AK110="Moderado"),AND(AI110="Media",AK110="Leve"),AND(AI110="Media",AK110="Menor"),AND(AI110="Media",AK110="Moderado"),AND(AI110="Alta",AK110="Leve"),AND(AI110="Alta",AK110="Menor")),"MODERADO",IF(OR(AND(AI110="Muy Baja",AK110="Mayor"),AND(AI110="Baja",AK110="Mayor"),AND(AI110="Media",AK110="Mayor"),AND(AI110="Alta",AK110="Moderado"),AND(AI110="Alta",AK110="Mayor"),AND(AI110="Muy Alta",AK110="Leve"),AND(AI110="Muy Alta",AK110="Menor"),AND(AI110="Muy Alta",AK110="Moderado"),AND(AI110="Muy Alta",AK110="Mayor")),"ALTO",IF(OR(AND(AI110="Muy Baja",AK110="Catastrófico"),AND(AI110="Baja",AK110="Catastrófico"),AND(AI110="Media",AK110="Catastrófico"),AND(AI110="Alta",AK110="Catastrófico"),AND(AI110="Muy Alta",AK110="Catastrófico")),"EXTREMO","")))),"")</f>
        <v>EXTREMO</v>
      </c>
      <c r="AM110" s="659"/>
      <c r="AN110" s="355"/>
      <c r="AO110" s="659"/>
      <c r="AP110" s="660"/>
      <c r="AQ110" s="655"/>
      <c r="AR110" s="288">
        <v>43717</v>
      </c>
      <c r="AS110" s="297" t="s">
        <v>748</v>
      </c>
      <c r="AT110" s="288" t="s">
        <v>371</v>
      </c>
      <c r="AU110" s="297" t="s">
        <v>155</v>
      </c>
      <c r="AV110" s="308" t="s">
        <v>344</v>
      </c>
      <c r="AW110" s="299" t="s">
        <v>215</v>
      </c>
      <c r="AX110" s="308">
        <v>44272</v>
      </c>
      <c r="AY110" s="299" t="s">
        <v>346</v>
      </c>
      <c r="AZ110" s="308">
        <v>44587</v>
      </c>
      <c r="BA110" s="273" t="s">
        <v>374</v>
      </c>
      <c r="BB110" s="696">
        <v>44795</v>
      </c>
      <c r="BC110" s="697" t="s">
        <v>215</v>
      </c>
      <c r="BD110" s="696">
        <v>44959</v>
      </c>
      <c r="BE110" s="697" t="s">
        <v>72</v>
      </c>
      <c r="BF110" s="696">
        <v>45132</v>
      </c>
      <c r="BG110" s="761" t="s">
        <v>749</v>
      </c>
      <c r="BH110" s="288"/>
      <c r="BI110" s="273"/>
      <c r="BJ110" s="698">
        <v>45400</v>
      </c>
      <c r="BK110" s="272" t="s">
        <v>349</v>
      </c>
      <c r="BL110" s="276">
        <v>45544</v>
      </c>
      <c r="BM110" s="272" t="s">
        <v>750</v>
      </c>
      <c r="BN110" s="276" t="s">
        <v>194</v>
      </c>
      <c r="BO110" s="272" t="s">
        <v>220</v>
      </c>
      <c r="BP110" s="276" t="s">
        <v>351</v>
      </c>
      <c r="BQ110" s="279" t="s">
        <v>72</v>
      </c>
      <c r="BR110" s="598"/>
    </row>
    <row r="111" spans="1:70" s="626" customFormat="1" ht="266.25" customHeight="1">
      <c r="A111" s="607"/>
      <c r="B111" s="608"/>
      <c r="C111" s="608"/>
      <c r="D111" s="734"/>
      <c r="E111" s="688" t="s">
        <v>426</v>
      </c>
      <c r="F111" s="273" t="s">
        <v>751</v>
      </c>
      <c r="G111" s="273" t="s">
        <v>752</v>
      </c>
      <c r="H111" s="273" t="s">
        <v>753</v>
      </c>
      <c r="I111" s="409"/>
      <c r="J111" s="273" t="s">
        <v>579</v>
      </c>
      <c r="K111" s="281">
        <v>44</v>
      </c>
      <c r="L111" s="293" t="s">
        <v>754</v>
      </c>
      <c r="M111" s="656" t="str">
        <f>IF(K111&lt;=0,"",IF(K111&lt;=2,"Muy Baja",IF(K111&lt;=10,"Baja",IF(K111&lt;=30,"Media",IF(K111&lt;=100,"Alta",IF(K111&gt;100,"Muy Alta"))))))</f>
        <v>Alta</v>
      </c>
      <c r="N111" s="275">
        <f>IF(M111="","",IF(M111="Muy Baja",0.2,IF(M111="Baja",0.4,IF(M111="Media",0.6,IF(M111="Alta",0.8,IF(M111="Muy Alta",1,))))))</f>
        <v>0.8</v>
      </c>
      <c r="O111" s="272" t="s">
        <v>149</v>
      </c>
      <c r="P111" s="656" t="str">
        <f>IF(OR(O111=CRITERIOS!$C$182,O111=CRITERIOS!$D$182),"Leve",IF(OR(O111=CRITERIOS!$C$183,O111=CRITERIOS!$D$183),"Menor",IF(OR(O111=CRITERIOS!$C$184,O111=CRITERIOS!$D$184),"Moderado",IF(OR(O111=CRITERIOS!$C$185,O111=CRITERIOS!$D$185),"Mayor",IF(OR(O111=CRITERIOS!$C$186,O111=CRITERIOS!$D$186),"Catastrófico","")))))</f>
        <v>Mayor</v>
      </c>
      <c r="Q111" s="275">
        <f>IF(P111="","",IF(P111="Leve",0.2,IF(P111="Menor",0.4,IF(P111="Moderado",0.6,IF(P111="Mayor",0.8,IF(P111="Catastrófico",1,))))))</f>
        <v>0.8</v>
      </c>
      <c r="R111" s="762" t="str">
        <f>IF(OR(AND(M111="Muy Baja",P111="Leve"),AND(M111="Muy Baja",P111="Menor"),AND(M111="Baja",P111="Leve")),"BAJO",IF(OR(AND(M111="Muy baja",P111="Moderado"),AND(M111="Baja",P111="Menor"),AND(M111="Baja",P111="Moderado"),AND(M111="Media",P111="Leve"),AND(M111="Media",P111="Menor"),AND(M111="Media",P111="Moderado"),AND(M111="Alta",P111="Leve"),AND(M111="Alta",P111="Menor")),"MODERADO",IF(OR(AND(M111="Muy Baja",P111="Mayor"),AND(M111="Baja",P111="Mayor"),AND(M111="Media",P111="Mayor"),AND(M111="Alta",P111="Moderado"),AND(M111="Alta",P111="Mayor"),AND(M111="Muy Alta",P111="Leve"),AND(M111="Muy Alta",P111="Menor"),AND(M111="Muy Alta",P111="Moderado"),AND(M111="Muy Alta",P111="Mayor")),"ALTO",IF(OR(AND(M111="Muy Baja",P111="Catastrófico"),AND(M111="Baja",P111="Catastrófico"),AND(M111="Media",P111="Catastrófico"),AND(M111="Alta",P111="Catastrófico"),AND(M111="Muy Alta",P111="Catastrófico")),"EXTREMO",""))))</f>
        <v>ALTO</v>
      </c>
      <c r="S111" s="293" t="s">
        <v>755</v>
      </c>
      <c r="T111" s="248" t="s">
        <v>57</v>
      </c>
      <c r="U111" s="677" t="s">
        <v>756</v>
      </c>
      <c r="V111" s="677" t="s">
        <v>757</v>
      </c>
      <c r="W111" s="248" t="s">
        <v>78</v>
      </c>
      <c r="X111" s="248" t="s">
        <v>61</v>
      </c>
      <c r="Y111" s="657" t="str">
        <f t="shared" si="52"/>
        <v>PROBABILIDAD</v>
      </c>
      <c r="Z111" s="657" t="str">
        <f t="shared" si="109"/>
        <v>40%</v>
      </c>
      <c r="AA111" s="275">
        <f>IFERROR(IF(Y111="Probabilidad",(N111-(N111*Z111)),IF(Y111="Impacto",N111,"")),"")</f>
        <v>0.48</v>
      </c>
      <c r="AB111" s="280" t="str">
        <f t="shared" ref="AB111:AB140" si="114">IFERROR(IF(AA111="","",IF(AA111&lt;=0.2,"MUY BAJA",IF(AA111&lt;=0.4,"BAJA",IF(AA111&lt;=0.6,"MEDIA",IF(AA111&lt;=0.8,"ALTA",IF(AA111=1,"MUY ALTA")))))),"")</f>
        <v>MEDIA</v>
      </c>
      <c r="AC111" s="280">
        <f>IFERROR(IF(Y111="Impacto",(Q111-(Q111*Z111)),IF(Y111="Probabilidad",Q111,"")),"")</f>
        <v>0.8</v>
      </c>
      <c r="AD111" s="290" t="str">
        <f>IFERROR(IF(AC111="","",IF(AC111&lt;=0.2,"LEVE",IF(AC111&lt;=0.4,"MENOR",IF(AC111&lt;=0.6,"MODERADO",IF(AC111&lt;=0.8,"MAYOR",IF(AC111=1,"CATASTRÓFICO")))))),"")</f>
        <v>MAYOR</v>
      </c>
      <c r="AE111" s="658" t="str">
        <f>IFERROR(IF(OR(AND(AB111="Muy Baja",AD111="Leve"),AND(AB111="Muy Baja",AD111="Menor"),AND(AB111="Baja",AD111="Leve")),"BAJO",IF(OR(AND(AB111="Muy baja",AD111="Moderado"),AND(AB111="Baja",AD111="Menor"),AND(AB111="Baja",AD111="Moderado"),AND(AB111="Media",AD111="Leve"),AND(AB111="Media",AD111="Menor"),AND(AB111="Media",AD111="Moderado"),AND(AB111="Alta",AD111="Leve"),AND(AB111="Alta",AD111="Menor")),"MODERADO",IF(OR(AND(AB111="Muy Baja",AD111="Mayor"),AND(AB111="Baja",AD111="Mayor"),AND(AB111="Media",AD111="Mayor"),AND(AB111="Alta",AD111="Moderado"),AND(AB111="Alta",AD111="Mayor"),AND(AB111="Muy Alta",AD111="Leve"),AND(AB111="Muy Alta",AD111="Menor"),AND(AB111="Muy Alta",AD111="Moderado"),AND(AB111="Muy Alta",AD111="Mayor")),"ALTO",IF(OR(AND(AB111="Muy Baja",AD111="Catastrófico"),AND(AB111="Baja",AD111="Catastrófico"),AND(AB111="Media",AD111="Catastrófico"),AND(AB111="Alta",AD111="Catastrófico"),AND(AB111="Muy Alta",AD111="Catastrófico")),"EXTREMO","")))),"")</f>
        <v>ALTO</v>
      </c>
      <c r="AF111" s="732">
        <v>45811</v>
      </c>
      <c r="AG111" s="677" t="s">
        <v>758</v>
      </c>
      <c r="AH111" s="689">
        <f>MIN(AA111)</f>
        <v>0.48</v>
      </c>
      <c r="AI111" s="282" t="str">
        <f>IFERROR(IF(AH111="","",IF(AH111&lt;=0.2,"MUY BAJA",IF(AH111&lt;=0.4,"BAJA",IF(AH111&lt;=0.6,"MEDIA",IF(AH111&lt;=0.8,"ALTA",IF(AH111=1,"MUY ALTA")))))),"")</f>
        <v>MEDIA</v>
      </c>
      <c r="AJ111" s="689">
        <f>MIN(AC111)</f>
        <v>0.8</v>
      </c>
      <c r="AK111" s="290" t="str">
        <f>IFERROR(IF(AJ111="","",IF(AJ111&lt;=0.2,"LEVE",IF(AJ111&lt;=0.4,"MENOR",IF(AJ111&lt;=0.6,"MODERADO",IF(AJ111&lt;=0.8,"MAYOR",IF(AJ111=1,"CATASTRÓFICO")))))),"")</f>
        <v>MAYOR</v>
      </c>
      <c r="AL111" s="658" t="str">
        <f>IFERROR(IF(OR(AND(AI111="Muy Baja",AK111="Leve"),AND(AI111="Muy Baja",AK111="Menor"),AND(AI111="Baja",AK111="Leve")),"BAJO",IF(OR(AND(AI111="Muy baja",AK111="Moderado"),AND(AI111="Baja",AK111="Menor"),AND(AI111="Baja",AK111="Moderado"),AND(AI111="Media",AK111="Leve"),AND(AI111="Media",AK111="Menor"),AND(AI111="Media",AK111="Moderado"),AND(AI111="Alta",AK111="Leve"),AND(AI111="Alta",AK111="Menor")),"MODERADO",IF(OR(AND(AI111="Muy Baja",AK111="Mayor"),AND(AI111="Baja",AK111="Mayor"),AND(AI111="Media",AK111="Mayor"),AND(AI111="Alta",AK111="Moderado"),AND(AI111="Alta",AK111="Mayor"),AND(AI111="Muy Alta",AK111="Leve"),AND(AI111="Muy Alta",AK111="Menor"),AND(AI111="Muy Alta",AK111="Moderado"),AND(AI111="Muy Alta",AK111="Mayor")),"ALTO",IF(OR(AND(AI111="Muy Baja",AK111="Catastrófico"),AND(AI111="Baja",AK111="Catastrófico"),AND(AI111="Media",AK111="Catastrófico"),AND(AI111="Alta",AK111="Catastrófico"),AND(AI111="Muy Alta",AK111="Catastrófico")),"EXTREMO","")))),"")</f>
        <v>ALTO</v>
      </c>
      <c r="AM111" s="659"/>
      <c r="AN111" s="355"/>
      <c r="AO111" s="659"/>
      <c r="AP111" s="660"/>
      <c r="AQ111" s="655"/>
      <c r="AR111" s="695">
        <v>44256</v>
      </c>
      <c r="AS111" s="690" t="s">
        <v>759</v>
      </c>
      <c r="AT111" s="695">
        <v>44587</v>
      </c>
      <c r="AU111" s="690" t="s">
        <v>246</v>
      </c>
      <c r="AV111" s="695">
        <v>44594</v>
      </c>
      <c r="AW111" s="690" t="s">
        <v>760</v>
      </c>
      <c r="AX111" s="695">
        <v>44789</v>
      </c>
      <c r="AY111" s="690" t="s">
        <v>761</v>
      </c>
      <c r="AZ111" s="695">
        <v>44960</v>
      </c>
      <c r="BA111" s="690" t="s">
        <v>762</v>
      </c>
      <c r="BB111" s="695"/>
      <c r="BC111" s="690"/>
      <c r="BD111" s="695"/>
      <c r="BE111" s="690"/>
      <c r="BF111" s="695"/>
      <c r="BG111" s="690"/>
      <c r="BH111" s="695">
        <v>45152</v>
      </c>
      <c r="BI111" s="690" t="s">
        <v>763</v>
      </c>
      <c r="BJ111" s="711" t="s">
        <v>436</v>
      </c>
      <c r="BK111" s="712" t="s">
        <v>764</v>
      </c>
      <c r="BL111" s="713" t="s">
        <v>438</v>
      </c>
      <c r="BM111" s="686" t="s">
        <v>765</v>
      </c>
      <c r="BN111" s="679" t="s">
        <v>440</v>
      </c>
      <c r="BO111" s="680" t="s">
        <v>766</v>
      </c>
      <c r="BP111" s="679" t="s">
        <v>442</v>
      </c>
      <c r="BQ111" s="763" t="s">
        <v>767</v>
      </c>
      <c r="BR111" s="598"/>
    </row>
    <row r="112" spans="1:70" s="626" customFormat="1" ht="199.5" customHeight="1">
      <c r="A112" s="607"/>
      <c r="B112" s="608"/>
      <c r="C112" s="608"/>
      <c r="D112" s="734"/>
      <c r="E112" s="653" t="s">
        <v>408</v>
      </c>
      <c r="F112" s="273" t="s">
        <v>768</v>
      </c>
      <c r="G112" s="340" t="s">
        <v>769</v>
      </c>
      <c r="H112" s="340" t="s">
        <v>770</v>
      </c>
      <c r="I112" s="409"/>
      <c r="J112" s="351" t="s">
        <v>18</v>
      </c>
      <c r="K112" s="396">
        <v>17759</v>
      </c>
      <c r="L112" s="343" t="s">
        <v>771</v>
      </c>
      <c r="M112" s="654" t="str">
        <f>IF(K112&lt;=0,"",IF(K112&lt;=2,"Muy Baja",IF(K112&lt;=10,"Baja",IF(K112&lt;=30,"Media",IF(K112&lt;=100,"Alta",IF(K112&gt;100,"Muy Alta"))))))</f>
        <v>Muy Alta</v>
      </c>
      <c r="N112" s="345">
        <f>IF(M112="","",IF(M112="Muy Baja",0.2,IF(M112="Baja",0.4,IF(M112="Media",0.6,IF(M112="Alta",0.8,IF(M112="Muy Alta",1,))))))</f>
        <v>1</v>
      </c>
      <c r="O112" s="351" t="s">
        <v>55</v>
      </c>
      <c r="P112" s="654" t="str">
        <f>IF(OR(O112=CRITERIOS!$C$182,O112=CRITERIOS!$D$182),"Leve",IF(OR(O112=CRITERIOS!$C$183,O112=CRITERIOS!$D$183),"Menor",IF(OR(O112=CRITERIOS!$C$184,O112=CRITERIOS!$D$184),"Moderado",IF(OR(O112=CRITERIOS!$C$185,O112=CRITERIOS!$D$185),"Mayor",IF(OR(O112=CRITERIOS!$C$186,O112=CRITERIOS!$D$186),"Catastrófico","")))))</f>
        <v>Moderado</v>
      </c>
      <c r="Q112" s="345">
        <f>IF(P112="","",IF(P112="Leve",0.2,IF(P112="Menor",0.4,IF(P112="Moderado",0.6,IF(P112="Mayor",0.8,IF(P112="Catastrófico",1,))))))</f>
        <v>0.6</v>
      </c>
      <c r="R112" s="655" t="str">
        <f>IF(OR(AND(M112="Muy Baja",P112="Leve"),AND(M112="Muy Baja",P112="Menor"),AND(M112="Baja",P112="Leve")),"BAJO",IF(OR(AND(M112="Muy baja",P112="Moderado"),AND(M112="Baja",P112="Menor"),AND(M112="Baja",P112="Moderado"),AND(M112="Media",P112="Leve"),AND(M112="Media",P112="Menor"),AND(M112="Media",P112="Moderado"),AND(M112="Alta",P112="Leve"),AND(M112="Alta",P112="Menor")),"MODERADO",IF(OR(AND(M112="Muy Baja",P112="Mayor"),AND(M112="Baja",P112="Mayor"),AND(M112="Media",P112="Mayor"),AND(M112="Alta",P112="Moderado"),AND(M112="Alta",P112="Mayor"),AND(M112="Muy Alta",P112="Leve"),AND(M112="Muy Alta",P112="Menor"),AND(M112="Muy Alta",P112="Moderado"),AND(M112="Muy Alta",P112="Mayor")),"ALTO",IF(OR(AND(M112="Muy Baja",P112="Catastrófico"),AND(M112="Baja",P112="Catastrófico"),AND(M112="Media",P112="Catastrófico"),AND(M112="Alta",P112="Catastrófico"),AND(M112="Muy Alta",P112="Catastrófico")),"EXTREMO",""))))</f>
        <v>ALTO</v>
      </c>
      <c r="S112" s="677" t="s">
        <v>772</v>
      </c>
      <c r="T112" s="292" t="s">
        <v>57</v>
      </c>
      <c r="U112" s="330" t="s">
        <v>773</v>
      </c>
      <c r="V112" s="330" t="s">
        <v>774</v>
      </c>
      <c r="W112" s="292" t="s">
        <v>78</v>
      </c>
      <c r="X112" s="292" t="s">
        <v>61</v>
      </c>
      <c r="Y112" s="656" t="str">
        <f>IF(OR(W112="PREVENTIVO",W112="DETECTIVO"),"PROBABILIDAD",IF(W112="CORRECTIVO","IMPACTO",""))</f>
        <v>PROBABILIDAD</v>
      </c>
      <c r="Z112" s="657" t="str">
        <f t="shared" si="109"/>
        <v>40%</v>
      </c>
      <c r="AA112" s="275">
        <f>IFERROR(IF(Y112="Probabilidad",(N112-(N112*Z112)),IF(Y112="Impacto",N112,"")),"")</f>
        <v>0.6</v>
      </c>
      <c r="AB112" s="280" t="str">
        <f t="shared" si="114"/>
        <v>MEDIA</v>
      </c>
      <c r="AC112" s="280">
        <f>IFERROR(IF(Y112="Impacto",(Q112-(Q112*Z112)),IF(Y112="Probabilidad",Q112,"")),"")</f>
        <v>0.6</v>
      </c>
      <c r="AD112" s="290" t="str">
        <f t="shared" si="107"/>
        <v>MODERADO</v>
      </c>
      <c r="AE112" s="658" t="str">
        <f t="shared" si="108"/>
        <v>MODERADO</v>
      </c>
      <c r="AF112" s="413">
        <v>45877</v>
      </c>
      <c r="AG112" s="353" t="s">
        <v>775</v>
      </c>
      <c r="AH112" s="659">
        <f>MIN(AA112:AA113)</f>
        <v>0.36</v>
      </c>
      <c r="AI112" s="412" t="str">
        <f>IFERROR(IF(AH112="","",IF(AH112&lt;=0.2,"MUY BAJA",IF(AH112&lt;=0.4,"BAJA",IF(AH112&lt;=0.6,"MEDIA",IF(AH112&lt;=0.8,"ALTA",IF(AH112=1,"MUY ALTA")))))),"")</f>
        <v>BAJA</v>
      </c>
      <c r="AJ112" s="659">
        <f>MIN(AC112:AC113)</f>
        <v>0.6</v>
      </c>
      <c r="AK112" s="355" t="str">
        <f>IFERROR(IF(AJ112="","",IF(AJ112&lt;=0.2,"LEVE",IF(AJ112&lt;=0.4,"MENOR",IF(AJ112&lt;=0.6,"MODERADO",IF(AJ112&lt;=0.8,"MAYOR",IF(AJ112=1,"CATASTRÓFICO")))))),"")</f>
        <v>MODERADO</v>
      </c>
      <c r="AL112" s="355" t="str">
        <f>IFERROR(IF(OR(AND(AI112="Muy Baja",AK112="Leve"),AND(AI112="Muy Baja",AK112="Menor"),AND(AI112="Baja",AK112="Leve")),"BAJO",IF(OR(AND(AI112="Muy baja",AK112="Moderado"),AND(AI112="Baja",AK112="Menor"),AND(AI112="Baja",AK112="Moderado"),AND(AI112="Media",AK112="Leve"),AND(AI112="Media",AK112="Menor"),AND(AI112="Media",AK112="Moderado"),AND(AI112="Alta",AK112="Leve"),AND(AI112="Alta",AK112="Menor")),"MODERADO",IF(OR(AND(AI112="Muy Baja",AK112="Mayor"),AND(AI112="Baja",AK112="Mayor"),AND(AI112="Media",AK112="Mayor"),AND(AI112="Alta",AK112="Moderado"),AND(AI112="Alta",AK112="Mayor"),AND(AI112="Muy Alta",AK112="Leve"),AND(AI112="Muy Alta",AK112="Menor"),AND(AI112="Muy Alta",AK112="Moderado"),AND(AI112="Muy Alta",AK112="Mayor")),"ALTO",IF(OR(AND(AI112="Muy Baja",AK112="Catastrófico"),AND(AI112="Baja",AK112="Catastrófico"),AND(AI112="Media",AK112="Catastrófico"),AND(AI112="Alta",AK112="Catastrófico"),AND(AI112="Muy Alta",AK112="Catastrófico")),"EXTREMO","")))),"")</f>
        <v>MODERADO</v>
      </c>
      <c r="AM112" s="659"/>
      <c r="AN112" s="355"/>
      <c r="AO112" s="659"/>
      <c r="AP112" s="660"/>
      <c r="AQ112" s="655"/>
      <c r="AR112" s="335">
        <v>44594</v>
      </c>
      <c r="AS112" s="336" t="s">
        <v>776</v>
      </c>
      <c r="AT112" s="335">
        <v>44789</v>
      </c>
      <c r="AU112" s="336" t="s">
        <v>391</v>
      </c>
      <c r="AV112" s="356">
        <v>44960</v>
      </c>
      <c r="AW112" s="336" t="s">
        <v>418</v>
      </c>
      <c r="AX112" s="671">
        <v>45126</v>
      </c>
      <c r="AY112" s="672" t="s">
        <v>419</v>
      </c>
      <c r="AZ112" s="764">
        <v>45400</v>
      </c>
      <c r="BA112" s="692" t="s">
        <v>349</v>
      </c>
      <c r="BB112" s="764">
        <v>45544</v>
      </c>
      <c r="BC112" s="692" t="s">
        <v>72</v>
      </c>
      <c r="BD112" s="681" t="s">
        <v>194</v>
      </c>
      <c r="BE112" s="765" t="s">
        <v>332</v>
      </c>
      <c r="BF112" s="764">
        <v>45912</v>
      </c>
      <c r="BG112" s="692" t="s">
        <v>74</v>
      </c>
      <c r="BH112" s="764"/>
      <c r="BI112" s="692"/>
      <c r="BJ112" s="766"/>
      <c r="BK112" s="765"/>
      <c r="BL112" s="766"/>
      <c r="BM112" s="765"/>
      <c r="BN112" s="766"/>
      <c r="BO112" s="765"/>
      <c r="BP112" s="766"/>
      <c r="BQ112" s="767"/>
      <c r="BR112" s="598"/>
    </row>
    <row r="113" spans="1:70" s="626" customFormat="1" ht="126.75" customHeight="1">
      <c r="A113" s="607"/>
      <c r="B113" s="608"/>
      <c r="C113" s="608"/>
      <c r="D113" s="734"/>
      <c r="E113" s="653"/>
      <c r="F113" s="273" t="s">
        <v>777</v>
      </c>
      <c r="G113" s="340"/>
      <c r="H113" s="340"/>
      <c r="I113" s="409"/>
      <c r="J113" s="351"/>
      <c r="K113" s="396"/>
      <c r="L113" s="340"/>
      <c r="M113" s="654"/>
      <c r="N113" s="345"/>
      <c r="O113" s="351"/>
      <c r="P113" s="654"/>
      <c r="Q113" s="345"/>
      <c r="R113" s="655"/>
      <c r="S113" s="677" t="s">
        <v>778</v>
      </c>
      <c r="T113" s="292" t="s">
        <v>57</v>
      </c>
      <c r="U113" s="330" t="s">
        <v>773</v>
      </c>
      <c r="V113" s="330" t="s">
        <v>779</v>
      </c>
      <c r="W113" s="292" t="s">
        <v>78</v>
      </c>
      <c r="X113" s="292" t="s">
        <v>61</v>
      </c>
      <c r="Y113" s="656" t="str">
        <f t="shared" ref="Y113:Y114" si="115">IF(OR(W113="PREVENTIVO",W113="DETECTIVO"),"PROBABILIDAD",IF(W113="CORRECTIVO","IMPACTO",""))</f>
        <v>PROBABILIDAD</v>
      </c>
      <c r="Z113" s="657" t="str">
        <f t="shared" si="109"/>
        <v>40%</v>
      </c>
      <c r="AA113" s="275">
        <f>IFERROR(IF(AND(Y112="Probabilidad",Y113="Probabilidad"),(AA112-(AA112*Z113)),IF(Y113="Probabilidad",(N112-(N112*Z113)),IF(Y113="Impacto",AA112,""))),"")</f>
        <v>0.36</v>
      </c>
      <c r="AB113" s="280" t="str">
        <f t="shared" si="114"/>
        <v>BAJA</v>
      </c>
      <c r="AC113" s="280">
        <f>IFERROR(IF(AND(Y112="Impacto",Y113="Impacto"),(AC112-(AC112*Z113)),IF(Y113="Impacto",(Q112-(+Q112*Z113)),IF(Y113="Probabilidad",AC112,""))),"")</f>
        <v>0.6</v>
      </c>
      <c r="AD113" s="280" t="str">
        <f t="shared" si="107"/>
        <v>MODERADO</v>
      </c>
      <c r="AE113" s="658" t="str">
        <f t="shared" si="108"/>
        <v>MODERADO</v>
      </c>
      <c r="AF113" s="413"/>
      <c r="AG113" s="353"/>
      <c r="AH113" s="687"/>
      <c r="AI113" s="412"/>
      <c r="AJ113" s="687"/>
      <c r="AK113" s="355"/>
      <c r="AL113" s="355"/>
      <c r="AM113" s="659"/>
      <c r="AN113" s="355"/>
      <c r="AO113" s="659"/>
      <c r="AP113" s="660"/>
      <c r="AQ113" s="655"/>
      <c r="AR113" s="335"/>
      <c r="AS113" s="336"/>
      <c r="AT113" s="335"/>
      <c r="AU113" s="336"/>
      <c r="AV113" s="356"/>
      <c r="AW113" s="336"/>
      <c r="AX113" s="671"/>
      <c r="AY113" s="672"/>
      <c r="AZ113" s="764"/>
      <c r="BA113" s="692"/>
      <c r="BB113" s="764"/>
      <c r="BC113" s="692"/>
      <c r="BD113" s="681"/>
      <c r="BE113" s="765"/>
      <c r="BF113" s="764"/>
      <c r="BG113" s="692"/>
      <c r="BH113" s="764"/>
      <c r="BI113" s="692"/>
      <c r="BJ113" s="766"/>
      <c r="BK113" s="765"/>
      <c r="BL113" s="766"/>
      <c r="BM113" s="765"/>
      <c r="BN113" s="766"/>
      <c r="BO113" s="765"/>
      <c r="BP113" s="766"/>
      <c r="BQ113" s="767"/>
      <c r="BR113" s="598"/>
    </row>
    <row r="114" spans="1:70" s="626" customFormat="1" ht="360.75" customHeight="1">
      <c r="A114" s="607"/>
      <c r="B114" s="608"/>
      <c r="C114" s="608"/>
      <c r="D114" s="734"/>
      <c r="E114" s="768" t="s">
        <v>426</v>
      </c>
      <c r="F114" s="273" t="s">
        <v>780</v>
      </c>
      <c r="G114" s="278" t="s">
        <v>781</v>
      </c>
      <c r="H114" s="278" t="s">
        <v>782</v>
      </c>
      <c r="I114" s="409"/>
      <c r="J114" s="272" t="s">
        <v>111</v>
      </c>
      <c r="K114" s="277">
        <v>45</v>
      </c>
      <c r="L114" s="278" t="s">
        <v>783</v>
      </c>
      <c r="M114" s="656" t="str">
        <f>IF(K114&lt;=0,"",IF(K114&lt;=2,"Muy Baja",IF(K114&lt;=10,"Baja",IF(K114&lt;=30,"Media",IF(K114&lt;=100,"Alta",IF(K114&gt;100,"Muy Alta"))))))</f>
        <v>Alta</v>
      </c>
      <c r="N114" s="275">
        <f>IF(M114="","",IF(M114="Muy Baja",0.2,IF(M114="Baja",0.4,IF(M114="Media",0.6,IF(M114="Alta",0.8,IF(M114="Muy Alta",1,))))))</f>
        <v>0.8</v>
      </c>
      <c r="O114" s="272" t="s">
        <v>564</v>
      </c>
      <c r="P114" s="656" t="str">
        <f>IF(OR(O114=CRITERIOS!$C$182,O114=CRITERIOS!$D$182),"Leve",IF(OR(O114=CRITERIOS!$C$183,O114=CRITERIOS!$D$183),"Menor",IF(OR(O114=CRITERIOS!$C$184,O114=CRITERIOS!$D$184),"Moderado",IF(OR(O114=CRITERIOS!$C$185,O114=CRITERIOS!$D$185),"Mayor",IF(OR(O114=CRITERIOS!$C$186,O114=CRITERIOS!$D$186),"Catastrófico","")))))</f>
        <v>Menor</v>
      </c>
      <c r="Q114" s="275">
        <f>IF(P114="","",IF(P114="Leve",0.2,IF(P114="Menor",0.4,IF(P114="Moderado",0.6,IF(P114="Mayor",0.8,IF(P114="Catastrófico",1,))))))</f>
        <v>0.4</v>
      </c>
      <c r="R114" s="762" t="str">
        <f>IF(OR(AND(M114="Muy Baja",P114="Leve"),AND(M114="Muy Baja",P114="Menor"),AND(M114="Baja",P114="Leve")),"BAJO",IF(OR(AND(M114="Muy baja",P114="Moderado"),AND(M114="Baja",P114="Menor"),AND(M114="Baja",P114="Moderado"),AND(M114="Media",P114="Leve"),AND(M114="Media",P114="Menor"),AND(M114="Media",P114="Moderado"),AND(M114="Alta",P114="Leve"),AND(M114="Alta",P114="Menor")),"MODERADO",IF(OR(AND(M114="Muy Baja",P114="Mayor"),AND(M114="Baja",P114="Mayor"),AND(M114="Media",P114="Mayor"),AND(M114="Alta",P114="Moderado"),AND(M114="Alta",P114="Mayor"),AND(M114="Muy Alta",P114="Leve"),AND(M114="Muy Alta",P114="Menor"),AND(M114="Muy Alta",P114="Moderado"),AND(M114="Muy Alta",P114="Mayor")),"ALTO",IF(OR(AND(M114="Muy Baja",P114="Catastrófico"),AND(M114="Baja",P114="Catastrófico"),AND(M114="Media",P114="Catastrófico"),AND(M114="Alta",P114="Catastrófico"),AND(M114="Muy Alta",P114="Catastrófico")),"EXTREMO",""))))</f>
        <v>MODERADO</v>
      </c>
      <c r="S114" s="293" t="s">
        <v>784</v>
      </c>
      <c r="T114" s="292" t="s">
        <v>57</v>
      </c>
      <c r="U114" s="724" t="s">
        <v>785</v>
      </c>
      <c r="V114" s="724" t="s">
        <v>786</v>
      </c>
      <c r="W114" s="292" t="s">
        <v>78</v>
      </c>
      <c r="X114" s="292" t="s">
        <v>61</v>
      </c>
      <c r="Y114" s="656" t="str">
        <f t="shared" si="115"/>
        <v>PROBABILIDAD</v>
      </c>
      <c r="Z114" s="657" t="str">
        <f t="shared" si="109"/>
        <v>40%</v>
      </c>
      <c r="AA114" s="275">
        <f>IFERROR(IF(Y114="Probabilidad",(N114-(N114*Z114)),IF(Y114="Impacto",N114,"")),"")</f>
        <v>0.48</v>
      </c>
      <c r="AB114" s="280" t="str">
        <f t="shared" si="114"/>
        <v>MEDIA</v>
      </c>
      <c r="AC114" s="280">
        <f>IFERROR(IF(Y114="Impacto",(Q114-(Q114*Z114)),IF(Y114="Probabilidad",Q114,"")),"")</f>
        <v>0.4</v>
      </c>
      <c r="AD114" s="280" t="str">
        <f t="shared" si="107"/>
        <v>MENOR</v>
      </c>
      <c r="AE114" s="658" t="str">
        <f t="shared" si="108"/>
        <v>MODERADO</v>
      </c>
      <c r="AF114" s="769">
        <v>45811</v>
      </c>
      <c r="AG114" s="724" t="s">
        <v>787</v>
      </c>
      <c r="AH114" s="689">
        <f>MIN(AA114:AA114)</f>
        <v>0.48</v>
      </c>
      <c r="AI114" s="282" t="str">
        <f>IFERROR(IF(AH114="","",IF(AH114&lt;=0.2,"MUY BAJA",IF(AH114&lt;=0.4,"BAJA",IF(AH114&lt;=0.6,"MEDIA",IF(AH114&lt;=0.8,"ALTA",IF(AH114=1,"MUY ALTA")))))),"")</f>
        <v>MEDIA</v>
      </c>
      <c r="AJ114" s="689">
        <f>MIN(AC114:AC114)</f>
        <v>0.4</v>
      </c>
      <c r="AK114" s="290" t="str">
        <f>IFERROR(IF(AJ114="","",IF(AJ114&lt;=0.2,"LEVE",IF(AJ114&lt;=0.4,"MENOR",IF(AJ114&lt;=0.6,"MODERADO",IF(AJ114&lt;=0.8,"MAYOR",IF(AJ114=1,"CATASTRÓFICO")))))),"")</f>
        <v>MENOR</v>
      </c>
      <c r="AL114" s="658" t="str">
        <f>IFERROR(IF(OR(AND(AI114="Muy Baja",AK114="Leve"),AND(AI114="Muy Baja",AK114="Menor"),AND(AI114="Baja",AK114="Leve")),"BAJO",IF(OR(AND(AI114="Muy baja",AK114="Moderado"),AND(AI114="Baja",AK114="Menor"),AND(AI114="Baja",AK114="Moderado"),AND(AI114="Media",AK114="Leve"),AND(AI114="Media",AK114="Menor"),AND(AI114="Media",AK114="Moderado"),AND(AI114="Alta",AK114="Leve"),AND(AI114="Alta",AK114="Menor")),"MODERADO",IF(OR(AND(AI114="Muy Baja",AK114="Mayor"),AND(AI114="Baja",AK114="Mayor"),AND(AI114="Media",AK114="Mayor"),AND(AI114="Alta",AK114="Moderado"),AND(AI114="Alta",AK114="Mayor"),AND(AI114="Muy Alta",AK114="Leve"),AND(AI114="Muy Alta",AK114="Menor"),AND(AI114="Muy Alta",AK114="Moderado"),AND(AI114="Muy Alta",AK114="Mayor")),"ALTO",IF(OR(AND(AI114="Muy Baja",AK114="Catastrófico"),AND(AI114="Baja",AK114="Catastrófico"),AND(AI114="Media",AK114="Catastrófico"),AND(AI114="Alta",AK114="Catastrófico"),AND(AI114="Muy Alta",AK114="Catastrófico")),"EXTREMO","")))),"")</f>
        <v>MODERADO</v>
      </c>
      <c r="AM114" s="659"/>
      <c r="AN114" s="355"/>
      <c r="AO114" s="659"/>
      <c r="AP114" s="660"/>
      <c r="AQ114" s="655"/>
      <c r="AR114" s="298"/>
      <c r="AS114" s="273"/>
      <c r="AT114" s="298"/>
      <c r="AU114" s="273"/>
      <c r="AV114" s="288"/>
      <c r="AW114" s="273"/>
      <c r="AX114" s="730"/>
      <c r="AY114" s="731"/>
      <c r="AZ114" s="770"/>
      <c r="BA114" s="690"/>
      <c r="BB114" s="770"/>
      <c r="BC114" s="690"/>
      <c r="BD114" s="695"/>
      <c r="BE114" s="690"/>
      <c r="BF114" s="770"/>
      <c r="BG114" s="690"/>
      <c r="BH114" s="770"/>
      <c r="BI114" s="690"/>
      <c r="BJ114" s="771"/>
      <c r="BK114" s="772"/>
      <c r="BL114" s="771">
        <v>45560</v>
      </c>
      <c r="BM114" s="772" t="s">
        <v>788</v>
      </c>
      <c r="BN114" s="769" t="s">
        <v>194</v>
      </c>
      <c r="BO114" s="707" t="s">
        <v>789</v>
      </c>
      <c r="BP114" s="769" t="s">
        <v>442</v>
      </c>
      <c r="BQ114" s="773" t="s">
        <v>74</v>
      </c>
      <c r="BR114" s="598"/>
    </row>
    <row r="115" spans="1:70" s="626" customFormat="1" ht="151.5" customHeight="1">
      <c r="A115" s="650">
        <f>IF(OR(AM115=0,AO115=0),"",IF(AND(AM115&lt;=0.2,AO115&lt;=0.2),1,IF(AND(AM115&lt;=0.2,AO115&lt;=0.4),2,IF(AND(AM115&lt;=0.2,AO115&lt;=0.6),3,IF(AND(AM115&lt;=0.2,AO115&lt;=0.8),4,IF(AND(AM115&lt;=0.2,AO115&lt;=1),5,IF(AND(AM115&lt;=0.4,AO115&lt;=0.2),6,IF(AND(AM115&lt;=0.4,AO115&lt;=0.4),7,IF(AND(AM115&lt;=0.4,AO115&lt;=0.6),8,IF(AND(AM115&lt;=0.4,AO115&lt;=0.8),9,IF(AND(AM115&lt;=0.4,AO115&lt;=1),10,IF(AND(AM115&lt;=0.6,AO115&lt;=0.2),11,IF(AND(AM115&lt;=0.6,AO115&lt;=0.4),12,IF(AND(AM115&lt;=0.6,AO115&lt;=0.6),4,IF(AND(AM115&lt;=0.6,AO115&lt;=0.8),14,IF(AND(AM115&lt;=0.6,AO115&lt;=1),15,IF(AND(AM115&lt;=0.8,AO115&lt;=0.2),16,IF(AND(AM115&lt;=0.8,AO115&lt;=0.4),17,IF(AND(AM115&lt;=0.8,AO115&lt;=0.6),18,IF(AND(AM115&lt;=0.8,AO115&lt;=0.8),19,IF(AND(AM115&lt;=0.8,AO115&lt;=1),20,IF(AND(AM115&lt;=1,AO115&lt;=0.2),21,IF(AND(AM115&lt;=1,AO115&lt;=0.4),22,IF(AND(AM115&lt;=1,AO115&lt;=0.6),23,IF(AND(AM115&lt;=1,AO115&lt;=0.8),24,IF(AND(AM115&lt;=1,AO115&lt;=1),25,""))))))))))))))))))))))))))</f>
        <v>9</v>
      </c>
      <c r="B115" s="651">
        <f>IF(A115="","",(COUNTIF($A$21:A115,A115))/100)</f>
        <v>0.03</v>
      </c>
      <c r="C115" s="651">
        <f>IFERROR(A115+B115,"")</f>
        <v>9.0299999999999994</v>
      </c>
      <c r="D115" s="652">
        <v>3</v>
      </c>
      <c r="E115" s="653" t="s">
        <v>49</v>
      </c>
      <c r="F115" s="273" t="s">
        <v>790</v>
      </c>
      <c r="G115" s="336" t="s">
        <v>791</v>
      </c>
      <c r="H115" s="336" t="s">
        <v>792</v>
      </c>
      <c r="I115" s="367" t="s">
        <v>793</v>
      </c>
      <c r="J115" s="341" t="s">
        <v>111</v>
      </c>
      <c r="K115" s="344">
        <v>8843</v>
      </c>
      <c r="L115" s="336" t="s">
        <v>54</v>
      </c>
      <c r="M115" s="654" t="str">
        <f>IF(K115&lt;=0,"",IF(K115&lt;=2,"Muy Baja",IF(K115&lt;=10,"Baja",IF(K115&lt;=30,"Media",IF(K115&lt;=100,"Alta",IF(K115&gt;100,"Muy Alta"))))))</f>
        <v>Muy Alta</v>
      </c>
      <c r="N115" s="345">
        <f>IF(M115="","",IF(M115="Muy Baja",0.2,IF(M115="Baja",0.4,IF(M115="Media",0.6,IF(M115="Alta",0.8,IF(M115="Muy Alta",1,))))))</f>
        <v>1</v>
      </c>
      <c r="O115" s="351" t="s">
        <v>149</v>
      </c>
      <c r="P115" s="654" t="str">
        <f>IF(OR(O115=CRITERIOS!$C$182,O115=CRITERIOS!$D$182),"Leve",IF(OR(O115=CRITERIOS!$C$183,O115=CRITERIOS!$D$183),"Menor",IF(OR(O115=CRITERIOS!$C$184,O115=CRITERIOS!$D$184),"Moderado",IF(OR(O115=CRITERIOS!$C$185,O115=CRITERIOS!$D$185),"Mayor",IF(OR(O115=CRITERIOS!$C$186,O115=CRITERIOS!$D$186),"Catastrófico","")))))</f>
        <v>Mayor</v>
      </c>
      <c r="Q115" s="345">
        <f>IF(P115="","",IF(P115="Leve",0.2,IF(P115="Menor",0.4,IF(P115="Moderado",0.6,IF(P115="Mayor",0.8,IF(P115="Catastrófico",1,))))))</f>
        <v>0.8</v>
      </c>
      <c r="R115" s="655" t="str">
        <f>IF(OR(AND(M115="Muy Baja",P115="Leve"),AND(M115="Muy Baja",P115="Menor"),AND(M115="Baja",P115="Leve")),"BAJO",IF(OR(AND(M115="Muy baja",P115="Moderado"),AND(M115="Baja",P115="Menor"),AND(M115="Baja",P115="Moderado"),AND(M115="Media",P115="Leve"),AND(M115="Media",P115="Menor"),AND(M115="Media",P115="Moderado"),AND(M115="Alta",P115="Leve"),AND(M115="Alta",P115="Menor")),"MODERADO",IF(OR(AND(M115="Muy Baja",P115="Mayor"),AND(M115="Baja",P115="Mayor"),AND(M115="Media",P115="Mayor"),AND(M115="Alta",P115="Moderado"),AND(M115="Alta",P115="Mayor"),AND(M115="Muy Alta",P115="Leve"),AND(M115="Muy Alta",P115="Menor"),AND(M115="Muy Alta",P115="Moderado"),AND(M115="Muy Alta",P115="Mayor")),"ALTO",IF(OR(AND(M115="Muy Baja",P115="Catastrófico"),AND(M115="Baja",P115="Catastrófico"),AND(M115="Media",P115="Catastrófico"),AND(M115="Alta",P115="Catastrófico"),AND(M115="Muy Alta",P115="Catastrófico")),"EXTREMO",""))))</f>
        <v>ALTO</v>
      </c>
      <c r="S115" s="310" t="s">
        <v>794</v>
      </c>
      <c r="T115" s="292" t="s">
        <v>237</v>
      </c>
      <c r="U115" s="271" t="s">
        <v>795</v>
      </c>
      <c r="V115" s="278" t="s">
        <v>796</v>
      </c>
      <c r="W115" s="292" t="s">
        <v>78</v>
      </c>
      <c r="X115" s="292" t="s">
        <v>240</v>
      </c>
      <c r="Y115" s="656" t="str">
        <f t="shared" si="52"/>
        <v>PROBABILIDAD</v>
      </c>
      <c r="Z115" s="657" t="str">
        <f t="shared" si="109"/>
        <v>50%</v>
      </c>
      <c r="AA115" s="301">
        <f>IFERROR(IF(Y115="Probabilidad",(N115-(N115*Z115)),IF(Y115="Impacto",N115,"")),"")</f>
        <v>0.5</v>
      </c>
      <c r="AB115" s="280" t="str">
        <f t="shared" si="114"/>
        <v>MEDIA</v>
      </c>
      <c r="AC115" s="280">
        <f>IFERROR(IF(Y115="Impacto",(Q115-(Q115*Z115)),IF(Y115="Probabilidad",Q115,"")),"")</f>
        <v>0.8</v>
      </c>
      <c r="AD115" s="280" t="str">
        <f t="shared" si="107"/>
        <v>MAYOR</v>
      </c>
      <c r="AE115" s="658" t="str">
        <f t="shared" si="108"/>
        <v>ALTO</v>
      </c>
      <c r="AF115" s="413">
        <v>45856</v>
      </c>
      <c r="AG115" s="336" t="s">
        <v>797</v>
      </c>
      <c r="AH115" s="659">
        <f>IF(AA115="","",MIN(AA115:AA116))</f>
        <v>0.3</v>
      </c>
      <c r="AI115" s="412" t="str">
        <f>IFERROR(IF(AH115="","",IF(AH115&lt;=0.2,"MUY BAJA",IF(AH115&lt;=0.4,"BAJA",IF(AH115&lt;=0.6,"MEDIA",IF(AH115&lt;=0.8,"ALTA",IF(AH115=1,"MUY ALTA")))))),"")</f>
        <v>BAJA</v>
      </c>
      <c r="AJ115" s="659">
        <f>MIN(AC115:AC116)</f>
        <v>0.8</v>
      </c>
      <c r="AK115" s="355" t="str">
        <f>IFERROR(IF(AJ115="","",IF(AJ115&lt;=0.2,"LEVE",IF(AJ115&lt;=0.4,"MENOR",IF(AJ115&lt;=0.6,"MODERADO",IF(AJ115&lt;=0.8,"MAYOR",IF(AJ115=1,"CATASTRÓFICO")))))),"")</f>
        <v>MAYOR</v>
      </c>
      <c r="AL115" s="655" t="str">
        <f>IFERROR(IF(OR(AND(AI115="Muy Baja",AK115="Leve"),AND(AI115="Muy Baja",AK115="Menor"),AND(AI115="Baja",AK115="Leve")),"BAJO",IF(OR(AND(AI115="Muy baja",AK115="Moderado"),AND(AI115="Baja",AK115="Menor"),AND(AI115="Baja",AK115="Moderado"),AND(AI115="Media",AK115="Leve"),AND(AI115="Media",AK115="Menor"),AND(AI115="Media",AK115="Moderado"),AND(AI115="Alta",AK115="Leve"),AND(AI115="Alta",AK115="Menor")),"MODERADO",IF(OR(AND(AI115="Muy Baja",AK115="Mayor"),AND(AI115="Baja",AK115="Mayor"),AND(AI115="Media",AK115="Mayor"),AND(AI115="Alta",AK115="Moderado"),AND(AI115="Alta",AK115="Mayor"),AND(AI115="Muy Alta",AK115="Leve"),AND(AI115="Muy Alta",AK115="Menor"),AND(AI115="Muy Alta",AK115="Moderado"),AND(AI115="Muy Alta",AK115="Mayor")),"ALTO",IF(OR(AND(AI115="Muy Baja",AK115="Catastrófico"),AND(AI115="Baja",AK115="Catastrófico"),AND(AI115="Media",AK115="Catastrófico"),AND(AI115="Alta",AK115="Catastrófico"),AND(AI115="Muy Alta",AK115="Catastrófico")),"EXTREMO","")))),"")</f>
        <v>ALTO</v>
      </c>
      <c r="AM115" s="659">
        <f>+AVERAGE(AH115:AH139)</f>
        <v>0.26057185828571428</v>
      </c>
      <c r="AN115" s="355" t="str">
        <f>IFERROR(IF(AM115="","",IF(AM115&lt;=0.2,"MUY BAJA",IF(AM115&lt;=0.4,"BAJA",IF(AM115&lt;=0.6,"MEDIA",IF(AM115&lt;=0.8,"ALTA",IF(AM115=1,"MUY ALTA")))))),"")</f>
        <v>BAJA</v>
      </c>
      <c r="AO115" s="659">
        <f>+AVERAGE(AJ115:AJ139)</f>
        <v>0.77142857142857135</v>
      </c>
      <c r="AP115" s="660" t="str">
        <f>IFERROR(IF(AO115="","",IF(AO115&lt;=0.2,"LEVE",IF(AO115&lt;=0.4,"MENOR",IF(AO115&lt;=0.6,"MODERADO",IF(AO115&lt;=0.8,"MAYOR",IF(AO115=1,"CATASTRÓFICO")))))),"")</f>
        <v>MAYOR</v>
      </c>
      <c r="AQ115" s="655" t="str">
        <f>IFERROR(IF(OR(AND(AN115="Muy Baja",AP115="Leve"),AND(AN115="Muy Baja",AP115="Menor"),AND(AN115="Baja",AP115="Leve")),"BAJO",IF(OR(AND(AN115="Muy baja",AP115="Moderado"),AND(AN115="Baja",AP115="Menor"),AND(AN115="Baja",AP115="Moderado"),AND(AN115="Media",AP115="Leve"),AND(AN115="Media",AP115="Menor"),AND(AN115="Media",AP115="Moderado"),AND(AN115="Alta",AP115="Leve"),AND(AN115="Alta",AP115="Menor")),"MODERADO",IF(OR(AND(AN115="Muy Baja",AP115="Mayor"),AND(AN115="Baja",AP115="Mayor"),AND(AN115="Media",AP115="Mayor"),AND(AN115="Alta",AP115="Moderado"),AND(AN115="Alta",AP115="Mayor"),AND(AN115="Muy Alta",AP115="Leve"),AND(AN115="Muy Alta",AP115="Menor"),AND(AN115="Muy Alta",AP115="Moderado"),AND(AN115="Muy Alta",AP115="Mayor")),"ALTO",IF(OR(AND(AN115="Muy Baja",AP115="Catastrófico"),AND(AN115="Baja",AP115="Catastrófico"),AND(AN115="Media",AP115="Catastrófico"),AND(AN115="Alta",AP115="Catastrófico"),AND(AN115="Muy Alta",AP115="Catastrófico")),"EXTREMO","")))),"")</f>
        <v>ALTO</v>
      </c>
      <c r="AR115" s="384">
        <v>44294</v>
      </c>
      <c r="AS115" s="369" t="s">
        <v>155</v>
      </c>
      <c r="AT115" s="384">
        <v>44585</v>
      </c>
      <c r="AU115" s="369" t="s">
        <v>798</v>
      </c>
      <c r="AV115" s="384">
        <v>44789</v>
      </c>
      <c r="AW115" s="369" t="s">
        <v>72</v>
      </c>
      <c r="AX115" s="372" t="s">
        <v>799</v>
      </c>
      <c r="AY115" s="369" t="s">
        <v>72</v>
      </c>
      <c r="AZ115" s="661">
        <v>45132</v>
      </c>
      <c r="BA115" s="662" t="s">
        <v>800</v>
      </c>
      <c r="BB115" s="384">
        <v>45366</v>
      </c>
      <c r="BC115" s="369" t="s">
        <v>801</v>
      </c>
      <c r="BD115" s="382">
        <v>45544</v>
      </c>
      <c r="BE115" s="383" t="s">
        <v>72</v>
      </c>
      <c r="BF115" s="384">
        <v>45750</v>
      </c>
      <c r="BG115" s="369" t="s">
        <v>802</v>
      </c>
      <c r="BH115" s="384">
        <v>45898</v>
      </c>
      <c r="BI115" s="369" t="s">
        <v>72</v>
      </c>
      <c r="BJ115" s="382"/>
      <c r="BK115" s="383"/>
      <c r="BL115" s="382"/>
      <c r="BM115" s="383"/>
      <c r="BN115" s="382"/>
      <c r="BO115" s="383"/>
      <c r="BP115" s="382"/>
      <c r="BQ115" s="427"/>
      <c r="BR115" s="598"/>
    </row>
    <row r="116" spans="1:70" s="626" customFormat="1" ht="129" customHeight="1">
      <c r="A116" s="650"/>
      <c r="B116" s="651"/>
      <c r="C116" s="651"/>
      <c r="D116" s="652"/>
      <c r="E116" s="653"/>
      <c r="F116" s="273" t="s">
        <v>803</v>
      </c>
      <c r="G116" s="336"/>
      <c r="H116" s="336"/>
      <c r="I116" s="367"/>
      <c r="J116" s="341"/>
      <c r="K116" s="344"/>
      <c r="L116" s="336"/>
      <c r="M116" s="654"/>
      <c r="N116" s="345"/>
      <c r="O116" s="351"/>
      <c r="P116" s="654"/>
      <c r="Q116" s="345"/>
      <c r="R116" s="655"/>
      <c r="S116" s="310" t="s">
        <v>804</v>
      </c>
      <c r="T116" s="248" t="s">
        <v>57</v>
      </c>
      <c r="U116" s="278" t="s">
        <v>805</v>
      </c>
      <c r="V116" s="278" t="s">
        <v>806</v>
      </c>
      <c r="W116" s="292" t="s">
        <v>78</v>
      </c>
      <c r="X116" s="292" t="s">
        <v>61</v>
      </c>
      <c r="Y116" s="656" t="str">
        <f t="shared" si="52"/>
        <v>PROBABILIDAD</v>
      </c>
      <c r="Z116" s="657" t="str">
        <f t="shared" si="109"/>
        <v>40%</v>
      </c>
      <c r="AA116" s="275">
        <f>IFERROR(IF(AND(Y115="Probabilidad",Y116="Probabilidad"),(AA115-(AA115*Z116)),IF(Y116="Probabilidad",(N115-(N115*Z116)),IF(Y116="Impacto",AA115,""))),"")</f>
        <v>0.3</v>
      </c>
      <c r="AB116" s="280" t="str">
        <f t="shared" si="114"/>
        <v>BAJA</v>
      </c>
      <c r="AC116" s="280">
        <f>IFERROR(IF(AND(Y115="Impacto",Y116="Impacto"),(AC115-(AC115*Z116)),IF(Y116="Impacto",(Q115-(+Q115*Z116)),IF(Y116="Probabilidad",AC115,""))),"")</f>
        <v>0.8</v>
      </c>
      <c r="AD116" s="280" t="str">
        <f t="shared" ref="AD116:AD121" si="116">IFERROR(IF(AC116="","",IF(AC116&lt;=0.2,"LEVE",IF(AC116&lt;=0.4,"MENOR",IF(AC116&lt;=0.6,"MODERADO",IF(AC116&lt;=0.8,"MAYOR",IF(AC116=1,"CATASTRÓFICO")))))),"")</f>
        <v>MAYOR</v>
      </c>
      <c r="AE116" s="658" t="str">
        <f t="shared" ref="AE116:AE121" si="117">IFERROR(IF(OR(AND(AB116="Muy Baja",AD116="Leve"),AND(AB116="Muy Baja",AD116="Menor"),AND(AB116="Baja",AD116="Leve")),"BAJO",IF(OR(AND(AB116="Muy baja",AD116="Moderado"),AND(AB116="Baja",AD116="Menor"),AND(AB116="Baja",AD116="Moderado"),AND(AB116="Media",AD116="Leve"),AND(AB116="Media",AD116="Menor"),AND(AB116="Media",AD116="Moderado"),AND(AB116="Alta",AD116="Leve"),AND(AB116="Alta",AD116="Menor")),"MODERADO",IF(OR(AND(AB116="Muy Baja",AD116="Mayor"),AND(AB116="Baja",AD116="Mayor"),AND(AB116="Media",AD116="Mayor"),AND(AB116="Alta",AD116="Moderado"),AND(AB116="Alta",AD116="Mayor"),AND(AB116="Muy Alta",AD116="Leve"),AND(AB116="Muy Alta",AD116="Menor"),AND(AB116="Muy Alta",AD116="Moderado"),AND(AB116="Muy Alta",AD116="Mayor")),"ALTO",IF(OR(AND(AB116="Muy Baja",AD116="Catastrófico"),AND(AB116="Baja",AD116="Catastrófico"),AND(AB116="Media",AD116="Catastrófico"),AND(AB116="Alta",AD116="Catastrófico"),AND(AB116="Muy Alta",AD116="Catastrófico")),"EXTREMO","")))),"")</f>
        <v>ALTO</v>
      </c>
      <c r="AF116" s="413"/>
      <c r="AG116" s="341"/>
      <c r="AH116" s="659"/>
      <c r="AI116" s="412"/>
      <c r="AJ116" s="687"/>
      <c r="AK116" s="355"/>
      <c r="AL116" s="655"/>
      <c r="AM116" s="659"/>
      <c r="AN116" s="355"/>
      <c r="AO116" s="659"/>
      <c r="AP116" s="660"/>
      <c r="AQ116" s="655"/>
      <c r="AR116" s="384"/>
      <c r="AS116" s="369"/>
      <c r="AT116" s="384"/>
      <c r="AU116" s="369"/>
      <c r="AV116" s="384"/>
      <c r="AW116" s="369"/>
      <c r="AX116" s="384"/>
      <c r="AY116" s="369"/>
      <c r="AZ116" s="661"/>
      <c r="BA116" s="662"/>
      <c r="BB116" s="384"/>
      <c r="BC116" s="369"/>
      <c r="BD116" s="382"/>
      <c r="BE116" s="383"/>
      <c r="BF116" s="384"/>
      <c r="BG116" s="369"/>
      <c r="BH116" s="384"/>
      <c r="BI116" s="369"/>
      <c r="BJ116" s="382"/>
      <c r="BK116" s="383"/>
      <c r="BL116" s="382"/>
      <c r="BM116" s="383"/>
      <c r="BN116" s="382"/>
      <c r="BO116" s="383"/>
      <c r="BP116" s="382"/>
      <c r="BQ116" s="427"/>
      <c r="BR116" s="598"/>
    </row>
    <row r="117" spans="1:70" s="626" customFormat="1" ht="103.5" customHeight="1">
      <c r="A117" s="607"/>
      <c r="B117" s="608"/>
      <c r="C117" s="608"/>
      <c r="D117" s="652"/>
      <c r="E117" s="653" t="s">
        <v>79</v>
      </c>
      <c r="F117" s="273" t="s">
        <v>807</v>
      </c>
      <c r="G117" s="336" t="s">
        <v>808</v>
      </c>
      <c r="H117" s="336" t="s">
        <v>809</v>
      </c>
      <c r="I117" s="367"/>
      <c r="J117" s="336" t="s">
        <v>111</v>
      </c>
      <c r="K117" s="344">
        <v>15000</v>
      </c>
      <c r="L117" s="336" t="s">
        <v>810</v>
      </c>
      <c r="M117" s="654" t="str">
        <f>IF(K117&lt;=0,"",IF(K117&lt;=2,"Muy Baja",IF(K117&lt;=10,"Baja",IF(K117&lt;=30,"Media",IF(K117&lt;=100,"Alta",IF(K117&gt;100,"Muy Alta"))))))</f>
        <v>Muy Alta</v>
      </c>
      <c r="N117" s="345">
        <f>IF(M117="","",IF(M117="Muy Baja",0.2,IF(M117="Baja",0.4,IF(M117="Media",0.6,IF(M117="Alta",0.8,IF(M117="Muy Alta",1,))))))</f>
        <v>1</v>
      </c>
      <c r="O117" s="336" t="s">
        <v>149</v>
      </c>
      <c r="P117" s="654" t="str">
        <f>IF(OR(O117=CRITERIOS!$C$182,O117=CRITERIOS!$D$182),"Leve",IF(OR(O117=CRITERIOS!$C$183,O117=CRITERIOS!$D$183),"Menor",IF(OR(O117=CRITERIOS!$C$184,O117=CRITERIOS!$D$184),"Moderado",IF(OR(O117=CRITERIOS!$C$185,O117=CRITERIOS!$D$185),"Mayor",IF(OR(O117=CRITERIOS!$C$186,O117=CRITERIOS!$D$186),"Catastrófico","")))))</f>
        <v>Mayor</v>
      </c>
      <c r="Q117" s="345">
        <f>IF(P117="","",IF(P117="Leve",0.2,IF(P117="Menor",0.4,IF(P117="Moderado",0.6,IF(P117="Mayor",0.8,IF(P117="Catastrófico",1,))))))</f>
        <v>0.8</v>
      </c>
      <c r="R117" s="655" t="str">
        <f>IF(OR(AND(M117="Muy Baja",P117="Leve"),AND(M117="Muy Baja",P117="Menor"),AND(M117="Baja",P117="Leve")),"BAJO",IF(OR(AND(M117="Muy baja",P117="Moderado"),AND(M117="Baja",P117="Menor"),AND(M117="Baja",P117="Moderado"),AND(M117="Media",P117="Leve"),AND(M117="Media",P117="Menor"),AND(M117="Media",P117="Moderado"),AND(M117="Alta",P117="Leve"),AND(M117="Alta",P117="Menor")),"MODERADO",IF(OR(AND(M117="Muy Baja",P117="Mayor"),AND(M117="Baja",P117="Mayor"),AND(M117="Media",P117="Mayor"),AND(M117="Alta",P117="Moderado"),AND(M117="Alta",P117="Mayor"),AND(M117="Muy Alta",P117="Leve"),AND(M117="Muy Alta",P117="Menor"),AND(M117="Muy Alta",P117="Moderado"),AND(M117="Muy Alta",P117="Mayor")),"ALTO",IF(OR(AND(M117="Muy Baja",P117="Catastrófico"),AND(M117="Baja",P117="Catastrófico"),AND(M117="Media",P117="Catastrófico"),AND(M117="Alta",P117="Catastrófico"),AND(M117="Muy Alta",P117="Catastrófico")),"EXTREMO",""))))</f>
        <v>ALTO</v>
      </c>
      <c r="S117" s="302" t="s">
        <v>811</v>
      </c>
      <c r="T117" s="289" t="s">
        <v>85</v>
      </c>
      <c r="U117" s="273" t="s">
        <v>812</v>
      </c>
      <c r="V117" s="273" t="s">
        <v>813</v>
      </c>
      <c r="W117" s="289" t="s">
        <v>78</v>
      </c>
      <c r="X117" s="289" t="s">
        <v>61</v>
      </c>
      <c r="Y117" s="657" t="str">
        <f t="shared" si="52"/>
        <v>PROBABILIDAD</v>
      </c>
      <c r="Z117" s="657" t="str">
        <f t="shared" si="109"/>
        <v>40%</v>
      </c>
      <c r="AA117" s="301">
        <f>IFERROR(IF(Y117="Probabilidad",(N117-(N117*Z117)),IF(Y117="Impacto",N117,"")),"")</f>
        <v>0.6</v>
      </c>
      <c r="AB117" s="280" t="str">
        <f t="shared" si="114"/>
        <v>MEDIA</v>
      </c>
      <c r="AC117" s="280">
        <f>IFERROR(IF(Y117="Impacto",(Q117-(Q117*Z117)),IF(Y117="Probabilidad",Q117,"")),"")</f>
        <v>0.8</v>
      </c>
      <c r="AD117" s="280" t="str">
        <f t="shared" si="116"/>
        <v>MAYOR</v>
      </c>
      <c r="AE117" s="658" t="str">
        <f t="shared" si="117"/>
        <v>ALTO</v>
      </c>
      <c r="AF117" s="285">
        <v>45391</v>
      </c>
      <c r="AG117" s="278" t="s">
        <v>814</v>
      </c>
      <c r="AH117" s="659">
        <f>IF(AA117="","",MIN(AA117:AA125))</f>
        <v>1.6003007999999999E-2</v>
      </c>
      <c r="AI117" s="355" t="str">
        <f>IFERROR(IF(AH117="","",IF(AH117&lt;=0.2,"MUY BAJA",IF(AH117&lt;=0.4,"BAJA",IF(AH117&lt;=0.6,"MEDIA",IF(AH117&lt;=0.8,"ALTA",IF(AH117=1,"MUY ALTA")))))),"")</f>
        <v>MUY BAJA</v>
      </c>
      <c r="AJ117" s="659">
        <f>MIN(AC117:AC125)</f>
        <v>0.8</v>
      </c>
      <c r="AK117" s="381" t="str">
        <f>IFERROR(IF(AJ117="","",IF(AJ117&lt;=0.2,"LEVE",IF(AJ117&lt;=0.4,"MENOR",IF(AJ117&lt;=0.6,"MODERADO",IF(AJ117&lt;=0.8,"MAYOR",IF(AJ117=1,"CATASTRÓFICO")))))),"")</f>
        <v>MAYOR</v>
      </c>
      <c r="AL117" s="655" t="str">
        <f>IFERROR(IF(OR(AND(AI117="Muy Baja",AK117="Leve"),AND(AI117="Muy Baja",AK117="Menor"),AND(AI117="Baja",AK117="Leve")),"BAJO",IF(OR(AND(AI117="Muy baja",AK117="Moderado"),AND(AI117="Baja",AK117="Menor"),AND(AI117="Baja",AK117="Moderado"),AND(AI117="Media",AK117="Leve"),AND(AI117="Media",AK117="Menor"),AND(AI117="Media",AK117="Moderado"),AND(AI117="Alta",AK117="Leve"),AND(AI117="Alta",AK117="Menor")),"MODERADO",IF(OR(AND(AI117="Muy Baja",AK117="Mayor"),AND(AI117="Baja",AK117="Mayor"),AND(AI117="Media",AK117="Mayor"),AND(AI117="Alta",AK117="Moderado"),AND(AI117="Alta",AK117="Mayor"),AND(AI117="Muy Alta",AK117="Leve"),AND(AI117="Muy Alta",AK117="Menor"),AND(AI117="Muy Alta",AK117="Moderado"),AND(AI117="Muy Alta",AK117="Mayor")),"ALTO",IF(OR(AND(AI117="Muy Baja",AK117="Catastrófico"),AND(AI117="Baja",AK117="Catastrófico"),AND(AI117="Media",AK117="Catastrófico"),AND(AI117="Alta",AK117="Catastrófico"),AND(AI117="Muy Alta",AK117="Catastrófico")),"EXTREMO","")))),"")</f>
        <v>ALTO</v>
      </c>
      <c r="AM117" s="659"/>
      <c r="AN117" s="355"/>
      <c r="AO117" s="659"/>
      <c r="AP117" s="660"/>
      <c r="AQ117" s="655"/>
      <c r="AR117" s="335">
        <v>43719</v>
      </c>
      <c r="AS117" s="336" t="s">
        <v>815</v>
      </c>
      <c r="AT117" s="335" t="s">
        <v>64</v>
      </c>
      <c r="AU117" s="336" t="s">
        <v>816</v>
      </c>
      <c r="AV117" s="356">
        <v>44068</v>
      </c>
      <c r="AW117" s="336" t="s">
        <v>817</v>
      </c>
      <c r="AX117" s="356">
        <v>44293</v>
      </c>
      <c r="AY117" s="336" t="s">
        <v>818</v>
      </c>
      <c r="AZ117" s="356">
        <v>44586</v>
      </c>
      <c r="BA117" s="336" t="s">
        <v>819</v>
      </c>
      <c r="BB117" s="356">
        <v>44594</v>
      </c>
      <c r="BC117" s="336" t="s">
        <v>819</v>
      </c>
      <c r="BD117" s="356">
        <v>44791</v>
      </c>
      <c r="BE117" s="336" t="s">
        <v>820</v>
      </c>
      <c r="BF117" s="356">
        <v>44960</v>
      </c>
      <c r="BG117" s="336" t="s">
        <v>72</v>
      </c>
      <c r="BH117" s="360">
        <v>45139</v>
      </c>
      <c r="BI117" s="340" t="s">
        <v>821</v>
      </c>
      <c r="BJ117" s="413">
        <v>45401</v>
      </c>
      <c r="BK117" s="351" t="s">
        <v>93</v>
      </c>
      <c r="BL117" s="413">
        <v>45544</v>
      </c>
      <c r="BM117" s="351" t="s">
        <v>822</v>
      </c>
      <c r="BN117" s="413">
        <v>45720</v>
      </c>
      <c r="BO117" s="351" t="s">
        <v>823</v>
      </c>
      <c r="BP117" s="413" t="s">
        <v>94</v>
      </c>
      <c r="BQ117" s="428" t="s">
        <v>72</v>
      </c>
      <c r="BR117" s="598"/>
    </row>
    <row r="118" spans="1:70" s="626" customFormat="1" ht="73.5" customHeight="1">
      <c r="A118" s="607"/>
      <c r="B118" s="608"/>
      <c r="C118" s="608"/>
      <c r="D118" s="652"/>
      <c r="E118" s="653"/>
      <c r="F118" s="273" t="s">
        <v>824</v>
      </c>
      <c r="G118" s="336"/>
      <c r="H118" s="336"/>
      <c r="I118" s="367"/>
      <c r="J118" s="336"/>
      <c r="K118" s="344"/>
      <c r="L118" s="336"/>
      <c r="M118" s="654"/>
      <c r="N118" s="345"/>
      <c r="O118" s="336"/>
      <c r="P118" s="654"/>
      <c r="Q118" s="345"/>
      <c r="R118" s="655"/>
      <c r="S118" s="302" t="s">
        <v>825</v>
      </c>
      <c r="T118" s="289" t="s">
        <v>114</v>
      </c>
      <c r="U118" s="273" t="s">
        <v>826</v>
      </c>
      <c r="V118" s="273" t="s">
        <v>827</v>
      </c>
      <c r="W118" s="289" t="s">
        <v>60</v>
      </c>
      <c r="X118" s="289" t="s">
        <v>61</v>
      </c>
      <c r="Y118" s="657" t="str">
        <f t="shared" si="52"/>
        <v>PROBABILIDAD</v>
      </c>
      <c r="Z118" s="657" t="str">
        <f t="shared" si="109"/>
        <v>30%</v>
      </c>
      <c r="AA118" s="275">
        <f>IFERROR(IF(AND(Y117="Probabilidad",Y118="Probabilidad"),(AA117-(AA117*Z118)),IF(Y118="Probabilidad",(N117-(N117*Z118)),IF(Y118="Impacto",AA117,""))),"")</f>
        <v>0.42</v>
      </c>
      <c r="AB118" s="280" t="str">
        <f t="shared" si="114"/>
        <v>MEDIA</v>
      </c>
      <c r="AC118" s="280">
        <f>IFERROR(IF(AND(Y117="Impacto",Y118="Impacto"),(AC117-(AC117*Z118)),IF(Y118="Impacto",(Q117-(+Q117*Z118)),IF(Y118="Probabilidad",AC117,""))),"")</f>
        <v>0.8</v>
      </c>
      <c r="AD118" s="280" t="str">
        <f t="shared" si="116"/>
        <v>MAYOR</v>
      </c>
      <c r="AE118" s="658" t="str">
        <f t="shared" si="117"/>
        <v>ALTO</v>
      </c>
      <c r="AF118" s="285">
        <v>45391</v>
      </c>
      <c r="AG118" s="278" t="s">
        <v>828</v>
      </c>
      <c r="AH118" s="659"/>
      <c r="AI118" s="355"/>
      <c r="AJ118" s="659"/>
      <c r="AK118" s="381"/>
      <c r="AL118" s="655"/>
      <c r="AM118" s="659"/>
      <c r="AN118" s="355"/>
      <c r="AO118" s="659"/>
      <c r="AP118" s="660"/>
      <c r="AQ118" s="655"/>
      <c r="AR118" s="335"/>
      <c r="AS118" s="336"/>
      <c r="AT118" s="335"/>
      <c r="AU118" s="336"/>
      <c r="AV118" s="356"/>
      <c r="AW118" s="336"/>
      <c r="AX118" s="356"/>
      <c r="AY118" s="336"/>
      <c r="AZ118" s="356"/>
      <c r="BA118" s="336"/>
      <c r="BB118" s="356"/>
      <c r="BC118" s="336"/>
      <c r="BD118" s="356"/>
      <c r="BE118" s="336"/>
      <c r="BF118" s="356"/>
      <c r="BG118" s="336"/>
      <c r="BH118" s="360"/>
      <c r="BI118" s="340"/>
      <c r="BJ118" s="413"/>
      <c r="BK118" s="351"/>
      <c r="BL118" s="413"/>
      <c r="BM118" s="351"/>
      <c r="BN118" s="413"/>
      <c r="BO118" s="351"/>
      <c r="BP118" s="413"/>
      <c r="BQ118" s="428"/>
      <c r="BR118" s="598"/>
    </row>
    <row r="119" spans="1:70" s="626" customFormat="1" ht="141.75" customHeight="1">
      <c r="A119" s="607"/>
      <c r="B119" s="608"/>
      <c r="C119" s="608"/>
      <c r="D119" s="652"/>
      <c r="E119" s="653"/>
      <c r="F119" s="273" t="s">
        <v>829</v>
      </c>
      <c r="G119" s="336"/>
      <c r="H119" s="336"/>
      <c r="I119" s="367"/>
      <c r="J119" s="336"/>
      <c r="K119" s="344"/>
      <c r="L119" s="336"/>
      <c r="M119" s="654"/>
      <c r="N119" s="345"/>
      <c r="O119" s="336"/>
      <c r="P119" s="654"/>
      <c r="Q119" s="345"/>
      <c r="R119" s="655"/>
      <c r="S119" s="302" t="s">
        <v>830</v>
      </c>
      <c r="T119" s="289" t="s">
        <v>170</v>
      </c>
      <c r="U119" s="273" t="s">
        <v>831</v>
      </c>
      <c r="V119" s="273" t="s">
        <v>832</v>
      </c>
      <c r="W119" s="289" t="s">
        <v>60</v>
      </c>
      <c r="X119" s="289" t="s">
        <v>61</v>
      </c>
      <c r="Y119" s="657" t="str">
        <f t="shared" si="52"/>
        <v>PROBABILIDAD</v>
      </c>
      <c r="Z119" s="657" t="str">
        <f t="shared" si="109"/>
        <v>30%</v>
      </c>
      <c r="AA119" s="275">
        <f t="shared" ref="AA119:AA125" si="118">IFERROR(IF(AND(Y118="Probabilidad",Y119="Probabilidad"),(AA118-(AA118*Z119)),IF(AND(Y118="Impacto",Y119="Probabilidad"),(AA117-(AA117*Z119)),IF(Y119="Impacto",AA118,""))),"")</f>
        <v>0.29399999999999998</v>
      </c>
      <c r="AB119" s="280" t="str">
        <f t="shared" si="114"/>
        <v>BAJA</v>
      </c>
      <c r="AC119" s="280">
        <f t="shared" ref="AC119:AC125" si="119">IFERROR(IF(AND(Y118="Impacto",Y119="Impacto"),(AC118-(AC118*Z119)),IF(AND(Y118="Probabilidad",Y119="Impacto"),(AC117-(AC117*Z119)),IF(Y119="Probabilidad",AC118,""))),"")</f>
        <v>0.8</v>
      </c>
      <c r="AD119" s="280" t="str">
        <f t="shared" si="116"/>
        <v>MAYOR</v>
      </c>
      <c r="AE119" s="658" t="str">
        <f t="shared" si="117"/>
        <v>ALTO</v>
      </c>
      <c r="AF119" s="285">
        <v>45527</v>
      </c>
      <c r="AG119" s="278" t="s">
        <v>833</v>
      </c>
      <c r="AH119" s="659"/>
      <c r="AI119" s="355"/>
      <c r="AJ119" s="659"/>
      <c r="AK119" s="381"/>
      <c r="AL119" s="655"/>
      <c r="AM119" s="659"/>
      <c r="AN119" s="355"/>
      <c r="AO119" s="659"/>
      <c r="AP119" s="660"/>
      <c r="AQ119" s="655"/>
      <c r="AR119" s="335"/>
      <c r="AS119" s="336"/>
      <c r="AT119" s="335"/>
      <c r="AU119" s="336"/>
      <c r="AV119" s="356"/>
      <c r="AW119" s="336"/>
      <c r="AX119" s="356"/>
      <c r="AY119" s="336"/>
      <c r="AZ119" s="356"/>
      <c r="BA119" s="336"/>
      <c r="BB119" s="356"/>
      <c r="BC119" s="336"/>
      <c r="BD119" s="356"/>
      <c r="BE119" s="336"/>
      <c r="BF119" s="356"/>
      <c r="BG119" s="336"/>
      <c r="BH119" s="360"/>
      <c r="BI119" s="340"/>
      <c r="BJ119" s="413"/>
      <c r="BK119" s="351"/>
      <c r="BL119" s="413"/>
      <c r="BM119" s="351"/>
      <c r="BN119" s="413"/>
      <c r="BO119" s="351"/>
      <c r="BP119" s="413"/>
      <c r="BQ119" s="428"/>
      <c r="BR119" s="598"/>
    </row>
    <row r="120" spans="1:70" s="626" customFormat="1" ht="96.75" customHeight="1">
      <c r="A120" s="607"/>
      <c r="B120" s="608"/>
      <c r="C120" s="608"/>
      <c r="D120" s="652"/>
      <c r="E120" s="653"/>
      <c r="F120" s="273" t="s">
        <v>834</v>
      </c>
      <c r="G120" s="336"/>
      <c r="H120" s="336"/>
      <c r="I120" s="367"/>
      <c r="J120" s="336"/>
      <c r="K120" s="344"/>
      <c r="L120" s="336"/>
      <c r="M120" s="654"/>
      <c r="N120" s="345"/>
      <c r="O120" s="336"/>
      <c r="P120" s="654"/>
      <c r="Q120" s="345"/>
      <c r="R120" s="655"/>
      <c r="S120" s="302" t="s">
        <v>835</v>
      </c>
      <c r="T120" s="289" t="s">
        <v>57</v>
      </c>
      <c r="U120" s="273" t="s">
        <v>836</v>
      </c>
      <c r="V120" s="273" t="s">
        <v>827</v>
      </c>
      <c r="W120" s="289" t="s">
        <v>78</v>
      </c>
      <c r="X120" s="289" t="s">
        <v>61</v>
      </c>
      <c r="Y120" s="657" t="str">
        <f t="shared" si="52"/>
        <v>PROBABILIDAD</v>
      </c>
      <c r="Z120" s="657" t="str">
        <f t="shared" si="109"/>
        <v>40%</v>
      </c>
      <c r="AA120" s="275">
        <f t="shared" si="118"/>
        <v>0.1764</v>
      </c>
      <c r="AB120" s="280" t="str">
        <f t="shared" si="114"/>
        <v>MUY BAJA</v>
      </c>
      <c r="AC120" s="280">
        <f t="shared" si="119"/>
        <v>0.8</v>
      </c>
      <c r="AD120" s="280" t="str">
        <f t="shared" si="116"/>
        <v>MAYOR</v>
      </c>
      <c r="AE120" s="658" t="str">
        <f t="shared" si="117"/>
        <v>ALTO</v>
      </c>
      <c r="AF120" s="285">
        <v>45391</v>
      </c>
      <c r="AG120" s="278" t="s">
        <v>837</v>
      </c>
      <c r="AH120" s="659"/>
      <c r="AI120" s="355"/>
      <c r="AJ120" s="659"/>
      <c r="AK120" s="381"/>
      <c r="AL120" s="655"/>
      <c r="AM120" s="659"/>
      <c r="AN120" s="355"/>
      <c r="AO120" s="659"/>
      <c r="AP120" s="660"/>
      <c r="AQ120" s="655"/>
      <c r="AR120" s="335"/>
      <c r="AS120" s="336"/>
      <c r="AT120" s="335"/>
      <c r="AU120" s="336"/>
      <c r="AV120" s="356"/>
      <c r="AW120" s="336"/>
      <c r="AX120" s="356"/>
      <c r="AY120" s="336"/>
      <c r="AZ120" s="356"/>
      <c r="BA120" s="336"/>
      <c r="BB120" s="356"/>
      <c r="BC120" s="336"/>
      <c r="BD120" s="356"/>
      <c r="BE120" s="336"/>
      <c r="BF120" s="356"/>
      <c r="BG120" s="336"/>
      <c r="BH120" s="360"/>
      <c r="BI120" s="340"/>
      <c r="BJ120" s="413"/>
      <c r="BK120" s="351"/>
      <c r="BL120" s="413"/>
      <c r="BM120" s="351"/>
      <c r="BN120" s="413"/>
      <c r="BO120" s="351"/>
      <c r="BP120" s="413"/>
      <c r="BQ120" s="428"/>
      <c r="BR120" s="598"/>
    </row>
    <row r="121" spans="1:70" s="626" customFormat="1" ht="155.25" customHeight="1">
      <c r="A121" s="607"/>
      <c r="B121" s="608"/>
      <c r="C121" s="608"/>
      <c r="D121" s="652"/>
      <c r="E121" s="653"/>
      <c r="F121" s="273" t="s">
        <v>80</v>
      </c>
      <c r="G121" s="336"/>
      <c r="H121" s="336"/>
      <c r="I121" s="367"/>
      <c r="J121" s="336"/>
      <c r="K121" s="344"/>
      <c r="L121" s="336"/>
      <c r="M121" s="654"/>
      <c r="N121" s="345"/>
      <c r="O121" s="336"/>
      <c r="P121" s="654"/>
      <c r="Q121" s="345"/>
      <c r="R121" s="655"/>
      <c r="S121" s="302" t="s">
        <v>84</v>
      </c>
      <c r="T121" s="289" t="s">
        <v>85</v>
      </c>
      <c r="U121" s="273" t="s">
        <v>86</v>
      </c>
      <c r="V121" s="273" t="s">
        <v>838</v>
      </c>
      <c r="W121" s="289" t="s">
        <v>60</v>
      </c>
      <c r="X121" s="289" t="s">
        <v>61</v>
      </c>
      <c r="Y121" s="657" t="str">
        <f t="shared" si="52"/>
        <v>PROBABILIDAD</v>
      </c>
      <c r="Z121" s="657" t="str">
        <f t="shared" si="109"/>
        <v>30%</v>
      </c>
      <c r="AA121" s="275">
        <f t="shared" si="118"/>
        <v>0.12348000000000001</v>
      </c>
      <c r="AB121" s="280" t="str">
        <f t="shared" si="114"/>
        <v>MUY BAJA</v>
      </c>
      <c r="AC121" s="280">
        <f t="shared" si="119"/>
        <v>0.8</v>
      </c>
      <c r="AD121" s="280" t="str">
        <f t="shared" si="116"/>
        <v>MAYOR</v>
      </c>
      <c r="AE121" s="658" t="str">
        <f t="shared" si="117"/>
        <v>ALTO</v>
      </c>
      <c r="AF121" s="285">
        <v>45527</v>
      </c>
      <c r="AG121" s="278" t="s">
        <v>839</v>
      </c>
      <c r="AH121" s="659"/>
      <c r="AI121" s="355"/>
      <c r="AJ121" s="659"/>
      <c r="AK121" s="381"/>
      <c r="AL121" s="655"/>
      <c r="AM121" s="659"/>
      <c r="AN121" s="355"/>
      <c r="AO121" s="659"/>
      <c r="AP121" s="660"/>
      <c r="AQ121" s="655"/>
      <c r="AR121" s="335"/>
      <c r="AS121" s="336"/>
      <c r="AT121" s="335"/>
      <c r="AU121" s="336"/>
      <c r="AV121" s="356"/>
      <c r="AW121" s="336"/>
      <c r="AX121" s="356"/>
      <c r="AY121" s="336"/>
      <c r="AZ121" s="356"/>
      <c r="BA121" s="336"/>
      <c r="BB121" s="356"/>
      <c r="BC121" s="336"/>
      <c r="BD121" s="356"/>
      <c r="BE121" s="336"/>
      <c r="BF121" s="356"/>
      <c r="BG121" s="336"/>
      <c r="BH121" s="360"/>
      <c r="BI121" s="340"/>
      <c r="BJ121" s="413"/>
      <c r="BK121" s="351"/>
      <c r="BL121" s="413"/>
      <c r="BM121" s="351"/>
      <c r="BN121" s="413"/>
      <c r="BO121" s="351"/>
      <c r="BP121" s="413"/>
      <c r="BQ121" s="428"/>
      <c r="BR121" s="598"/>
    </row>
    <row r="122" spans="1:70" s="626" customFormat="1" ht="125.25" customHeight="1">
      <c r="A122" s="607"/>
      <c r="B122" s="608"/>
      <c r="C122" s="608"/>
      <c r="D122" s="652"/>
      <c r="E122" s="653"/>
      <c r="F122" s="273" t="s">
        <v>840</v>
      </c>
      <c r="G122" s="336"/>
      <c r="H122" s="336"/>
      <c r="I122" s="367"/>
      <c r="J122" s="336"/>
      <c r="K122" s="344"/>
      <c r="L122" s="336"/>
      <c r="M122" s="654"/>
      <c r="N122" s="345"/>
      <c r="O122" s="336"/>
      <c r="P122" s="654"/>
      <c r="Q122" s="345"/>
      <c r="R122" s="655"/>
      <c r="S122" s="302" t="s">
        <v>841</v>
      </c>
      <c r="T122" s="292" t="s">
        <v>114</v>
      </c>
      <c r="U122" s="272" t="s">
        <v>842</v>
      </c>
      <c r="V122" s="272" t="s">
        <v>843</v>
      </c>
      <c r="W122" s="292" t="s">
        <v>78</v>
      </c>
      <c r="X122" s="292" t="s">
        <v>61</v>
      </c>
      <c r="Y122" s="657" t="str">
        <f t="shared" ref="Y122" si="120">IF(OR(W122="PREVENTIVO",W122="DETECTIVO"),"PROBABILIDAD",IF(W122="CORRECTIVO","IMPACTO",""))</f>
        <v>PROBABILIDAD</v>
      </c>
      <c r="Z122" s="657" t="str">
        <f>IF(AND(W122="PREVENTIVO",X122="AUTOMÁTICO"),"50%",IF(AND(W122="PREVENTIVO",X122="MANUAL"),"40%",IF(AND(W122="DETECTIVO",X122="AUTOMÁTICO"),"40%",IF(AND(W122="DETECTIVO",X122="MANUAL"),"30%",IF(AND(W122="CORRECTIVO",X122="AUTOMÁTICO"),"35%",IF(AND(W122="CORRECTIVO",X122="MANUAL"),"25%",""))))))</f>
        <v>40%</v>
      </c>
      <c r="AA122" s="275">
        <f t="shared" si="118"/>
        <v>7.4088000000000001E-2</v>
      </c>
      <c r="AB122" s="280" t="str">
        <f>IFERROR(IF(AA122="","",IF(AA122&lt;=0.2,"MUY BAJA",IF(AA122&lt;=0.4,"BAJA",IF(AA122&lt;=0.6,"MEDIA",IF(AA122&lt;=0.8,"ALTA",IF(AA122=1,"MUY ALTA")))))),"")</f>
        <v>MUY BAJA</v>
      </c>
      <c r="AC122" s="280">
        <f t="shared" si="119"/>
        <v>0.8</v>
      </c>
      <c r="AD122" s="280" t="str">
        <f>IFERROR(IF(AC122="","",IF(AC122&lt;=0.2,"LEVE",IF(AC122&lt;=0.4,"MENOR",IF(AC122&lt;=0.6,"MODERADO",IF(AC122&lt;=0.8,"MAYOR",IF(AC122=1,"CATASTRÓFICO")))))),"")</f>
        <v>MAYOR</v>
      </c>
      <c r="AE122" s="658" t="str">
        <f>IFERROR(IF(OR(AND(AB122="Muy Baja",AD122="Leve"),AND(AB122="Muy Baja",AD122="Menor"),AND(AB122="Baja",AD122="Leve")),"BAJO",IF(OR(AND(AB122="Muy baja",AD122="Moderado"),AND(AB122="Baja",AD122="Menor"),AND(AB122="Baja",AD122="Moderado"),AND(AB122="Media",AD122="Leve"),AND(AB122="Media",AD122="Menor"),AND(AB122="Media",AD122="Moderado"),AND(AB122="Alta",AD122="Leve"),AND(AB122="Alta",AD122="Menor")),"MODERADO",IF(OR(AND(AB122="Muy Baja",AD122="Mayor"),AND(AB122="Baja",AD122="Mayor"),AND(AB122="Media",AD122="Mayor"),AND(AB122="Alta",AD122="Moderado"),AND(AB122="Alta",AD122="Mayor"),AND(AB122="Muy Alta",AD122="Leve"),AND(AB122="Muy Alta",AD122="Menor"),AND(AB122="Muy Alta",AD122="Moderado"),AND(AB122="Muy Alta",AD122="Mayor")),"ALTO",IF(OR(AND(AB122="Muy Baja",AD122="Catastrófico"),AND(AB122="Baja",AD122="Catastrófico"),AND(AB122="Media",AD122="Catastrófico"),AND(AB122="Alta",AD122="Catastrófico"),AND(AB122="Muy Alta",AD122="Catastrófico")),"EXTREMO","")))),"")</f>
        <v>ALTO</v>
      </c>
      <c r="AF122" s="285"/>
      <c r="AG122" s="278"/>
      <c r="AH122" s="659"/>
      <c r="AI122" s="355"/>
      <c r="AJ122" s="659"/>
      <c r="AK122" s="381"/>
      <c r="AL122" s="655"/>
      <c r="AM122" s="659"/>
      <c r="AN122" s="355"/>
      <c r="AO122" s="659"/>
      <c r="AP122" s="660"/>
      <c r="AQ122" s="655"/>
      <c r="AR122" s="335"/>
      <c r="AS122" s="336"/>
      <c r="AT122" s="335"/>
      <c r="AU122" s="336"/>
      <c r="AV122" s="356"/>
      <c r="AW122" s="336"/>
      <c r="AX122" s="356"/>
      <c r="AY122" s="336"/>
      <c r="AZ122" s="356"/>
      <c r="BA122" s="336"/>
      <c r="BB122" s="356"/>
      <c r="BC122" s="336"/>
      <c r="BD122" s="356"/>
      <c r="BE122" s="336"/>
      <c r="BF122" s="356"/>
      <c r="BG122" s="336"/>
      <c r="BH122" s="360"/>
      <c r="BI122" s="340"/>
      <c r="BJ122" s="413"/>
      <c r="BK122" s="351"/>
      <c r="BL122" s="413"/>
      <c r="BM122" s="351"/>
      <c r="BN122" s="413"/>
      <c r="BO122" s="351"/>
      <c r="BP122" s="413"/>
      <c r="BQ122" s="428"/>
      <c r="BR122" s="598"/>
    </row>
    <row r="123" spans="1:70" s="626" customFormat="1" ht="125.25" customHeight="1">
      <c r="A123" s="607"/>
      <c r="B123" s="608"/>
      <c r="C123" s="608"/>
      <c r="D123" s="652"/>
      <c r="E123" s="653"/>
      <c r="F123" s="273" t="s">
        <v>844</v>
      </c>
      <c r="G123" s="336"/>
      <c r="H123" s="336"/>
      <c r="I123" s="367"/>
      <c r="J123" s="336"/>
      <c r="K123" s="344"/>
      <c r="L123" s="336"/>
      <c r="M123" s="654"/>
      <c r="N123" s="345"/>
      <c r="O123" s="336"/>
      <c r="P123" s="654"/>
      <c r="Q123" s="345"/>
      <c r="R123" s="655"/>
      <c r="S123" s="735" t="s">
        <v>845</v>
      </c>
      <c r="T123" s="292" t="s">
        <v>114</v>
      </c>
      <c r="U123" s="272" t="s">
        <v>846</v>
      </c>
      <c r="V123" s="273" t="s">
        <v>847</v>
      </c>
      <c r="W123" s="292" t="s">
        <v>78</v>
      </c>
      <c r="X123" s="292" t="s">
        <v>61</v>
      </c>
      <c r="Y123" s="657" t="str">
        <f>IF(OR(W123="PREVENTIVO",W123="DETECTIVO"),"PROBABILIDAD",IF(W123="CORRECTIVO","IMPACTO",""))</f>
        <v>PROBABILIDAD</v>
      </c>
      <c r="Z123" s="657" t="str">
        <f t="shared" ref="Z123" si="121">IF(AND(W123="PREVENTIVO",X123="AUTOMÁTICO"),"50%",IF(AND(W123="PREVENTIVO",X123="MANUAL"),"40%",IF(AND(W123="DETECTIVO",X123="AUTOMÁTICO"),"40%",IF(AND(W123="DETECTIVO",X123="MANUAL"),"30%",IF(AND(W123="CORRECTIVO",X123="AUTOMÁTICO"),"35%",IF(AND(W123="CORRECTIVO",X123="MANUAL"),"25%",""))))))</f>
        <v>40%</v>
      </c>
      <c r="AA123" s="275">
        <f t="shared" si="118"/>
        <v>4.4452800000000001E-2</v>
      </c>
      <c r="AB123" s="280" t="str">
        <f t="shared" ref="AB123" si="122">IFERROR(IF(AA123="","",IF(AA123&lt;=0.2,"MUY BAJA",IF(AA123&lt;=0.4,"BAJA",IF(AA123&lt;=0.6,"MEDIA",IF(AA123&lt;=0.8,"ALTA",IF(AA123=1,"MUY ALTA")))))),"")</f>
        <v>MUY BAJA</v>
      </c>
      <c r="AC123" s="280">
        <f t="shared" si="119"/>
        <v>0.8</v>
      </c>
      <c r="AD123" s="280" t="str">
        <f>IFERROR(IF(AC123="","",IF(AC123&lt;=0.2,"LEVE",IF(AC123&lt;=0.4,"MENOR",IF(AC123&lt;=0.6,"MODERADO",IF(AC123&lt;=0.8,"MAYOR",IF(AC123=1,"CATASTRÓFICO")))))),"")</f>
        <v>MAYOR</v>
      </c>
      <c r="AE123" s="658" t="str">
        <f>IFERROR(IF(OR(AND(AB123="Muy Baja",AD123="Leve"),AND(AB123="Muy Baja",AD123="Menor"),AND(AB123="Baja",AD123="Leve")),"BAJO",IF(OR(AND(AB123="Muy baja",AD123="Moderado"),AND(AB123="Baja",AD123="Menor"),AND(AB123="Baja",AD123="Moderado"),AND(AB123="Media",AD123="Leve"),AND(AB123="Media",AD123="Menor"),AND(AB123="Media",AD123="Moderado"),AND(AB123="Alta",AD123="Leve"),AND(AB123="Alta",AD123="Menor")),"MODERADO",IF(OR(AND(AB123="Muy Baja",AD123="Mayor"),AND(AB123="Baja",AD123="Mayor"),AND(AB123="Media",AD123="Mayor"),AND(AB123="Alta",AD123="Moderado"),AND(AB123="Alta",AD123="Mayor"),AND(AB123="Muy Alta",AD123="Leve"),AND(AB123="Muy Alta",AD123="Menor"),AND(AB123="Muy Alta",AD123="Moderado"),AND(AB123="Muy Alta",AD123="Mayor")),"ALTO",IF(OR(AND(AB123="Muy Baja",AD123="Catastrófico"),AND(AB123="Baja",AD123="Catastrófico"),AND(AB123="Media",AD123="Catastrófico"),AND(AB123="Alta",AD123="Catastrófico"),AND(AB123="Muy Alta",AD123="Catastrófico")),"EXTREMO","")))),"")</f>
        <v>ALTO</v>
      </c>
      <c r="AF123" s="658" t="str">
        <f t="shared" ref="AF123" si="123">IFERROR(IF(OR(AND(AC123="Muy Baja",AE123="Leve"),AND(AC123="Muy Baja",AE123="Menor"),AND(AC123="Baja",AE123="Leve")),"BAJO",IF(OR(AND(AC123="Muy baja",AE123="Moderado"),AND(AC123="Baja",AE123="Menor"),AND(AC123="Baja",AE123="Moderado"),AND(AC123="Media",AE123="Leve"),AND(AC123="Media",AE123="Menor"),AND(AC123="Media",AE123="Moderado"),AND(AC123="Alta",AE123="Leve"),AND(AC123="Alta",AE123="Menor")),"MODERADO",IF(OR(AND(AC123="Muy Baja",AE123="Mayor"),AND(AC123="Baja",AE123="Mayor"),AND(AC123="Media",AE123="Mayor"),AND(AC123="Alta",AE123="Moderado"),AND(AC123="Alta",AE123="Mayor"),AND(AC123="Muy Alta",AE123="Leve"),AND(AC123="Muy Alta",AE123="Menor"),AND(AC123="Muy Alta",AE123="Moderado"),AND(AC123="Muy Alta",AE123="Mayor")),"ALTO",IF(OR(AND(AC123="Muy Baja",AE123="Catastrófico"),AND(AC123="Baja",AE123="Catastrófico"),AND(AC123="Media",AE123="Catastrófico"),AND(AC123="Alta",AE123="Catastrófico"),AND(AC123="Muy Alta",AE123="Catastrófico")),"EXTREMO","")))),"")</f>
        <v/>
      </c>
      <c r="AG123" s="278"/>
      <c r="AH123" s="659"/>
      <c r="AI123" s="355"/>
      <c r="AJ123" s="659"/>
      <c r="AK123" s="381"/>
      <c r="AL123" s="655"/>
      <c r="AM123" s="659"/>
      <c r="AN123" s="355"/>
      <c r="AO123" s="659"/>
      <c r="AP123" s="660"/>
      <c r="AQ123" s="655"/>
      <c r="AR123" s="335"/>
      <c r="AS123" s="336"/>
      <c r="AT123" s="335"/>
      <c r="AU123" s="336"/>
      <c r="AV123" s="356"/>
      <c r="AW123" s="336"/>
      <c r="AX123" s="356"/>
      <c r="AY123" s="336"/>
      <c r="AZ123" s="356"/>
      <c r="BA123" s="336"/>
      <c r="BB123" s="356"/>
      <c r="BC123" s="336"/>
      <c r="BD123" s="356"/>
      <c r="BE123" s="336"/>
      <c r="BF123" s="356"/>
      <c r="BG123" s="336"/>
      <c r="BH123" s="360"/>
      <c r="BI123" s="340"/>
      <c r="BJ123" s="413"/>
      <c r="BK123" s="351"/>
      <c r="BL123" s="413"/>
      <c r="BM123" s="351"/>
      <c r="BN123" s="413"/>
      <c r="BO123" s="351"/>
      <c r="BP123" s="413"/>
      <c r="BQ123" s="428"/>
      <c r="BR123" s="598"/>
    </row>
    <row r="124" spans="1:70" s="626" customFormat="1" ht="125.25" customHeight="1">
      <c r="A124" s="607"/>
      <c r="B124" s="608"/>
      <c r="C124" s="608"/>
      <c r="D124" s="652"/>
      <c r="E124" s="653"/>
      <c r="F124" s="273" t="s">
        <v>848</v>
      </c>
      <c r="G124" s="336"/>
      <c r="H124" s="336"/>
      <c r="I124" s="367"/>
      <c r="J124" s="336"/>
      <c r="K124" s="344"/>
      <c r="L124" s="336"/>
      <c r="M124" s="654"/>
      <c r="N124" s="345"/>
      <c r="O124" s="336"/>
      <c r="P124" s="654"/>
      <c r="Q124" s="345"/>
      <c r="R124" s="655"/>
      <c r="S124" s="302" t="s">
        <v>849</v>
      </c>
      <c r="T124" s="292" t="s">
        <v>114</v>
      </c>
      <c r="U124" s="273" t="s">
        <v>850</v>
      </c>
      <c r="V124" s="273" t="s">
        <v>851</v>
      </c>
      <c r="W124" s="292" t="s">
        <v>78</v>
      </c>
      <c r="X124" s="292" t="s">
        <v>61</v>
      </c>
      <c r="Y124" s="657" t="str">
        <f t="shared" ref="Y124" si="124">IF(OR(W124="PREVENTIVO",W124="DETECTIVO"),"PROBABILIDAD",IF(W124="CORRECTIVO","IMPACTO",""))</f>
        <v>PROBABILIDAD</v>
      </c>
      <c r="Z124" s="657" t="str">
        <f t="shared" ref="Z124" si="125">IF(AND(W124="PREVENTIVO",X124="AUTOMÁTICO"),"50%",IF(AND(W124="PREVENTIVO",X124="MANUAL"),"40%",IF(AND(W124="DETECTIVO",X124="AUTOMÁTICO"),"40%",IF(AND(W124="DETECTIVO",X124="MANUAL"),"30%",IF(AND(W124="CORRECTIVO",X124="AUTOMÁTICO"),"35%",IF(AND(W124="CORRECTIVO",X124="MANUAL"),"25%",""))))))</f>
        <v>40%</v>
      </c>
      <c r="AA124" s="275">
        <f t="shared" si="118"/>
        <v>2.667168E-2</v>
      </c>
      <c r="AB124" s="280" t="str">
        <f t="shared" ref="AB124" si="126">IFERROR(IF(AA124="","",IF(AA124&lt;=0.2,"MUY BAJA",IF(AA124&lt;=0.4,"BAJA",IF(AA124&lt;=0.6,"MEDIA",IF(AA124&lt;=0.8,"ALTA",IF(AA124=1,"MUY ALTA")))))),"")</f>
        <v>MUY BAJA</v>
      </c>
      <c r="AC124" s="280">
        <f t="shared" si="119"/>
        <v>0.8</v>
      </c>
      <c r="AD124" s="280" t="str">
        <f t="shared" ref="AD124" si="127">IFERROR(IF(AC124="","",IF(AC124&lt;=0.2,"LEVE",IF(AC124&lt;=0.4,"MENOR",IF(AC124&lt;=0.6,"MODERADO",IF(AC124&lt;=0.8,"MAYOR",IF(AC124=1,"CATASTRÓFICO")))))),"")</f>
        <v>MAYOR</v>
      </c>
      <c r="AE124" s="658" t="str">
        <f t="shared" ref="AE124" si="128">IFERROR(IF(OR(AND(AB124="Muy Baja",AD124="Leve"),AND(AB124="Muy Baja",AD124="Menor"),AND(AB124="Baja",AD124="Leve")),"BAJO",IF(OR(AND(AB124="Muy baja",AD124="Moderado"),AND(AB124="Baja",AD124="Menor"),AND(AB124="Baja",AD124="Moderado"),AND(AB124="Media",AD124="Leve"),AND(AB124="Media",AD124="Menor"),AND(AB124="Media",AD124="Moderado"),AND(AB124="Alta",AD124="Leve"),AND(AB124="Alta",AD124="Menor")),"MODERADO",IF(OR(AND(AB124="Muy Baja",AD124="Mayor"),AND(AB124="Baja",AD124="Mayor"),AND(AB124="Media",AD124="Mayor"),AND(AB124="Alta",AD124="Moderado"),AND(AB124="Alta",AD124="Mayor"),AND(AB124="Muy Alta",AD124="Leve"),AND(AB124="Muy Alta",AD124="Menor"),AND(AB124="Muy Alta",AD124="Moderado"),AND(AB124="Muy Alta",AD124="Mayor")),"ALTO",IF(OR(AND(AB124="Muy Baja",AD124="Catastrófico"),AND(AB124="Baja",AD124="Catastrófico"),AND(AB124="Media",AD124="Catastrófico"),AND(AB124="Alta",AD124="Catastrófico"),AND(AB124="Muy Alta",AD124="Catastrófico")),"EXTREMO","")))),"")</f>
        <v>ALTO</v>
      </c>
      <c r="AF124" s="285"/>
      <c r="AG124" s="278"/>
      <c r="AH124" s="659"/>
      <c r="AI124" s="355"/>
      <c r="AJ124" s="659"/>
      <c r="AK124" s="381"/>
      <c r="AL124" s="655"/>
      <c r="AM124" s="659"/>
      <c r="AN124" s="355"/>
      <c r="AO124" s="659"/>
      <c r="AP124" s="660"/>
      <c r="AQ124" s="655"/>
      <c r="AR124" s="335"/>
      <c r="AS124" s="336"/>
      <c r="AT124" s="335"/>
      <c r="AU124" s="336"/>
      <c r="AV124" s="356"/>
      <c r="AW124" s="336"/>
      <c r="AX124" s="356"/>
      <c r="AY124" s="336"/>
      <c r="AZ124" s="356"/>
      <c r="BA124" s="336"/>
      <c r="BB124" s="356"/>
      <c r="BC124" s="336"/>
      <c r="BD124" s="356"/>
      <c r="BE124" s="336"/>
      <c r="BF124" s="356"/>
      <c r="BG124" s="336"/>
      <c r="BH124" s="360"/>
      <c r="BI124" s="340"/>
      <c r="BJ124" s="413"/>
      <c r="BK124" s="351"/>
      <c r="BL124" s="413"/>
      <c r="BM124" s="351"/>
      <c r="BN124" s="413"/>
      <c r="BO124" s="351"/>
      <c r="BP124" s="413"/>
      <c r="BQ124" s="428"/>
      <c r="BR124" s="598"/>
    </row>
    <row r="125" spans="1:70" s="626" customFormat="1" ht="88.5" customHeight="1">
      <c r="A125" s="607"/>
      <c r="B125" s="608"/>
      <c r="C125" s="608"/>
      <c r="D125" s="652"/>
      <c r="E125" s="653"/>
      <c r="F125" s="302" t="s">
        <v>102</v>
      </c>
      <c r="G125" s="336"/>
      <c r="H125" s="336"/>
      <c r="I125" s="367"/>
      <c r="J125" s="336"/>
      <c r="K125" s="344"/>
      <c r="L125" s="336"/>
      <c r="M125" s="654"/>
      <c r="N125" s="345"/>
      <c r="O125" s="336"/>
      <c r="P125" s="654"/>
      <c r="Q125" s="345"/>
      <c r="R125" s="655"/>
      <c r="S125" s="302" t="s">
        <v>852</v>
      </c>
      <c r="T125" s="289" t="s">
        <v>170</v>
      </c>
      <c r="U125" s="273" t="s">
        <v>853</v>
      </c>
      <c r="V125" s="273" t="s">
        <v>854</v>
      </c>
      <c r="W125" s="289" t="s">
        <v>78</v>
      </c>
      <c r="X125" s="289" t="s">
        <v>61</v>
      </c>
      <c r="Y125" s="657" t="str">
        <f t="shared" si="52"/>
        <v>PROBABILIDAD</v>
      </c>
      <c r="Z125" s="657" t="str">
        <f t="shared" ref="Z125" si="129">IF(AND(W125="PREVENTIVO",X125="AUTOMÁTICO"),"50%",IF(AND(W125="PREVENTIVO",X125="MANUAL"),"40%",IF(AND(W125="DETECTIVO",X125="AUTOMÁTICO"),"40%",IF(AND(W125="DETECTIVO",X125="MANUAL"),"30%",IF(AND(W125="CORRECTIVO",X125="AUTOMÁTICO"),"35%",IF(AND(W125="CORRECTIVO",X125="MANUAL"),"25%",""))))))</f>
        <v>40%</v>
      </c>
      <c r="AA125" s="275">
        <f t="shared" si="118"/>
        <v>1.6003007999999999E-2</v>
      </c>
      <c r="AB125" s="280" t="str">
        <f t="shared" ref="AB125" si="130">IFERROR(IF(AA125="","",IF(AA125&lt;=0.2,"MUY BAJA",IF(AA125&lt;=0.4,"BAJA",IF(AA125&lt;=0.6,"MEDIA",IF(AA125&lt;=0.8,"ALTA",IF(AA125=1,"MUY ALTA")))))),"")</f>
        <v>MUY BAJA</v>
      </c>
      <c r="AC125" s="280">
        <f t="shared" si="119"/>
        <v>0.8</v>
      </c>
      <c r="AD125" s="280" t="str">
        <f t="shared" ref="AD125" si="131">IFERROR(IF(AC125="","",IF(AC125&lt;=0.2,"LEVE",IF(AC125&lt;=0.4,"MENOR",IF(AC125&lt;=0.6,"MODERADO",IF(AC125&lt;=0.8,"MAYOR",IF(AC125=1,"CATASTRÓFICO")))))),"")</f>
        <v>MAYOR</v>
      </c>
      <c r="AE125" s="658" t="str">
        <f t="shared" ref="AE125" si="132">IFERROR(IF(OR(AND(AB125="Muy Baja",AD125="Leve"),AND(AB125="Muy Baja",AD125="Menor"),AND(AB125="Baja",AD125="Leve")),"BAJO",IF(OR(AND(AB125="Muy baja",AD125="Moderado"),AND(AB125="Baja",AD125="Menor"),AND(AB125="Baja",AD125="Moderado"),AND(AB125="Media",AD125="Leve"),AND(AB125="Media",AD125="Menor"),AND(AB125="Media",AD125="Moderado"),AND(AB125="Alta",AD125="Leve"),AND(AB125="Alta",AD125="Menor")),"MODERADO",IF(OR(AND(AB125="Muy Baja",AD125="Mayor"),AND(AB125="Baja",AD125="Mayor"),AND(AB125="Media",AD125="Mayor"),AND(AB125="Alta",AD125="Moderado"),AND(AB125="Alta",AD125="Mayor"),AND(AB125="Muy Alta",AD125="Leve"),AND(AB125="Muy Alta",AD125="Menor"),AND(AB125="Muy Alta",AD125="Moderado"),AND(AB125="Muy Alta",AD125="Mayor")),"ALTO",IF(OR(AND(AB125="Muy Baja",AD125="Catastrófico"),AND(AB125="Baja",AD125="Catastrófico"),AND(AB125="Media",AD125="Catastrófico"),AND(AB125="Alta",AD125="Catastrófico"),AND(AB125="Muy Alta",AD125="Catastrófico")),"EXTREMO","")))),"")</f>
        <v>ALTO</v>
      </c>
      <c r="AF125" s="285">
        <v>45527</v>
      </c>
      <c r="AG125" s="278" t="s">
        <v>855</v>
      </c>
      <c r="AH125" s="659"/>
      <c r="AI125" s="355"/>
      <c r="AJ125" s="659"/>
      <c r="AK125" s="381"/>
      <c r="AL125" s="655"/>
      <c r="AM125" s="659"/>
      <c r="AN125" s="355"/>
      <c r="AO125" s="659"/>
      <c r="AP125" s="660"/>
      <c r="AQ125" s="655"/>
      <c r="AR125" s="335"/>
      <c r="AS125" s="336"/>
      <c r="AT125" s="335"/>
      <c r="AU125" s="336"/>
      <c r="AV125" s="356"/>
      <c r="AW125" s="336"/>
      <c r="AX125" s="356"/>
      <c r="AY125" s="336"/>
      <c r="AZ125" s="356"/>
      <c r="BA125" s="336"/>
      <c r="BB125" s="356"/>
      <c r="BC125" s="336"/>
      <c r="BD125" s="356"/>
      <c r="BE125" s="336"/>
      <c r="BF125" s="356"/>
      <c r="BG125" s="336"/>
      <c r="BH125" s="360"/>
      <c r="BI125" s="340"/>
      <c r="BJ125" s="413"/>
      <c r="BK125" s="351"/>
      <c r="BL125" s="413"/>
      <c r="BM125" s="351"/>
      <c r="BN125" s="413"/>
      <c r="BO125" s="351"/>
      <c r="BP125" s="413"/>
      <c r="BQ125" s="428"/>
      <c r="BR125" s="598"/>
    </row>
    <row r="126" spans="1:70" s="626" customFormat="1" ht="176.25" customHeight="1">
      <c r="A126" s="607"/>
      <c r="B126" s="608"/>
      <c r="C126" s="608"/>
      <c r="D126" s="652"/>
      <c r="E126" s="653" t="s">
        <v>107</v>
      </c>
      <c r="F126" s="273" t="s">
        <v>856</v>
      </c>
      <c r="G126" s="336" t="s">
        <v>857</v>
      </c>
      <c r="H126" s="340" t="s">
        <v>858</v>
      </c>
      <c r="I126" s="367"/>
      <c r="J126" s="336" t="s">
        <v>111</v>
      </c>
      <c r="K126" s="344">
        <v>250</v>
      </c>
      <c r="L126" s="340" t="s">
        <v>859</v>
      </c>
      <c r="M126" s="654" t="str">
        <f>IF(K126&lt;=0,"",IF(K126&lt;=2,"Muy Baja",IF(K126&lt;=10,"Baja",IF(K126&lt;=30,"Media",IF(K126&lt;=100,"Alta",IF(K126&gt;100,"Muy Alta"))))))</f>
        <v>Muy Alta</v>
      </c>
      <c r="N126" s="345">
        <f>IF(M126="","",IF(M126="Muy Baja",0.2,IF(M126="Baja",0.4,IF(M126="Media",0.6,IF(M126="Alta",0.8,IF(M126="Muy Alta",1,))))))</f>
        <v>1</v>
      </c>
      <c r="O126" s="336" t="s">
        <v>55</v>
      </c>
      <c r="P126" s="654" t="str">
        <f>IF(OR(O126=CRITERIOS!$C$182,O126=CRITERIOS!$D$182),"Leve",IF(OR(O126=CRITERIOS!$C$183,O126=CRITERIOS!$D$183),"Menor",IF(OR(O126=CRITERIOS!$C$184,O126=CRITERIOS!$D$184),"Moderado",IF(OR(O126=CRITERIOS!$C$185,O126=CRITERIOS!$D$185),"Mayor",IF(OR(O126=CRITERIOS!$C$186,O126=CRITERIOS!$D$186),"Catastrófico","")))))</f>
        <v>Moderado</v>
      </c>
      <c r="Q126" s="345">
        <f>IF(P126="","",IF(P126="Leve",0.2,IF(P126="Menor",0.4,IF(P126="Moderado",0.6,IF(P126="Mayor",0.8,IF(P126="Catastrófico",1,))))))</f>
        <v>0.6</v>
      </c>
      <c r="R126" s="655" t="str">
        <f>IF(OR(AND(M126="Muy Baja",P126="Leve"),AND(M126="Muy Baja",P126="Menor"),AND(M126="Baja",P126="Leve")),"BAJO",IF(OR(AND(M126="Muy baja",P126="Moderado"),AND(M126="Baja",P126="Menor"),AND(M126="Baja",P126="Moderado"),AND(M126="Media",P126="Leve"),AND(M126="Media",P126="Menor"),AND(M126="Media",P126="Moderado"),AND(M126="Alta",P126="Leve"),AND(M126="Alta",P126="Menor")),"MODERADO",IF(OR(AND(M126="Muy Baja",P126="Mayor"),AND(M126="Baja",P126="Mayor"),AND(M126="Media",P126="Mayor"),AND(M126="Alta",P126="Moderado"),AND(M126="Alta",P126="Mayor"),AND(M126="Muy Alta",P126="Leve"),AND(M126="Muy Alta",P126="Menor"),AND(M126="Muy Alta",P126="Moderado"),AND(M126="Muy Alta",P126="Mayor")),"ALTO",IF(OR(AND(M126="Muy Baja",P126="Catastrófico"),AND(M126="Baja",P126="Catastrófico"),AND(M126="Media",P126="Catastrófico"),AND(M126="Alta",P126="Catastrófico"),AND(M126="Muy Alta",P126="Catastrófico")),"EXTREMO",""))))</f>
        <v>ALTO</v>
      </c>
      <c r="S126" s="310" t="s">
        <v>860</v>
      </c>
      <c r="T126" s="292" t="s">
        <v>57</v>
      </c>
      <c r="U126" s="278" t="s">
        <v>861</v>
      </c>
      <c r="V126" s="278" t="s">
        <v>862</v>
      </c>
      <c r="W126" s="292" t="s">
        <v>78</v>
      </c>
      <c r="X126" s="292" t="s">
        <v>61</v>
      </c>
      <c r="Y126" s="656" t="str">
        <f t="shared" si="52"/>
        <v>PROBABILIDAD</v>
      </c>
      <c r="Z126" s="657" t="str">
        <f t="shared" si="109"/>
        <v>40%</v>
      </c>
      <c r="AA126" s="301">
        <f>IFERROR(IF(Y126="Probabilidad",(N126-(N126*Z126)),IF(Y126="Impacto",N126,"")),"")</f>
        <v>0.6</v>
      </c>
      <c r="AB126" s="280" t="str">
        <f t="shared" si="114"/>
        <v>MEDIA</v>
      </c>
      <c r="AC126" s="280">
        <f>IFERROR(IF(Y126="Impacto",(Q126-(Q126*Z126)),IF(Y126="Probabilidad",Q126,"")),"")</f>
        <v>0.6</v>
      </c>
      <c r="AD126" s="290" t="str">
        <f t="shared" ref="AD126:AD134" si="133">IFERROR(IF(AC126="","",IF(AC126&lt;=0.2,"LEVE",IF(AC126&lt;=0.4,"MENOR",IF(AC126&lt;=0.6,"MODERADO",IF(AC126&lt;=0.8,"MAYOR",IF(AC126=1,"CATASTRÓFICO")))))),"")</f>
        <v>MODERADO</v>
      </c>
      <c r="AE126" s="658" t="str">
        <f t="shared" ref="AE126:AE134" si="134">IFERROR(IF(OR(AND(AB126="Muy Baja",AD126="Leve"),AND(AB126="Muy Baja",AD126="Menor"),AND(AB126="Baja",AD126="Leve")),"BAJO",IF(OR(AND(AB126="Muy baja",AD126="Moderado"),AND(AB126="Baja",AD126="Menor"),AND(AB126="Baja",AD126="Moderado"),AND(AB126="Media",AD126="Leve"),AND(AB126="Media",AD126="Menor"),AND(AB126="Media",AD126="Moderado"),AND(AB126="Alta",AD126="Leve"),AND(AB126="Alta",AD126="Menor")),"MODERADO",IF(OR(AND(AB126="Muy Baja",AD126="Mayor"),AND(AB126="Baja",AD126="Mayor"),AND(AB126="Media",AD126="Mayor"),AND(AB126="Alta",AD126="Moderado"),AND(AB126="Alta",AD126="Mayor"),AND(AB126="Muy Alta",AD126="Leve"),AND(AB126="Muy Alta",AD126="Menor"),AND(AB126="Muy Alta",AD126="Moderado"),AND(AB126="Muy Alta",AD126="Mayor")),"ALTO",IF(OR(AND(AB126="Muy Baja",AD126="Catastrófico"),AND(AB126="Baja",AD126="Catastrófico"),AND(AB126="Media",AD126="Catastrófico"),AND(AB126="Alta",AD126="Catastrófico"),AND(AB126="Muy Alta",AD126="Catastrófico")),"EXTREMO","")))),"")</f>
        <v>MODERADO</v>
      </c>
      <c r="AF126" s="285">
        <v>45756</v>
      </c>
      <c r="AG126" s="278" t="s">
        <v>863</v>
      </c>
      <c r="AH126" s="659">
        <f>MIN(AA126:AA128)</f>
        <v>0.21</v>
      </c>
      <c r="AI126" s="355" t="str">
        <f>IFERROR(IF(AH126="","",IF(AH126&lt;=0.2,"MUY BAJA",IF(AH126&lt;=0.4,"BAJA",IF(AH126&lt;=0.6,"MEDIA",IF(AH126&lt;=0.8,"ALTA",IF(AH126=1,"MUY ALTA")))))),"")</f>
        <v>BAJA</v>
      </c>
      <c r="AJ126" s="659">
        <f>MIN(AC126:AC128)</f>
        <v>0.6</v>
      </c>
      <c r="AK126" s="381" t="str">
        <f>IFERROR(IF(AJ126="","",IF(AJ126&lt;=0.2,"LEVE",IF(AJ126&lt;=0.4,"MENOR",IF(AJ126&lt;=0.6,"MODERADO",IF(AJ126&lt;=0.8,"MAYOR",IF(AJ126=1,"CATASTRÓFICO")))))),"")</f>
        <v>MODERADO</v>
      </c>
      <c r="AL126" s="381" t="str">
        <f>IFERROR(IF(OR(AND(AI126="Muy Baja",AK126="Leve"),AND(AI126="Muy Baja",AK126="Menor"),AND(AI126="Baja",AK126="Leve")),"BAJO",IF(OR(AND(AI126="Muy baja",AK126="Moderado"),AND(AI126="Baja",AK126="Menor"),AND(AI126="Baja",AK126="Moderado"),AND(AI126="Media",AK126="Leve"),AND(AI126="Media",AK126="Menor"),AND(AI126="Media",AK126="Moderado"),AND(AI126="Alta",AK126="Leve"),AND(AI126="Alta",AK126="Menor")),"MODERADO",IF(OR(AND(AI126="Muy Baja",AK126="Mayor"),AND(AI126="Baja",AK126="Mayor"),AND(AI126="Media",AK126="Mayor"),AND(AI126="Alta",AK126="Moderado"),AND(AI126="Alta",AK126="Mayor"),AND(AI126="Muy Alta",AK126="Leve"),AND(AI126="Muy Alta",AK126="Menor"),AND(AI126="Muy Alta",AK126="Moderado"),AND(AI126="Muy Alta",AK126="Mayor")),"ALTO",IF(OR(AND(AI126="Muy Baja",AK126="Catastrófico"),AND(AI126="Baja",AK126="Catastrófico"),AND(AI126="Media",AK126="Catastrófico"),AND(AI126="Alta",AK126="Catastrófico"),AND(AI126="Muy Alta",AK126="Catastrófico")),"EXTREMO","")))),"")</f>
        <v>MODERADO</v>
      </c>
      <c r="AM126" s="659"/>
      <c r="AN126" s="355"/>
      <c r="AO126" s="659"/>
      <c r="AP126" s="660"/>
      <c r="AQ126" s="655"/>
      <c r="AR126" s="335">
        <v>43733</v>
      </c>
      <c r="AS126" s="336" t="s">
        <v>72</v>
      </c>
      <c r="AT126" s="335">
        <v>43859</v>
      </c>
      <c r="AU126" s="336" t="s">
        <v>155</v>
      </c>
      <c r="AV126" s="356">
        <v>44063</v>
      </c>
      <c r="AW126" s="336" t="s">
        <v>864</v>
      </c>
      <c r="AX126" s="356">
        <v>44279</v>
      </c>
      <c r="AY126" s="336" t="s">
        <v>865</v>
      </c>
      <c r="AZ126" s="356">
        <v>44587</v>
      </c>
      <c r="BA126" s="336" t="s">
        <v>122</v>
      </c>
      <c r="BB126" s="356">
        <v>44796</v>
      </c>
      <c r="BC126" s="336" t="s">
        <v>866</v>
      </c>
      <c r="BD126" s="356"/>
      <c r="BE126" s="336"/>
      <c r="BF126" s="356">
        <v>44959</v>
      </c>
      <c r="BG126" s="336" t="s">
        <v>125</v>
      </c>
      <c r="BH126" s="671">
        <v>45154</v>
      </c>
      <c r="BI126" s="672" t="s">
        <v>126</v>
      </c>
      <c r="BJ126" s="673">
        <v>45401</v>
      </c>
      <c r="BK126" s="674" t="s">
        <v>127</v>
      </c>
      <c r="BL126" s="673">
        <v>45539</v>
      </c>
      <c r="BM126" s="674" t="s">
        <v>867</v>
      </c>
      <c r="BN126" s="673"/>
      <c r="BO126" s="674"/>
      <c r="BP126" s="673"/>
      <c r="BQ126" s="675"/>
      <c r="BR126" s="598"/>
    </row>
    <row r="127" spans="1:70" s="626" customFormat="1" ht="141" customHeight="1">
      <c r="A127" s="607"/>
      <c r="B127" s="608"/>
      <c r="C127" s="608"/>
      <c r="D127" s="652"/>
      <c r="E127" s="653"/>
      <c r="F127" s="273" t="s">
        <v>868</v>
      </c>
      <c r="G127" s="336"/>
      <c r="H127" s="340"/>
      <c r="I127" s="367"/>
      <c r="J127" s="336"/>
      <c r="K127" s="344"/>
      <c r="L127" s="340"/>
      <c r="M127" s="654"/>
      <c r="N127" s="345"/>
      <c r="O127" s="336"/>
      <c r="P127" s="654"/>
      <c r="Q127" s="345"/>
      <c r="R127" s="655"/>
      <c r="S127" s="278" t="s">
        <v>869</v>
      </c>
      <c r="T127" s="292" t="s">
        <v>57</v>
      </c>
      <c r="U127" s="310" t="s">
        <v>870</v>
      </c>
      <c r="V127" s="310" t="s">
        <v>871</v>
      </c>
      <c r="W127" s="292" t="s">
        <v>78</v>
      </c>
      <c r="X127" s="292" t="s">
        <v>240</v>
      </c>
      <c r="Y127" s="656" t="str">
        <f t="shared" si="52"/>
        <v>PROBABILIDAD</v>
      </c>
      <c r="Z127" s="657" t="str">
        <f t="shared" si="109"/>
        <v>50%</v>
      </c>
      <c r="AA127" s="275">
        <f>IFERROR(IF(AND(Y126="Probabilidad",Y127="Probabilidad"),(AA126-(AA126*Z127)),IF(Y127="Probabilidad",(N126-(N126*Z127)),IF(Y127="Impacto",AA126,""))),"")</f>
        <v>0.3</v>
      </c>
      <c r="AB127" s="280" t="str">
        <f t="shared" si="114"/>
        <v>BAJA</v>
      </c>
      <c r="AC127" s="280">
        <f>IFERROR(IF(AND(Y126="Impacto",Y127="Impacto"),(AC126-(AC126*Z127)),IF(Y127="Impacto",(Q126-(+Q126*Z127)),IF(Y127="Probabilidad",AC126,""))),"")</f>
        <v>0.6</v>
      </c>
      <c r="AD127" s="280" t="str">
        <f t="shared" si="133"/>
        <v>MODERADO</v>
      </c>
      <c r="AE127" s="658" t="str">
        <f t="shared" si="134"/>
        <v>MODERADO</v>
      </c>
      <c r="AF127" s="285">
        <v>45756</v>
      </c>
      <c r="AG127" s="278" t="s">
        <v>872</v>
      </c>
      <c r="AH127" s="687"/>
      <c r="AI127" s="355"/>
      <c r="AJ127" s="687"/>
      <c r="AK127" s="381"/>
      <c r="AL127" s="381"/>
      <c r="AM127" s="659"/>
      <c r="AN127" s="355"/>
      <c r="AO127" s="659"/>
      <c r="AP127" s="660"/>
      <c r="AQ127" s="655"/>
      <c r="AR127" s="335"/>
      <c r="AS127" s="336"/>
      <c r="AT127" s="335"/>
      <c r="AU127" s="336"/>
      <c r="AV127" s="356"/>
      <c r="AW127" s="336"/>
      <c r="AX127" s="356"/>
      <c r="AY127" s="336"/>
      <c r="AZ127" s="356"/>
      <c r="BA127" s="336"/>
      <c r="BB127" s="356"/>
      <c r="BC127" s="336"/>
      <c r="BD127" s="356"/>
      <c r="BE127" s="336"/>
      <c r="BF127" s="356"/>
      <c r="BG127" s="336"/>
      <c r="BH127" s="671"/>
      <c r="BI127" s="672"/>
      <c r="BJ127" s="673"/>
      <c r="BK127" s="674"/>
      <c r="BL127" s="673"/>
      <c r="BM127" s="674"/>
      <c r="BN127" s="673"/>
      <c r="BO127" s="674"/>
      <c r="BP127" s="673"/>
      <c r="BQ127" s="675"/>
      <c r="BR127" s="598"/>
    </row>
    <row r="128" spans="1:70" s="626" customFormat="1" ht="205.5" customHeight="1">
      <c r="A128" s="607"/>
      <c r="B128" s="608"/>
      <c r="C128" s="608"/>
      <c r="D128" s="652"/>
      <c r="E128" s="653"/>
      <c r="F128" s="273" t="s">
        <v>873</v>
      </c>
      <c r="G128" s="336"/>
      <c r="H128" s="340"/>
      <c r="I128" s="367"/>
      <c r="J128" s="336"/>
      <c r="K128" s="344"/>
      <c r="L128" s="340"/>
      <c r="M128" s="654"/>
      <c r="N128" s="345"/>
      <c r="O128" s="336"/>
      <c r="P128" s="654"/>
      <c r="Q128" s="345"/>
      <c r="R128" s="655"/>
      <c r="S128" s="278" t="s">
        <v>874</v>
      </c>
      <c r="T128" s="292" t="s">
        <v>57</v>
      </c>
      <c r="U128" s="278" t="s">
        <v>875</v>
      </c>
      <c r="V128" s="278" t="s">
        <v>876</v>
      </c>
      <c r="W128" s="292" t="s">
        <v>60</v>
      </c>
      <c r="X128" s="292" t="s">
        <v>61</v>
      </c>
      <c r="Y128" s="656" t="str">
        <f t="shared" si="52"/>
        <v>PROBABILIDAD</v>
      </c>
      <c r="Z128" s="657" t="str">
        <f t="shared" si="109"/>
        <v>30%</v>
      </c>
      <c r="AA128" s="275">
        <f>IFERROR(IF(AND(Y127="Probabilidad",Y128="Probabilidad"),(AA127-(AA127*Z128)),IF(AND(Y127="Impacto",Y128="Probabilidad"),(AA126-(AA126*Z128)),IF(Y128="Impacto",AA127,""))),"")</f>
        <v>0.21</v>
      </c>
      <c r="AB128" s="280" t="s">
        <v>877</v>
      </c>
      <c r="AC128" s="280">
        <f>IFERROR(IF(AND(Y127="Impacto",Y128="Impacto"),(AC127-(AC127*Z128)),IF(AND(Y127="Probabilidad",Y128="Impacto"),(AC126-(AC126*Z128)),IF(Y128="Probabilidad",AC127,""))),"")</f>
        <v>0.6</v>
      </c>
      <c r="AD128" s="280" t="str">
        <f t="shared" si="133"/>
        <v>MODERADO</v>
      </c>
      <c r="AE128" s="658" t="str">
        <f t="shared" si="134"/>
        <v>MODERADO</v>
      </c>
      <c r="AF128" s="285">
        <v>45756</v>
      </c>
      <c r="AG128" s="278" t="s">
        <v>878</v>
      </c>
      <c r="AH128" s="687"/>
      <c r="AI128" s="355"/>
      <c r="AJ128" s="687"/>
      <c r="AK128" s="381"/>
      <c r="AL128" s="381"/>
      <c r="AM128" s="659"/>
      <c r="AN128" s="355"/>
      <c r="AO128" s="659"/>
      <c r="AP128" s="660"/>
      <c r="AQ128" s="655"/>
      <c r="AR128" s="335"/>
      <c r="AS128" s="336"/>
      <c r="AT128" s="335"/>
      <c r="AU128" s="336"/>
      <c r="AV128" s="356"/>
      <c r="AW128" s="336"/>
      <c r="AX128" s="356"/>
      <c r="AY128" s="336"/>
      <c r="AZ128" s="356"/>
      <c r="BA128" s="336"/>
      <c r="BB128" s="356"/>
      <c r="BC128" s="336"/>
      <c r="BD128" s="356"/>
      <c r="BE128" s="336"/>
      <c r="BF128" s="356"/>
      <c r="BG128" s="336"/>
      <c r="BH128" s="671"/>
      <c r="BI128" s="672"/>
      <c r="BJ128" s="673"/>
      <c r="BK128" s="674"/>
      <c r="BL128" s="673"/>
      <c r="BM128" s="674"/>
      <c r="BN128" s="673"/>
      <c r="BO128" s="674"/>
      <c r="BP128" s="673"/>
      <c r="BQ128" s="675"/>
      <c r="BR128" s="598"/>
    </row>
    <row r="129" spans="1:70" s="626" customFormat="1" ht="201" customHeight="1">
      <c r="A129" s="607"/>
      <c r="B129" s="608"/>
      <c r="C129" s="608"/>
      <c r="D129" s="652"/>
      <c r="E129" s="653" t="s">
        <v>299</v>
      </c>
      <c r="F129" s="302" t="s">
        <v>879</v>
      </c>
      <c r="G129" s="340" t="s">
        <v>880</v>
      </c>
      <c r="H129" s="340" t="s">
        <v>881</v>
      </c>
      <c r="I129" s="367"/>
      <c r="J129" s="340" t="s">
        <v>111</v>
      </c>
      <c r="K129" s="396">
        <v>10605</v>
      </c>
      <c r="L129" s="340" t="s">
        <v>882</v>
      </c>
      <c r="M129" s="654" t="str">
        <f>IF(K129&lt;=0,"",IF(K129&lt;=2,"Muy Baja",IF(K129&lt;=10,"Baja",IF(K129&lt;=30,"Media",IF(K129&lt;=100,"Alta",IF(K129&gt;100,"Muy Alta"))))))</f>
        <v>Muy Alta</v>
      </c>
      <c r="N129" s="345">
        <f>IF(M129="","",IF(M129="Muy Baja",0.2,IF(M129="Baja",0.4,IF(M129="Media",0.6,IF(M129="Alta",0.8,IF(M129="Muy Alta",1,))))))</f>
        <v>1</v>
      </c>
      <c r="O129" s="340" t="s">
        <v>149</v>
      </c>
      <c r="P129" s="654" t="str">
        <f>IF(OR(O129=CRITERIOS!$C$182,O129=CRITERIOS!$D$182),"Leve",IF(OR(O129=CRITERIOS!$C$183,O129=CRITERIOS!$D$183),"Menor",IF(OR(O129=CRITERIOS!$C$184,O129=CRITERIOS!$D$184),"Moderado",IF(OR(O129=CRITERIOS!$C$185,O129=CRITERIOS!$D$185),"Mayor",IF(OR(O129=CRITERIOS!$C$186,O129=CRITERIOS!$D$186),"Catastrófico","")))))</f>
        <v>Mayor</v>
      </c>
      <c r="Q129" s="345">
        <f>IF(P129="","",IF(P129="Leve",0.2,IF(P129="Menor",0.4,IF(P129="Moderado",0.6,IF(P129="Mayor",0.8,IF(P129="Catastrófico",1,))))))</f>
        <v>0.8</v>
      </c>
      <c r="R129" s="655" t="str">
        <f>IF(OR(AND(M129="Muy Baja",P129="Leve"),AND(M129="Muy Baja",P129="Menor"),AND(M129="Baja",P129="Leve")),"BAJO",IF(OR(AND(M129="Muy baja",P129="Moderado"),AND(M129="Baja",P129="Menor"),AND(M129="Baja",P129="Moderado"),AND(M129="Media",P129="Leve"),AND(M129="Media",P129="Menor"),AND(M129="Media",P129="Moderado"),AND(M129="Alta",P129="Leve"),AND(M129="Alta",P129="Menor")),"MODERADO",IF(OR(AND(M129="Muy Baja",P129="Mayor"),AND(M129="Baja",P129="Mayor"),AND(M129="Media",P129="Mayor"),AND(M129="Alta",P129="Moderado"),AND(M129="Alta",P129="Mayor"),AND(M129="Muy Alta",P129="Leve"),AND(M129="Muy Alta",P129="Menor"),AND(M129="Muy Alta",P129="Moderado"),AND(M129="Muy Alta",P129="Mayor")),"ALTO",IF(OR(AND(M129="Muy Baja",P129="Catastrófico"),AND(M129="Baja",P129="Catastrófico"),AND(M129="Media",P129="Catastrófico"),AND(M129="Alta",P129="Catastrófico"),AND(M129="Muy Alta",P129="Catastrófico")),"EXTREMO",""))))</f>
        <v>ALTO</v>
      </c>
      <c r="S129" s="293" t="s">
        <v>883</v>
      </c>
      <c r="T129" s="292" t="s">
        <v>85</v>
      </c>
      <c r="U129" s="293" t="s">
        <v>884</v>
      </c>
      <c r="V129" s="293" t="s">
        <v>885</v>
      </c>
      <c r="W129" s="292" t="s">
        <v>78</v>
      </c>
      <c r="X129" s="292" t="s">
        <v>61</v>
      </c>
      <c r="Y129" s="656" t="str">
        <f t="shared" si="52"/>
        <v>PROBABILIDAD</v>
      </c>
      <c r="Z129" s="657" t="str">
        <f t="shared" ref="Z129:Z135" si="135">IF(AND(W129="PREVENTIVO",X129="AUTOMÁTICO"),"50%",IF(AND(W129="PREVENTIVO",X129="MANUAL"),"40%",IF(AND(W129="DETECTIVO",X129="AUTOMÁTICO"),"40%",IF(AND(W129="DETECTIVO",X129="MANUAL"),"30%",IF(AND(W129="CORRECTIVO",X129="AUTOMÁTICO"),"35%",IF(AND(W129="CORRECTIVO",X129="MANUAL"),"25%",""))))))</f>
        <v>40%</v>
      </c>
      <c r="AA129" s="275">
        <f>IFERROR(IF(Y129="Probabilidad",(N129-(N129*Z129)),IF(Y129="Impacto",N129,"")),"")</f>
        <v>0.6</v>
      </c>
      <c r="AB129" s="280" t="str">
        <f t="shared" si="114"/>
        <v>MEDIA</v>
      </c>
      <c r="AC129" s="280">
        <f>IFERROR(IF(Y129="Impacto",(Q129-(Q129*Z129)),IF(Y129="Probabilidad",Q129,"")),"")</f>
        <v>0.8</v>
      </c>
      <c r="AD129" s="280" t="str">
        <f t="shared" si="133"/>
        <v>MAYOR</v>
      </c>
      <c r="AE129" s="658" t="str">
        <f t="shared" si="134"/>
        <v>ALTO</v>
      </c>
      <c r="AF129" s="363">
        <v>45964</v>
      </c>
      <c r="AG129" s="293" t="s">
        <v>886</v>
      </c>
      <c r="AH129" s="659">
        <f>IF(AA129="","",MIN(AA129:AA131))</f>
        <v>0.252</v>
      </c>
      <c r="AI129" s="355" t="str">
        <f>IFERROR(IF(AH129="","",IF(AH129&lt;=0.2,"MUY BAJA",IF(AH129&lt;=0.4,"BAJA",IF(AH129&lt;=0.6,"MEDIA",IF(AH129&lt;=0.8,"ALTA",IF(AH129=1,"MUY ALTA")))))),"")</f>
        <v>BAJA</v>
      </c>
      <c r="AJ129" s="659">
        <f>IF(AC129="","",MIN(AC129:AC131))</f>
        <v>0.8</v>
      </c>
      <c r="AK129" s="381" t="str">
        <f>IFERROR(IF(AJ129="","",IF(AJ129&lt;=0.2,"LEVE",IF(AJ129&lt;=0.4,"MENOR",IF(AJ129&lt;=0.6,"MODERADO",IF(AJ129&lt;=0.8,"MAYOR",IF(AJ129=1,"CATASTRÓFICO")))))),"")</f>
        <v>MAYOR</v>
      </c>
      <c r="AL129" s="655" t="str">
        <f>IFERROR(IF(OR(AND(AI129="Muy Baja",AK129="Leve"),AND(AI129="Muy Baja",AK129="Menor"),AND(AI129="Baja",AK129="Leve")),"BAJO",IF(OR(AND(AI129="Muy baja",AK129="Moderado"),AND(AI129="Baja",AK129="Menor"),AND(AI129="Baja",AK129="Moderado"),AND(AI129="Media",AK129="Leve"),AND(AI129="Media",AK129="Menor"),AND(AI129="Media",AK129="Moderado"),AND(AI129="Alta",AK129="Leve"),AND(AI129="Alta",AK129="Menor")),"MODERADO",IF(OR(AND(AI129="Muy Baja",AK129="Mayor"),AND(AI129="Baja",AK129="Mayor"),AND(AI129="Media",AK129="Mayor"),AND(AI129="Alta",AK129="Moderado"),AND(AI129="Alta",AK129="Mayor"),AND(AI129="Muy Alta",AK129="Leve"),AND(AI129="Muy Alta",AK129="Menor"),AND(AI129="Muy Alta",AK129="Moderado"),AND(AI129="Muy Alta",AK129="Mayor")),"ALTO",IF(OR(AND(AI129="Muy Baja",AK129="Catastrófico"),AND(AI129="Baja",AK129="Catastrófico"),AND(AI129="Media",AK129="Catastrófico"),AND(AI129="Alta",AK129="Catastrófico"),AND(AI129="Muy Alta",AK129="Catastrófico")),"EXTREMO","")))),"")</f>
        <v>ALTO</v>
      </c>
      <c r="AM129" s="659"/>
      <c r="AN129" s="355"/>
      <c r="AO129" s="659"/>
      <c r="AP129" s="660"/>
      <c r="AQ129" s="655"/>
      <c r="AR129" s="298">
        <v>43717</v>
      </c>
      <c r="AS129" s="690" t="s">
        <v>887</v>
      </c>
      <c r="AT129" s="298" t="s">
        <v>371</v>
      </c>
      <c r="AU129" s="690" t="s">
        <v>155</v>
      </c>
      <c r="AV129" s="288">
        <v>44299</v>
      </c>
      <c r="AW129" s="273" t="s">
        <v>215</v>
      </c>
      <c r="AX129" s="288">
        <v>44587</v>
      </c>
      <c r="AY129" s="273" t="s">
        <v>72</v>
      </c>
      <c r="AZ129" s="288">
        <v>44594</v>
      </c>
      <c r="BA129" s="273" t="s">
        <v>645</v>
      </c>
      <c r="BB129" s="356">
        <v>45138</v>
      </c>
      <c r="BC129" s="336" t="s">
        <v>331</v>
      </c>
      <c r="BD129" s="356"/>
      <c r="BE129" s="336"/>
      <c r="BF129" s="356"/>
      <c r="BG129" s="336"/>
      <c r="BH129" s="356"/>
      <c r="BI129" s="336"/>
      <c r="BJ129" s="668" t="s">
        <v>315</v>
      </c>
      <c r="BK129" s="669" t="s">
        <v>888</v>
      </c>
      <c r="BL129" s="668">
        <v>45541</v>
      </c>
      <c r="BM129" s="669" t="s">
        <v>72</v>
      </c>
      <c r="BN129" s="668">
        <v>45661</v>
      </c>
      <c r="BO129" s="669" t="s">
        <v>332</v>
      </c>
      <c r="BP129" s="668" t="s">
        <v>318</v>
      </c>
      <c r="BQ129" s="670" t="s">
        <v>72</v>
      </c>
      <c r="BR129" s="598"/>
    </row>
    <row r="130" spans="1:70" s="626" customFormat="1" ht="266.25" customHeight="1">
      <c r="A130" s="607"/>
      <c r="B130" s="608"/>
      <c r="C130" s="608"/>
      <c r="D130" s="652"/>
      <c r="E130" s="653"/>
      <c r="F130" s="302" t="s">
        <v>889</v>
      </c>
      <c r="G130" s="340"/>
      <c r="H130" s="340"/>
      <c r="I130" s="367"/>
      <c r="J130" s="340"/>
      <c r="K130" s="396"/>
      <c r="L130" s="340"/>
      <c r="M130" s="654"/>
      <c r="N130" s="345"/>
      <c r="O130" s="340"/>
      <c r="P130" s="654"/>
      <c r="Q130" s="345"/>
      <c r="R130" s="655"/>
      <c r="S130" s="293" t="s">
        <v>890</v>
      </c>
      <c r="T130" s="292" t="s">
        <v>85</v>
      </c>
      <c r="U130" s="293" t="s">
        <v>891</v>
      </c>
      <c r="V130" s="293" t="s">
        <v>892</v>
      </c>
      <c r="W130" s="292" t="s">
        <v>78</v>
      </c>
      <c r="X130" s="292" t="s">
        <v>61</v>
      </c>
      <c r="Y130" s="656" t="str">
        <f t="shared" si="52"/>
        <v>PROBABILIDAD</v>
      </c>
      <c r="Z130" s="657" t="str">
        <f t="shared" si="135"/>
        <v>40%</v>
      </c>
      <c r="AA130" s="275">
        <f>IFERROR(IF(AND(Y129="Probabilidad",Y130="Probabilidad"),(AA129-(AA129*Z130)),IF(Y130="Probabilidad",(N129-(N129*Z130)),IF(Y130="Impacto",AA129,""))),"")</f>
        <v>0.36</v>
      </c>
      <c r="AB130" s="280" t="str">
        <f t="shared" si="114"/>
        <v>BAJA</v>
      </c>
      <c r="AC130" s="280">
        <f>IFERROR(IF(AND(Y129="Impacto",Y130="Impacto"),(AC129-(AC129*Z130)),IF(Y130="Impacto",(Q129-(+Q129*Z130)),IF(Y130="Probabilidad",AC129,""))),"")</f>
        <v>0.8</v>
      </c>
      <c r="AD130" s="280" t="str">
        <f t="shared" si="133"/>
        <v>MAYOR</v>
      </c>
      <c r="AE130" s="658" t="str">
        <f t="shared" si="134"/>
        <v>ALTO</v>
      </c>
      <c r="AF130" s="380"/>
      <c r="AG130" s="293" t="s">
        <v>893</v>
      </c>
      <c r="AH130" s="659"/>
      <c r="AI130" s="355"/>
      <c r="AJ130" s="659"/>
      <c r="AK130" s="381"/>
      <c r="AL130" s="655"/>
      <c r="AM130" s="659"/>
      <c r="AN130" s="355"/>
      <c r="AO130" s="659"/>
      <c r="AP130" s="660"/>
      <c r="AQ130" s="655"/>
      <c r="AR130" s="298"/>
      <c r="AS130" s="690"/>
      <c r="AT130" s="298"/>
      <c r="AU130" s="690"/>
      <c r="AV130" s="288"/>
      <c r="AW130" s="273"/>
      <c r="AX130" s="288"/>
      <c r="AY130" s="273"/>
      <c r="AZ130" s="288"/>
      <c r="BA130" s="273"/>
      <c r="BB130" s="356"/>
      <c r="BC130" s="336"/>
      <c r="BD130" s="356"/>
      <c r="BE130" s="336"/>
      <c r="BF130" s="356"/>
      <c r="BG130" s="336"/>
      <c r="BH130" s="356"/>
      <c r="BI130" s="336"/>
      <c r="BJ130" s="668"/>
      <c r="BK130" s="669"/>
      <c r="BL130" s="668"/>
      <c r="BM130" s="669"/>
      <c r="BN130" s="668"/>
      <c r="BO130" s="669"/>
      <c r="BP130" s="668"/>
      <c r="BQ130" s="670"/>
      <c r="BR130" s="598"/>
    </row>
    <row r="131" spans="1:70" s="626" customFormat="1" ht="165" customHeight="1">
      <c r="A131" s="607"/>
      <c r="B131" s="608"/>
      <c r="C131" s="608"/>
      <c r="D131" s="652"/>
      <c r="E131" s="653"/>
      <c r="F131" s="241" t="s">
        <v>894</v>
      </c>
      <c r="G131" s="340"/>
      <c r="H131" s="340"/>
      <c r="I131" s="367"/>
      <c r="J131" s="340"/>
      <c r="K131" s="396"/>
      <c r="L131" s="340"/>
      <c r="M131" s="654"/>
      <c r="N131" s="345"/>
      <c r="O131" s="340"/>
      <c r="P131" s="654"/>
      <c r="Q131" s="345"/>
      <c r="R131" s="655"/>
      <c r="S131" s="293" t="s">
        <v>895</v>
      </c>
      <c r="T131" s="292" t="s">
        <v>85</v>
      </c>
      <c r="U131" s="293" t="s">
        <v>896</v>
      </c>
      <c r="V131" s="293" t="s">
        <v>897</v>
      </c>
      <c r="W131" s="292" t="s">
        <v>60</v>
      </c>
      <c r="X131" s="292" t="s">
        <v>61</v>
      </c>
      <c r="Y131" s="656" t="str">
        <f t="shared" si="52"/>
        <v>PROBABILIDAD</v>
      </c>
      <c r="Z131" s="657" t="str">
        <f t="shared" si="135"/>
        <v>30%</v>
      </c>
      <c r="AA131" s="275">
        <f>IFERROR(IF(AND(Y130="Probabilidad",Y131="Probabilidad"),(AA130-(AA130*Z131)),IF(AND(Y130="Impacto",Y131="Probabilidad"),(AA129-(AA129*Z131)),IF(Y131="Impacto",AA130,""))),"")</f>
        <v>0.252</v>
      </c>
      <c r="AB131" s="280" t="str">
        <f t="shared" si="114"/>
        <v>BAJA</v>
      </c>
      <c r="AC131" s="280">
        <f>IFERROR(IF(AND(Y130="Impacto",Y131="Impacto"),(AC130-(AC130*Z131)),IF(AND(Y130="Probabilidad",Y131="Impacto"),(AC129-(AC129*Z131)),IF(Y131="Probabilidad",AC130,""))),"")</f>
        <v>0.8</v>
      </c>
      <c r="AD131" s="280" t="str">
        <f t="shared" si="133"/>
        <v>MAYOR</v>
      </c>
      <c r="AE131" s="658" t="str">
        <f t="shared" si="134"/>
        <v>ALTO</v>
      </c>
      <c r="AF131" s="380"/>
      <c r="AG131" s="293" t="s">
        <v>898</v>
      </c>
      <c r="AH131" s="659"/>
      <c r="AI131" s="355"/>
      <c r="AJ131" s="659"/>
      <c r="AK131" s="381"/>
      <c r="AL131" s="655"/>
      <c r="AM131" s="659"/>
      <c r="AN131" s="355"/>
      <c r="AO131" s="659"/>
      <c r="AP131" s="660"/>
      <c r="AQ131" s="655"/>
      <c r="AR131" s="298"/>
      <c r="AS131" s="690"/>
      <c r="AT131" s="298"/>
      <c r="AU131" s="690"/>
      <c r="AV131" s="288"/>
      <c r="AW131" s="273"/>
      <c r="AX131" s="288"/>
      <c r="AY131" s="273"/>
      <c r="AZ131" s="288"/>
      <c r="BA131" s="273"/>
      <c r="BB131" s="356"/>
      <c r="BC131" s="336"/>
      <c r="BD131" s="356"/>
      <c r="BE131" s="336"/>
      <c r="BF131" s="356"/>
      <c r="BG131" s="336"/>
      <c r="BH131" s="356"/>
      <c r="BI131" s="336"/>
      <c r="BJ131" s="668"/>
      <c r="BK131" s="669"/>
      <c r="BL131" s="668"/>
      <c r="BM131" s="669"/>
      <c r="BN131" s="668"/>
      <c r="BO131" s="669"/>
      <c r="BP131" s="668"/>
      <c r="BQ131" s="670"/>
      <c r="BR131" s="598"/>
    </row>
    <row r="132" spans="1:70" s="626" customFormat="1" ht="321" customHeight="1">
      <c r="A132" s="607"/>
      <c r="B132" s="608"/>
      <c r="C132" s="608"/>
      <c r="D132" s="652"/>
      <c r="E132" s="653" t="s">
        <v>333</v>
      </c>
      <c r="F132" s="273" t="s">
        <v>899</v>
      </c>
      <c r="G132" s="340" t="s">
        <v>900</v>
      </c>
      <c r="H132" s="340" t="s">
        <v>901</v>
      </c>
      <c r="I132" s="367"/>
      <c r="J132" s="336" t="s">
        <v>902</v>
      </c>
      <c r="K132" s="344">
        <v>7200</v>
      </c>
      <c r="L132" s="336" t="s">
        <v>903</v>
      </c>
      <c r="M132" s="654" t="str">
        <f>IF(K132&lt;=0,"",IF(K132&lt;=2,"Muy Baja",IF(K132&lt;=10,"Baja",IF(K132&lt;=30,"Media",IF(K132&lt;=100,"Alta",IF(K132&gt;100,"Muy Alta"))))))</f>
        <v>Muy Alta</v>
      </c>
      <c r="N132" s="345">
        <f>IF(M132="","",IF(M132="Muy Baja",0.2,IF(M132="Baja",0.4,IF(M132="Media",0.6,IF(M132="Alta",0.8,IF(M132="Muy Alta",1,))))))</f>
        <v>1</v>
      </c>
      <c r="O132" s="340" t="s">
        <v>452</v>
      </c>
      <c r="P132" s="654" t="str">
        <f>IF(OR(O132=CRITERIOS!$C$182,O132=CRITERIOS!$D$182),"Leve",IF(OR(O132=CRITERIOS!$C$183,O132=CRITERIOS!$D$183),"Menor",IF(OR(O132=CRITERIOS!$C$184,O132=CRITERIOS!$D$184),"Moderado",IF(OR(O132=CRITERIOS!$C$185,O132=CRITERIOS!$D$185),"Mayor",IF(OR(O132=CRITERIOS!$C$186,O132=CRITERIOS!$D$186),"Catastrófico","")))))</f>
        <v>Mayor</v>
      </c>
      <c r="Q132" s="345">
        <f>IF(P132="","",IF(P132="Leve",0.2,IF(P132="Menor",0.4,IF(P132="Moderado",0.6,IF(P132="Mayor",0.8,IF(P132="Catastrófico",1,))))))</f>
        <v>0.8</v>
      </c>
      <c r="R132" s="774" t="str">
        <f>IF(OR(AND(M132="Muy Baja",P132="Leve"),AND(M132="Muy Baja",P132="Menor"),AND(M132="Baja",P132="Leve")),"BAJO",IF(OR(AND(M132="Muy baja",P132="Moderado"),AND(M132="Baja",P132="Menor"),AND(M132="Baja",P132="Moderado"),AND(M132="Media",P132="Leve"),AND(M132="Media",P132="Menor"),AND(M132="Media",P132="Moderado"),AND(M132="Alta",P132="Leve"),AND(M132="Alta",P132="Menor")),"MODERADO",IF(OR(AND(M132="Muy Baja",P132="Mayor"),AND(M132="Baja",P132="Mayor"),AND(M132="Media",P132="Mayor"),AND(M132="Alta",P132="Moderado"),AND(M132="Alta",P132="Mayor"),AND(M132="Muy Alta",P132="Leve"),AND(M132="Muy Alta",P132="Menor"),AND(M132="Muy Alta",P132="Moderado"),AND(M132="Muy Alta",P132="Mayor")),"ALTO",IF(OR(AND(M132="Muy Baja",P132="Catastrófico"),AND(M132="Baja",P132="Catastrófico"),AND(M132="Media",P132="Catastrófico"),AND(M132="Alta",P132="Catastrófico"),AND(M132="Muy Alta",P132="Catastrófico")),"EXTREMO",""))))</f>
        <v>ALTO</v>
      </c>
      <c r="S132" s="273" t="s">
        <v>904</v>
      </c>
      <c r="T132" s="289" t="s">
        <v>57</v>
      </c>
      <c r="U132" s="302" t="s">
        <v>905</v>
      </c>
      <c r="V132" s="273" t="s">
        <v>906</v>
      </c>
      <c r="W132" s="289" t="s">
        <v>78</v>
      </c>
      <c r="X132" s="289" t="s">
        <v>61</v>
      </c>
      <c r="Y132" s="657" t="str">
        <f t="shared" ref="Y132:Y135" si="136">IF(OR(W132="PREVENTIVO",W132="DETECTIVO"),"PROBABILIDAD",IF(W132="CORRECTIVO","IMPACTO",""))</f>
        <v>PROBABILIDAD</v>
      </c>
      <c r="Z132" s="657" t="str">
        <f t="shared" si="135"/>
        <v>40%</v>
      </c>
      <c r="AA132" s="275">
        <f>IFERROR(IF(Y132="Probabilidad",(N132-(N132*Z132)),IF(Y132="Impacto",N132,"")),"")</f>
        <v>0.6</v>
      </c>
      <c r="AB132" s="280" t="str">
        <f t="shared" si="114"/>
        <v>MEDIA</v>
      </c>
      <c r="AC132" s="280">
        <f>IFERROR(IF(Y132="Impacto",(Q132-(Q132*Z132)),IF(Y132="Probabilidad",Q132,"")),"")</f>
        <v>0.8</v>
      </c>
      <c r="AD132" s="290" t="str">
        <f>IFERROR(IF(AC132="","",IF(AC132&lt;=0.2,"LEVE",IF(AC132&lt;=0.4,"MENOR",IF(AC132&lt;=0.6,"MODERADO",IF(AC132&lt;=0.8,"MAYOR",IF(AC132=1,"CATASTRÓFICO")))))),"")</f>
        <v>MAYOR</v>
      </c>
      <c r="AE132" s="658" t="str">
        <f t="shared" si="134"/>
        <v>ALTO</v>
      </c>
      <c r="AF132" s="265">
        <v>45926</v>
      </c>
      <c r="AG132" s="278" t="s">
        <v>907</v>
      </c>
      <c r="AH132" s="659">
        <f>MIN(AA132:AA133)</f>
        <v>0.36</v>
      </c>
      <c r="AI132" s="355" t="str">
        <f>IFERROR(IF(AH132="","",IF(AH132&lt;=0.2,"MUY BAJA",IF(AH132&lt;=0.4,"BAJA",IF(AH132&lt;=0.6,"MEDIA",IF(AH132&lt;=0.8,"ALTA",IF(AH132=1,"MUY ALTA")))))),"")</f>
        <v>BAJA</v>
      </c>
      <c r="AJ132" s="659">
        <f>MIN(AC132:AC133)</f>
        <v>0.8</v>
      </c>
      <c r="AK132" s="355" t="str">
        <f>IFERROR(IF(AJ132="","",IF(AJ132&lt;=0.2,"LEVE",IF(AJ132&lt;=0.4,"MENOR",IF(AJ132&lt;=0.6,"MODERADO",IF(AJ132&lt;=0.8,"MAYOR",IF(AJ132=1,"CATASTRÓFICO")))))),"")</f>
        <v>MAYOR</v>
      </c>
      <c r="AL132" s="655" t="str">
        <f>IFERROR(IF(OR(AND(AI132="Muy Baja",AK132="Leve"),AND(AI132="Muy Baja",AK132="Menor"),AND(AI132="Baja",AK132="Leve")),"BAJO",IF(OR(AND(AI132="Muy baja",AK132="Moderado"),AND(AI132="Baja",AK132="Menor"),AND(AI132="Baja",AK132="Moderado"),AND(AI132="Media",AK132="Leve"),AND(AI132="Media",AK132="Menor"),AND(AI132="Media",AK132="Moderado"),AND(AI132="Alta",AK132="Leve"),AND(AI132="Alta",AK132="Menor")),"MODERADO",IF(OR(AND(AI132="Muy Baja",AK132="Mayor"),AND(AI132="Baja",AK132="Mayor"),AND(AI132="Media",AK132="Mayor"),AND(AI132="Alta",AK132="Moderado"),AND(AI132="Alta",AK132="Mayor"),AND(AI132="Muy Alta",AK132="Leve"),AND(AI132="Muy Alta",AK132="Menor"),AND(AI132="Muy Alta",AK132="Moderado"),AND(AI132="Muy Alta",AK132="Mayor")),"ALTO",IF(OR(AND(AI132="Muy Baja",AK132="Catastrófico"),AND(AI132="Baja",AK132="Catastrófico"),AND(AI132="Media",AK132="Catastrófico"),AND(AI132="Alta",AK132="Catastrófico"),AND(AI132="Muy Alta",AK132="Catastrófico")),"EXTREMO","")))),"")</f>
        <v>ALTO</v>
      </c>
      <c r="AM132" s="659"/>
      <c r="AN132" s="355"/>
      <c r="AO132" s="659"/>
      <c r="AP132" s="660"/>
      <c r="AQ132" s="655"/>
      <c r="AR132" s="356">
        <v>43717</v>
      </c>
      <c r="AS132" s="376" t="s">
        <v>249</v>
      </c>
      <c r="AT132" s="356" t="s">
        <v>371</v>
      </c>
      <c r="AU132" s="376" t="s">
        <v>155</v>
      </c>
      <c r="AV132" s="402" t="s">
        <v>344</v>
      </c>
      <c r="AW132" s="404" t="s">
        <v>215</v>
      </c>
      <c r="AX132" s="402">
        <v>44272</v>
      </c>
      <c r="AY132" s="404" t="s">
        <v>215</v>
      </c>
      <c r="AZ132" s="402">
        <v>44587</v>
      </c>
      <c r="BA132" s="404" t="s">
        <v>347</v>
      </c>
      <c r="BB132" s="372">
        <v>44795</v>
      </c>
      <c r="BC132" s="369" t="s">
        <v>908</v>
      </c>
      <c r="BD132" s="372">
        <v>44959</v>
      </c>
      <c r="BE132" s="369" t="s">
        <v>909</v>
      </c>
      <c r="BF132" s="661">
        <v>45132</v>
      </c>
      <c r="BG132" s="775" t="s">
        <v>910</v>
      </c>
      <c r="BH132" s="356"/>
      <c r="BI132" s="336"/>
      <c r="BJ132" s="348">
        <v>45400</v>
      </c>
      <c r="BK132" s="341" t="s">
        <v>911</v>
      </c>
      <c r="BL132" s="348">
        <v>45544</v>
      </c>
      <c r="BM132" s="341" t="s">
        <v>912</v>
      </c>
      <c r="BN132" s="348" t="s">
        <v>194</v>
      </c>
      <c r="BO132" s="341" t="s">
        <v>220</v>
      </c>
      <c r="BP132" s="348" t="s">
        <v>351</v>
      </c>
      <c r="BQ132" s="361" t="s">
        <v>913</v>
      </c>
      <c r="BR132" s="598"/>
    </row>
    <row r="133" spans="1:70" s="626" customFormat="1" ht="159.75" customHeight="1">
      <c r="A133" s="607"/>
      <c r="B133" s="608"/>
      <c r="C133" s="608"/>
      <c r="D133" s="652"/>
      <c r="E133" s="653"/>
      <c r="F133" s="273" t="s">
        <v>914</v>
      </c>
      <c r="G133" s="340"/>
      <c r="H133" s="340"/>
      <c r="I133" s="367"/>
      <c r="J133" s="336"/>
      <c r="K133" s="344"/>
      <c r="L133" s="336"/>
      <c r="M133" s="654"/>
      <c r="N133" s="345"/>
      <c r="O133" s="340"/>
      <c r="P133" s="654"/>
      <c r="Q133" s="345"/>
      <c r="R133" s="774"/>
      <c r="S133" s="273" t="s">
        <v>915</v>
      </c>
      <c r="T133" s="289" t="s">
        <v>57</v>
      </c>
      <c r="U133" s="273" t="s">
        <v>916</v>
      </c>
      <c r="V133" s="273" t="s">
        <v>917</v>
      </c>
      <c r="W133" s="289" t="s">
        <v>78</v>
      </c>
      <c r="X133" s="289" t="s">
        <v>61</v>
      </c>
      <c r="Y133" s="657" t="str">
        <f t="shared" si="136"/>
        <v>PROBABILIDAD</v>
      </c>
      <c r="Z133" s="657" t="str">
        <f t="shared" si="135"/>
        <v>40%</v>
      </c>
      <c r="AA133" s="275">
        <f>IFERROR(IF(AND(Y132="Probabilidad",Y133="Probabilidad"),(AA132-(AA132*Z133)),IF(Y133="Probabilidad",(N132-(N132*Z133)),IF(Y133="Impacto",AA132,""))),"")</f>
        <v>0.36</v>
      </c>
      <c r="AB133" s="280" t="str">
        <f t="shared" si="114"/>
        <v>BAJA</v>
      </c>
      <c r="AC133" s="280">
        <f>IFERROR(IF(AND(Y132="Impacto",Y133="Impacto"),(AC132-(AC132*Z133)),IF(Y133="Impacto",(Q132-(+Q132*Z133)),IF(Y133="Probabilidad",AC132,""))),"")</f>
        <v>0.8</v>
      </c>
      <c r="AD133" s="290" t="str">
        <f t="shared" si="133"/>
        <v>MAYOR</v>
      </c>
      <c r="AE133" s="658" t="str">
        <f t="shared" si="134"/>
        <v>ALTO</v>
      </c>
      <c r="AF133" s="265">
        <v>45926</v>
      </c>
      <c r="AG133" s="278" t="s">
        <v>918</v>
      </c>
      <c r="AH133" s="687"/>
      <c r="AI133" s="355"/>
      <c r="AJ133" s="687"/>
      <c r="AK133" s="355"/>
      <c r="AL133" s="655"/>
      <c r="AM133" s="659"/>
      <c r="AN133" s="355"/>
      <c r="AO133" s="659"/>
      <c r="AP133" s="660"/>
      <c r="AQ133" s="655"/>
      <c r="AR133" s="356"/>
      <c r="AS133" s="376"/>
      <c r="AT133" s="356"/>
      <c r="AU133" s="376"/>
      <c r="AV133" s="402"/>
      <c r="AW133" s="404"/>
      <c r="AX133" s="402"/>
      <c r="AY133" s="404"/>
      <c r="AZ133" s="402"/>
      <c r="BA133" s="404"/>
      <c r="BB133" s="372"/>
      <c r="BC133" s="369"/>
      <c r="BD133" s="372"/>
      <c r="BE133" s="369"/>
      <c r="BF133" s="661"/>
      <c r="BG133" s="775"/>
      <c r="BH133" s="356"/>
      <c r="BI133" s="336"/>
      <c r="BJ133" s="348"/>
      <c r="BK133" s="341"/>
      <c r="BL133" s="348"/>
      <c r="BM133" s="341"/>
      <c r="BN133" s="348"/>
      <c r="BO133" s="341"/>
      <c r="BP133" s="348"/>
      <c r="BQ133" s="361"/>
      <c r="BR133" s="598"/>
    </row>
    <row r="134" spans="1:70" s="626" customFormat="1" ht="256.5" customHeight="1">
      <c r="A134" s="607"/>
      <c r="B134" s="608"/>
      <c r="C134" s="608"/>
      <c r="D134" s="652"/>
      <c r="E134" s="653" t="s">
        <v>447</v>
      </c>
      <c r="F134" s="336" t="s">
        <v>919</v>
      </c>
      <c r="G134" s="346" t="s">
        <v>920</v>
      </c>
      <c r="H134" s="336" t="s">
        <v>921</v>
      </c>
      <c r="I134" s="367"/>
      <c r="J134" s="336" t="s">
        <v>111</v>
      </c>
      <c r="K134" s="344">
        <v>100</v>
      </c>
      <c r="L134" s="336" t="s">
        <v>922</v>
      </c>
      <c r="M134" s="654" t="str">
        <f>IF(K134&lt;=0,"",IF(K134&lt;=2,"Muy Baja",IF(K134&lt;=10,"Baja",IF(K134&lt;=30,"Media",IF(K134&lt;=100,"Alta",IF(K134&gt;100,"Muy Alta"))))))</f>
        <v>Alta</v>
      </c>
      <c r="N134" s="345">
        <f>IF(M134="","",IF(M134="Muy Baja",0.2,IF(M134="Baja",0.4,IF(M134="Media",0.6,IF(M134="Alta",0.8,IF(M134="Muy Alta",1,))))))</f>
        <v>0.8</v>
      </c>
      <c r="O134" s="336" t="s">
        <v>529</v>
      </c>
      <c r="P134" s="776" t="str">
        <f>IF(OR(O134=CRITERIOS!$C$182,O134=CRITERIOS!$D$182),"Leve",IF(OR(O134=CRITERIOS!$C$183,O134=CRITERIOS!$D$183),"Menor",IF(OR(O134=CRITERIOS!$C$184,O134=CRITERIOS!$D$184),"Moderado",IF(OR(O134=CRITERIOS!$C$185,O134=CRITERIOS!$D$185),"Mayor",IF(OR(O134=CRITERIOS!$C$186,O134=CRITERIOS!$D$186),"Catastrófico","")))))</f>
        <v>Catastrófico</v>
      </c>
      <c r="Q134" s="345">
        <f>IF(P134="","",IF(P134="Leve",0.2,IF(P134="Menor",0.4,IF(P134="Moderado",0.6,IF(P134="Mayor",0.8,IF(P134="Catastrófico",1,))))))</f>
        <v>1</v>
      </c>
      <c r="R134" s="777" t="str">
        <f>IF(OR(AND(M134="Muy Baja",P134="Leve"),AND(M134="Muy Baja",P134="Menor"),AND(M134="Baja",P134="Leve")),"BAJO",IF(OR(AND(M134="Muy baja",P134="Moderado"),AND(M134="Baja",P134="Menor"),AND(M134="Baja",P134="Moderado"),AND(M134="Media",P134="Leve"),AND(M134="Media",P134="Menor"),AND(M134="Media",P134="Moderado"),AND(M134="Alta",P134="Leve"),AND(M134="Alta",P134="Menor")),"MODERADO",IF(OR(AND(M134="Muy Baja",P134="Mayor"),AND(M134="Baja",P134="Mayor"),AND(M134="Media",P134="Mayor"),AND(M134="Alta",P134="Moderado"),AND(M134="Alta",P134="Mayor"),AND(M134="Muy Alta",P134="Leve"),AND(M134="Muy Alta",P134="Menor"),AND(M134="Muy Alta",P134="Moderado"),AND(M134="Muy Alta",P134="Mayor")),"ALTO",IF(OR(AND(M134="Muy Baja",P134="Catastrófico"),AND(M134="Baja",P134="Catastrófico"),AND(M134="Media",P134="Catastrófico"),AND(M134="Alta",P134="Catastrófico"),AND(M134="Muy Alta",P134="Catastrófico")),"EXTREMO",""))))</f>
        <v>EXTREMO</v>
      </c>
      <c r="S134" s="328" t="s">
        <v>923</v>
      </c>
      <c r="T134" s="281" t="s">
        <v>454</v>
      </c>
      <c r="U134" s="293" t="s">
        <v>924</v>
      </c>
      <c r="V134" s="328" t="s">
        <v>925</v>
      </c>
      <c r="W134" s="292" t="s">
        <v>60</v>
      </c>
      <c r="X134" s="292" t="s">
        <v>61</v>
      </c>
      <c r="Y134" s="656" t="str">
        <f t="shared" si="136"/>
        <v>PROBABILIDAD</v>
      </c>
      <c r="Z134" s="657" t="str">
        <f t="shared" si="135"/>
        <v>30%</v>
      </c>
      <c r="AA134" s="275">
        <f>IFERROR(IF(Y134="Probabilidad",(N134-(N134*Z134)),IF(Y134="Impacto",N134,"")),"")</f>
        <v>0.56000000000000005</v>
      </c>
      <c r="AB134" s="280" t="str">
        <f t="shared" si="114"/>
        <v>MEDIA</v>
      </c>
      <c r="AC134" s="280">
        <f>IFERROR(IF(Y134="Impacto",(Q134-(Q134*Z134)),IF(Y134="Probabilidad",Q134,"")),"")</f>
        <v>1</v>
      </c>
      <c r="AD134" s="280" t="str">
        <f t="shared" si="133"/>
        <v>CATASTRÓFICO</v>
      </c>
      <c r="AE134" s="778" t="str">
        <f t="shared" si="134"/>
        <v>EXTREMO</v>
      </c>
      <c r="AF134" s="265">
        <v>45980</v>
      </c>
      <c r="AG134" s="250" t="s">
        <v>926</v>
      </c>
      <c r="AH134" s="659">
        <f>MIN(AA134:AA135)</f>
        <v>0.39200000000000002</v>
      </c>
      <c r="AI134" s="355" t="str">
        <f>IFERROR(IF(AH134="","",IF(AH134&lt;=0.2,"MUY BAJA",IF(AH134&lt;=0.4,"BAJA",IF(AH134&lt;=0.6,"MEDIA",IF(AH134&lt;=0.8,"ALTA",IF(AH134=1,"MUY ALTA")))))),"")</f>
        <v>BAJA</v>
      </c>
      <c r="AJ134" s="659">
        <f>MIN(AC134:AC135)</f>
        <v>1</v>
      </c>
      <c r="AK134" s="371" t="str">
        <f>IFERROR(IF(AJ134="","",IF(AJ134&lt;=0.2,"LEVE",IF(AJ134&lt;=0.4,"MENOR",IF(AJ134&lt;=0.6,"MODERADO",IF(AJ134&lt;=0.8,"MAYOR",IF(AJ134=1,"CATASTRÓFICO")))))),"")</f>
        <v>CATASTRÓFICO</v>
      </c>
      <c r="AL134" s="371" t="str">
        <f>IFERROR(IF(OR(AND(AI134="Muy Baja",AK134="Leve"),AND(AI134="Muy Baja",AK134="Menor"),AND(AI134="Baja",AK134="Leve")),"BAJO",IF(OR(AND(AI134="Muy baja",AK134="Moderado"),AND(AI134="Baja",AK134="Menor"),AND(AI134="Baja",AK134="Moderado"),AND(AI134="Media",AK134="Leve"),AND(AI134="Media",AK134="Menor"),AND(AI134="Media",AK134="Moderado"),AND(AI134="Alta",AK134="Leve"),AND(AI134="Alta",AK134="Menor")),"MODERADO",IF(OR(AND(AI134="Muy Baja",AK134="Mayor"),AND(AI134="Baja",AK134="Mayor"),AND(AI134="Media",AK134="Mayor"),AND(AI134="Alta",AK134="Moderado"),AND(AI134="Alta",AK134="Mayor"),AND(AI134="Muy Alta",AK134="Leve"),AND(AI134="Muy Alta",AK134="Menor"),AND(AI134="Muy Alta",AK134="Moderado"),AND(AI134="Muy Alta",AK134="Mayor")),"ALTO",IF(OR(AND(AI134="Muy Baja",AK134="Catastrófico"),AND(AI134="Baja",AK134="Catastrófico"),AND(AI134="Media",AK134="Catastrófico"),AND(AI134="Alta",AK134="Catastrófico"),AND(AI134="Muy Alta",AK134="Catastrófico")),"EXTREMO","")))),"")</f>
        <v>EXTREMO</v>
      </c>
      <c r="AM134" s="659"/>
      <c r="AN134" s="355"/>
      <c r="AO134" s="659"/>
      <c r="AP134" s="660"/>
      <c r="AQ134" s="655"/>
      <c r="AR134" s="779">
        <v>43738</v>
      </c>
      <c r="AS134" s="780" t="s">
        <v>927</v>
      </c>
      <c r="AT134" s="779" t="s">
        <v>371</v>
      </c>
      <c r="AU134" s="781" t="s">
        <v>72</v>
      </c>
      <c r="AV134" s="779">
        <v>44061</v>
      </c>
      <c r="AW134" s="781" t="s">
        <v>928</v>
      </c>
      <c r="AX134" s="782">
        <v>44299</v>
      </c>
      <c r="AY134" s="781" t="s">
        <v>215</v>
      </c>
      <c r="AZ134" s="695">
        <v>44587</v>
      </c>
      <c r="BA134" s="299" t="s">
        <v>929</v>
      </c>
      <c r="BB134" s="288">
        <v>44796</v>
      </c>
      <c r="BC134" s="273" t="s">
        <v>930</v>
      </c>
      <c r="BD134" s="288">
        <v>44960</v>
      </c>
      <c r="BE134" s="273" t="s">
        <v>931</v>
      </c>
      <c r="BF134" s="671">
        <v>45138</v>
      </c>
      <c r="BG134" s="672" t="s">
        <v>932</v>
      </c>
      <c r="BH134" s="356"/>
      <c r="BI134" s="376"/>
      <c r="BJ134" s="668" t="s">
        <v>459</v>
      </c>
      <c r="BK134" s="669" t="s">
        <v>249</v>
      </c>
      <c r="BL134" s="668" t="s">
        <v>461</v>
      </c>
      <c r="BM134" s="669" t="s">
        <v>933</v>
      </c>
      <c r="BN134" s="668">
        <v>45748</v>
      </c>
      <c r="BO134" s="669" t="s">
        <v>220</v>
      </c>
      <c r="BP134" s="668">
        <v>45901</v>
      </c>
      <c r="BQ134" s="670" t="s">
        <v>934</v>
      </c>
      <c r="BR134" s="598"/>
    </row>
    <row r="135" spans="1:70" s="626" customFormat="1" ht="135.75" customHeight="1">
      <c r="A135" s="607"/>
      <c r="B135" s="608"/>
      <c r="C135" s="608"/>
      <c r="D135" s="652"/>
      <c r="E135" s="653"/>
      <c r="F135" s="336"/>
      <c r="G135" s="346"/>
      <c r="H135" s="336"/>
      <c r="I135" s="367"/>
      <c r="J135" s="336"/>
      <c r="K135" s="344"/>
      <c r="L135" s="336"/>
      <c r="M135" s="654"/>
      <c r="N135" s="345"/>
      <c r="O135" s="336"/>
      <c r="P135" s="776"/>
      <c r="Q135" s="345"/>
      <c r="R135" s="777"/>
      <c r="S135" s="328" t="s">
        <v>935</v>
      </c>
      <c r="T135" s="281" t="s">
        <v>454</v>
      </c>
      <c r="U135" s="309" t="s">
        <v>936</v>
      </c>
      <c r="V135" s="328" t="s">
        <v>937</v>
      </c>
      <c r="W135" s="292" t="s">
        <v>60</v>
      </c>
      <c r="X135" s="292" t="s">
        <v>61</v>
      </c>
      <c r="Y135" s="656" t="str">
        <f t="shared" si="136"/>
        <v>PROBABILIDAD</v>
      </c>
      <c r="Z135" s="657" t="str">
        <f t="shared" si="135"/>
        <v>30%</v>
      </c>
      <c r="AA135" s="275">
        <f>IFERROR(IF(AND(Y134="Probabilidad",Y135="Probabilidad"),(AA134-(AA134*Z135)),IF(Y135="Probabilidad",(N134-(N134*Z135)),IF(Y135="Impacto",AA134,""))),"")</f>
        <v>0.39200000000000002</v>
      </c>
      <c r="AB135" s="280" t="str">
        <f t="shared" si="114"/>
        <v>BAJA</v>
      </c>
      <c r="AC135" s="280">
        <f>IFERROR(IF(AND(Y134="Impacto",Y135="Impacto"),(AC134-(AC134*Z135)),IF(Y135="Impacto",(Q134-(+Q134*Z135)),IF(Y135="Probabilidad",AC134,""))),"")</f>
        <v>1</v>
      </c>
      <c r="AD135" s="280" t="str">
        <f>IFERROR(IF(AC135="","",IF(AC135&lt;=0.2,"LEVE",IF(AC135&lt;=0.4,"MENOR",IF(AC135&lt;=0.6,"MODERADO",IF(AC135&lt;=0.8,"MAYOR",IF(AC135=1,"CATASTRÓFICO")))))),"")</f>
        <v>CATASTRÓFICO</v>
      </c>
      <c r="AE135" s="778" t="str">
        <f>IFERROR(IF(OR(AND(AB135="Muy Baja",AD135="Leve"),AND(AB135="Muy Baja",AD135="Menor"),AND(AB135="Baja",AD135="Leve")),"BAJO",IF(OR(AND(AB135="Muy baja",AD135="Moderado"),AND(AB135="Baja",AD135="Menor"),AND(AB135="Baja",AD135="Moderado"),AND(AB135="Media",AD135="Leve"),AND(AB135="Media",AD135="Menor"),AND(AB135="Media",AD135="Moderado"),AND(AB135="Alta",AD135="Leve"),AND(AB135="Alta",AD135="Menor")),"MODERADO",IF(OR(AND(AB135="Muy Baja",AD135="Mayor"),AND(AB135="Baja",AD135="Mayor"),AND(AB135="Media",AD135="Mayor"),AND(AB135="Alta",AD135="Moderado"),AND(AB135="Alta",AD135="Mayor"),AND(AB135="Muy Alta",AD135="Leve"),AND(AB135="Muy Alta",AD135="Menor"),AND(AB135="Muy Alta",AD135="Moderado"),AND(AB135="Muy Alta",AD135="Mayor")),"ALTO",IF(OR(AND(AB135="Muy Baja",AD135="Catastrófico"),AND(AB135="Baja",AD135="Catastrófico"),AND(AB135="Media",AD135="Catastrófico"),AND(AB135="Alta",AD135="Catastrófico"),AND(AB135="Muy Alta",AD135="Catastrófico")),"EXTREMO","")))),"")</f>
        <v>EXTREMO</v>
      </c>
      <c r="AF135" s="265">
        <v>45980</v>
      </c>
      <c r="AG135" s="331" t="s">
        <v>938</v>
      </c>
      <c r="AH135" s="659"/>
      <c r="AI135" s="355"/>
      <c r="AJ135" s="659"/>
      <c r="AK135" s="371"/>
      <c r="AL135" s="371"/>
      <c r="AM135" s="659"/>
      <c r="AN135" s="355"/>
      <c r="AO135" s="659"/>
      <c r="AP135" s="660"/>
      <c r="AQ135" s="655"/>
      <c r="AR135" s="779"/>
      <c r="AS135" s="780"/>
      <c r="AT135" s="779"/>
      <c r="AU135" s="781"/>
      <c r="AV135" s="779"/>
      <c r="AW135" s="781"/>
      <c r="AX135" s="782"/>
      <c r="AY135" s="781"/>
      <c r="AZ135" s="695"/>
      <c r="BA135" s="299"/>
      <c r="BB135" s="288"/>
      <c r="BC135" s="273"/>
      <c r="BD135" s="288"/>
      <c r="BE135" s="273"/>
      <c r="BF135" s="671"/>
      <c r="BG135" s="672"/>
      <c r="BH135" s="356"/>
      <c r="BI135" s="376"/>
      <c r="BJ135" s="668"/>
      <c r="BK135" s="669"/>
      <c r="BL135" s="668"/>
      <c r="BM135" s="669"/>
      <c r="BN135" s="668"/>
      <c r="BO135" s="669"/>
      <c r="BP135" s="668"/>
      <c r="BQ135" s="670"/>
      <c r="BR135" s="598"/>
    </row>
    <row r="136" spans="1:70" s="626" customFormat="1" ht="144.75" customHeight="1">
      <c r="A136" s="607"/>
      <c r="B136" s="608"/>
      <c r="C136" s="608"/>
      <c r="D136" s="652"/>
      <c r="E136" s="653" t="s">
        <v>107</v>
      </c>
      <c r="F136" s="273" t="s">
        <v>939</v>
      </c>
      <c r="G136" s="336" t="s">
        <v>940</v>
      </c>
      <c r="H136" s="336" t="s">
        <v>921</v>
      </c>
      <c r="I136" s="367"/>
      <c r="J136" s="336" t="s">
        <v>111</v>
      </c>
      <c r="K136" s="344">
        <v>150</v>
      </c>
      <c r="L136" s="336" t="s">
        <v>941</v>
      </c>
      <c r="M136" s="654" t="str">
        <f>IF(K136&lt;=0,"",IF(K136&lt;=2,"Muy Baja",IF(K136&lt;=10,"Baja",IF(K136&lt;=30,"Media",IF(K136&lt;=100,"Alta",IF(K136&gt;100,"Muy Alta"))))))</f>
        <v>Muy Alta</v>
      </c>
      <c r="N136" s="345">
        <f>IF(M136="","",IF(M136="Muy Baja",0.2,IF(M136="Baja",0.4,IF(M136="Media",0.6,IF(M136="Alta",0.8,IF(M136="Muy Alta",1,))))))</f>
        <v>1</v>
      </c>
      <c r="O136" s="336" t="s">
        <v>55</v>
      </c>
      <c r="P136" s="654" t="str">
        <f>IF(OR(O136=CRITERIOS!$C$182,O136=CRITERIOS!$D$182),"Leve",IF(OR(O136=CRITERIOS!$C$183,O136=CRITERIOS!$D$183),"Menor",IF(OR(O136=CRITERIOS!$C$184,O136=CRITERIOS!$D$184),"Moderado",IF(OR(O136=CRITERIOS!$C$185,O136=CRITERIOS!$D$185),"Mayor",IF(OR(O136=CRITERIOS!$C$186,O136=CRITERIOS!$D$186),"Catastrófico","")))))</f>
        <v>Moderado</v>
      </c>
      <c r="Q136" s="345">
        <f>IF(P136="","",IF(P136="Leve",0.2,IF(P136="Menor",0.4,IF(P136="Moderado",0.6,IF(P136="Mayor",0.8,IF(P136="Catastrófico",1,))))))</f>
        <v>0.6</v>
      </c>
      <c r="R136" s="655" t="str">
        <f>IF(OR(AND(M136="Muy Baja",P136="Leve"),AND(M136="Muy Baja",P136="Menor"),AND(M136="Baja",P136="Leve")),"BAJO",IF(OR(AND(M136="Muy baja",P136="Moderado"),AND(M136="Baja",P136="Menor"),AND(M136="Baja",P136="Moderado"),AND(M136="Media",P136="Leve"),AND(M136="Media",P136="Menor"),AND(M136="Media",P136="Moderado"),AND(M136="Alta",P136="Leve"),AND(M136="Alta",P136="Menor")),"MODERADO",IF(OR(AND(M136="Muy Baja",P136="Mayor"),AND(M136="Baja",P136="Mayor"),AND(M136="Media",P136="Mayor"),AND(M136="Alta",P136="Moderado"),AND(M136="Alta",P136="Mayor"),AND(M136="Muy Alta",P136="Leve"),AND(M136="Muy Alta",P136="Menor"),AND(M136="Muy Alta",P136="Moderado"),AND(M136="Muy Alta",P136="Mayor")),"ALTO",IF(OR(AND(M136="Muy Baja",P136="Catastrófico"),AND(M136="Baja",P136="Catastrófico"),AND(M136="Media",P136="Catastrófico"),AND(M136="Alta",P136="Catastrófico"),AND(M136="Muy Alta",P136="Catastrófico")),"EXTREMO",""))))</f>
        <v>ALTO</v>
      </c>
      <c r="S136" s="368" t="s">
        <v>942</v>
      </c>
      <c r="T136" s="380" t="s">
        <v>57</v>
      </c>
      <c r="U136" s="385" t="s">
        <v>943</v>
      </c>
      <c r="V136" s="368" t="s">
        <v>599</v>
      </c>
      <c r="W136" s="386" t="s">
        <v>78</v>
      </c>
      <c r="X136" s="386" t="s">
        <v>61</v>
      </c>
      <c r="Y136" s="654" t="str">
        <f t="shared" ref="Y136:Y139" si="137">IF(OR(W136="PREVENTIVO",W136="DETECTIVO"),"PROBABILIDAD",IF(W136="CORRECTIVO","IMPACTO",""))</f>
        <v>PROBABILIDAD</v>
      </c>
      <c r="Z136" s="687" t="str">
        <f t="shared" ref="Z136:Z139" si="138">IF(AND(W136="PREVENTIVO",X136="AUTOMÁTICO"),"50%",IF(AND(W136="PREVENTIVO",X136="MANUAL"),"40%",IF(AND(W136="DETECTIVO",X136="AUTOMÁTICO"),"40%",IF(AND(W136="DETECTIVO",X136="MANUAL"),"30%",IF(AND(W136="CORRECTIVO",X136="AUTOMÁTICO"),"35%",IF(AND(W136="CORRECTIVO",X136="MANUAL"),"25%",""))))))</f>
        <v>40%</v>
      </c>
      <c r="AA136" s="345">
        <f>IFERROR(IF(Y136="Probabilidad",(N136-(N136*Z136)),IF(Y136="Impacto",N136,"")),"")</f>
        <v>0.6</v>
      </c>
      <c r="AB136" s="355" t="str">
        <f t="shared" ref="AB136:AB139" si="139">IFERROR(IF(AA136="","",IF(AA136&lt;=0.2,"MUY BAJA",IF(AA136&lt;=0.4,"BAJA",IF(AA136&lt;=0.6,"MEDIA",IF(AA136&lt;=0.8,"ALTA",IF(AA136=1,"MUY ALTA")))))),"")</f>
        <v>MEDIA</v>
      </c>
      <c r="AC136" s="355">
        <f>IFERROR(IF(Y136="Impacto",(Q136-(Q136*Z136)),IF(Y136="Probabilidad",Q136,"")),"")</f>
        <v>0.6</v>
      </c>
      <c r="AD136" s="355" t="str">
        <f t="shared" ref="AD136" si="140">IFERROR(IF(AC136="","",IF(AC136&lt;=0.2,"LEVE",IF(AC136&lt;=0.4,"MENOR",IF(AC136&lt;=0.6,"MODERADO",IF(AC136&lt;=0.8,"MAYOR",IF(AC136=1,"CATASTRÓFICO")))))),"")</f>
        <v>MODERADO</v>
      </c>
      <c r="AE136" s="777" t="str">
        <f t="shared" ref="AE136" si="141">IFERROR(IF(OR(AND(AB136="Muy Baja",AD136="Leve"),AND(AB136="Muy Baja",AD136="Menor"),AND(AB136="Baja",AD136="Leve")),"BAJO",IF(OR(AND(AB136="Muy baja",AD136="Moderado"),AND(AB136="Baja",AD136="Menor"),AND(AB136="Baja",AD136="Moderado"),AND(AB136="Media",AD136="Leve"),AND(AB136="Media",AD136="Menor"),AND(AB136="Media",AD136="Moderado"),AND(AB136="Alta",AD136="Leve"),AND(AB136="Alta",AD136="Menor")),"MODERADO",IF(OR(AND(AB136="Muy Baja",AD136="Mayor"),AND(AB136="Baja",AD136="Mayor"),AND(AB136="Media",AD136="Mayor"),AND(AB136="Alta",AD136="Moderado"),AND(AB136="Alta",AD136="Mayor"),AND(AB136="Muy Alta",AD136="Leve"),AND(AB136="Muy Alta",AD136="Menor"),AND(AB136="Muy Alta",AD136="Moderado"),AND(AB136="Muy Alta",AD136="Mayor")),"ALTO",IF(OR(AND(AB136="Muy Baja",AD136="Catastrófico"),AND(AB136="Baja",AD136="Catastrófico"),AND(AB136="Media",AD136="Catastrófico"),AND(AB136="Alta",AD136="Catastrófico"),AND(AB136="Muy Alta",AD136="Catastrófico")),"EXTREMO","")))),"")</f>
        <v>MODERADO</v>
      </c>
      <c r="AF136" s="317"/>
      <c r="AG136" s="331"/>
      <c r="AH136" s="659">
        <f>MIN(AA136:AA139)</f>
        <v>0.29399999999999998</v>
      </c>
      <c r="AI136" s="355" t="str">
        <f>IFERROR(IF(AH136="","",IF(AH136&lt;=0.2,"MUY BAJA",IF(AH136&lt;=0.4,"BAJA",IF(AH136&lt;=0.6,"MEDIA",IF(AH136&lt;=0.8,"ALTA",IF(AH136=1,"MUY ALTA")))))),"")</f>
        <v>BAJA</v>
      </c>
      <c r="AJ136" s="659">
        <f>MIN(AC136:AC139)</f>
        <v>0.6</v>
      </c>
      <c r="AK136" s="371" t="str">
        <f>IFERROR(IF(AJ136="","",IF(AJ136&lt;=0.2,"LEVE",IF(AJ136&lt;=0.4,"MENOR",IF(AJ136&lt;=0.6,"MODERADO",IF(AJ136&lt;=0.8,"MAYOR",IF(AJ136=1,"CATASTRÓFICO")))))),"")</f>
        <v>MODERADO</v>
      </c>
      <c r="AL136" s="371" t="str">
        <f>IFERROR(IF(OR(AND(AI136="Muy Baja",AK136="Leve"),AND(AI136="Muy Baja",AK136="Menor"),AND(AI136="Baja",AK136="Leve")),"BAJO",IF(OR(AND(AI136="Muy baja",AK136="Moderado"),AND(AI136="Baja",AK136="Menor"),AND(AI136="Baja",AK136="Moderado"),AND(AI136="Media",AK136="Leve"),AND(AI136="Media",AK136="Menor"),AND(AI136="Media",AK136="Moderado"),AND(AI136="Alta",AK136="Leve"),AND(AI136="Alta",AK136="Menor")),"MODERADO",IF(OR(AND(AI136="Muy Baja",AK136="Mayor"),AND(AI136="Baja",AK136="Mayor"),AND(AI136="Media",AK136="Mayor"),AND(AI136="Alta",AK136="Moderado"),AND(AI136="Alta",AK136="Mayor"),AND(AI136="Muy Alta",AK136="Leve"),AND(AI136="Muy Alta",AK136="Menor"),AND(AI136="Muy Alta",AK136="Moderado"),AND(AI136="Muy Alta",AK136="Mayor")),"ALTO",IF(OR(AND(AI136="Muy Baja",AK136="Catastrófico"),AND(AI136="Baja",AK136="Catastrófico"),AND(AI136="Media",AK136="Catastrófico"),AND(AI136="Alta",AK136="Catastrófico"),AND(AI136="Muy Alta",AK136="Catastrófico")),"EXTREMO","")))),"")</f>
        <v>MODERADO</v>
      </c>
      <c r="AM136" s="659"/>
      <c r="AN136" s="355"/>
      <c r="AO136" s="659"/>
      <c r="AP136" s="660"/>
      <c r="AQ136" s="655"/>
      <c r="AR136" s="779"/>
      <c r="AS136" s="780"/>
      <c r="AT136" s="779"/>
      <c r="AU136" s="781"/>
      <c r="AV136" s="779"/>
      <c r="AW136" s="781"/>
      <c r="AX136" s="782"/>
      <c r="AY136" s="781"/>
      <c r="AZ136" s="695"/>
      <c r="BA136" s="299"/>
      <c r="BB136" s="288"/>
      <c r="BC136" s="273"/>
      <c r="BD136" s="288"/>
      <c r="BE136" s="273"/>
      <c r="BF136" s="730"/>
      <c r="BG136" s="731"/>
      <c r="BH136" s="288"/>
      <c r="BI136" s="297"/>
      <c r="BJ136" s="666"/>
      <c r="BK136" s="667"/>
      <c r="BL136" s="666"/>
      <c r="BM136" s="667"/>
      <c r="BN136" s="666"/>
      <c r="BO136" s="667"/>
      <c r="BP136" s="666"/>
      <c r="BQ136" s="783"/>
      <c r="BR136" s="598"/>
    </row>
    <row r="137" spans="1:70" s="626" customFormat="1" ht="90.75" customHeight="1">
      <c r="A137" s="607"/>
      <c r="B137" s="608"/>
      <c r="C137" s="608"/>
      <c r="D137" s="652"/>
      <c r="E137" s="653"/>
      <c r="F137" s="273" t="s">
        <v>944</v>
      </c>
      <c r="G137" s="336"/>
      <c r="H137" s="336"/>
      <c r="I137" s="367"/>
      <c r="J137" s="336"/>
      <c r="K137" s="344"/>
      <c r="L137" s="336"/>
      <c r="M137" s="654"/>
      <c r="N137" s="345"/>
      <c r="O137" s="336"/>
      <c r="P137" s="654"/>
      <c r="Q137" s="345"/>
      <c r="R137" s="655"/>
      <c r="S137" s="368"/>
      <c r="T137" s="380"/>
      <c r="U137" s="385"/>
      <c r="V137" s="368"/>
      <c r="W137" s="386"/>
      <c r="X137" s="386"/>
      <c r="Y137" s="654"/>
      <c r="Z137" s="687"/>
      <c r="AA137" s="345"/>
      <c r="AB137" s="355"/>
      <c r="AC137" s="355"/>
      <c r="AD137" s="355"/>
      <c r="AE137" s="777"/>
      <c r="AF137" s="317"/>
      <c r="AG137" s="331"/>
      <c r="AH137" s="659"/>
      <c r="AI137" s="355"/>
      <c r="AJ137" s="659"/>
      <c r="AK137" s="371"/>
      <c r="AL137" s="371"/>
      <c r="AM137" s="659"/>
      <c r="AN137" s="355"/>
      <c r="AO137" s="659"/>
      <c r="AP137" s="660"/>
      <c r="AQ137" s="655"/>
      <c r="AR137" s="779"/>
      <c r="AS137" s="780"/>
      <c r="AT137" s="779"/>
      <c r="AU137" s="781"/>
      <c r="AV137" s="779"/>
      <c r="AW137" s="781"/>
      <c r="AX137" s="782"/>
      <c r="AY137" s="781"/>
      <c r="AZ137" s="695"/>
      <c r="BA137" s="299"/>
      <c r="BB137" s="288"/>
      <c r="BC137" s="273"/>
      <c r="BD137" s="288"/>
      <c r="BE137" s="273"/>
      <c r="BF137" s="730"/>
      <c r="BG137" s="731"/>
      <c r="BH137" s="288"/>
      <c r="BI137" s="297"/>
      <c r="BJ137" s="666"/>
      <c r="BK137" s="667"/>
      <c r="BL137" s="666"/>
      <c r="BM137" s="667"/>
      <c r="BN137" s="666"/>
      <c r="BO137" s="667"/>
      <c r="BP137" s="666"/>
      <c r="BQ137" s="783"/>
      <c r="BR137" s="598"/>
    </row>
    <row r="138" spans="1:70" s="626" customFormat="1" ht="72" customHeight="1">
      <c r="A138" s="607"/>
      <c r="B138" s="608"/>
      <c r="C138" s="608"/>
      <c r="D138" s="652"/>
      <c r="E138" s="653"/>
      <c r="F138" s="336" t="s">
        <v>945</v>
      </c>
      <c r="G138" s="336"/>
      <c r="H138" s="336"/>
      <c r="I138" s="367"/>
      <c r="J138" s="336"/>
      <c r="K138" s="344"/>
      <c r="L138" s="336"/>
      <c r="M138" s="654"/>
      <c r="N138" s="345"/>
      <c r="O138" s="336"/>
      <c r="P138" s="654"/>
      <c r="Q138" s="345"/>
      <c r="R138" s="655"/>
      <c r="S138" s="328" t="s">
        <v>946</v>
      </c>
      <c r="T138" s="281" t="s">
        <v>57</v>
      </c>
      <c r="U138" s="309" t="s">
        <v>947</v>
      </c>
      <c r="V138" s="328" t="s">
        <v>948</v>
      </c>
      <c r="W138" s="292" t="s">
        <v>60</v>
      </c>
      <c r="X138" s="292" t="s">
        <v>61</v>
      </c>
      <c r="Y138" s="656" t="str">
        <f t="shared" si="137"/>
        <v>PROBABILIDAD</v>
      </c>
      <c r="Z138" s="657" t="str">
        <f t="shared" si="138"/>
        <v>30%</v>
      </c>
      <c r="AA138" s="275">
        <f>IFERROR(IF(AND(Y136="Probabilidad",Y138="Probabilidad"),(AA136-(AA136*Z138)),IF(Y138="Probabilidad",(N136-(N136*Z138)),IF(Y138="Impacto",AA136,""))),"")</f>
        <v>0.42</v>
      </c>
      <c r="AB138" s="280" t="str">
        <f t="shared" si="139"/>
        <v>MEDIA</v>
      </c>
      <c r="AC138" s="280">
        <f>IFERROR(IF(AND(Y136="Impacto",Y138="Impacto"),(AC136-(AC136*Z138)),IF(Y138="Impacto",(Q136-(+Q136*Z138)),IF(Y138="Probabilidad",AC136,""))),"")</f>
        <v>0.6</v>
      </c>
      <c r="AD138" s="280" t="str">
        <f>IFERROR(IF(AC138="","",IF(AC138&lt;=0.2,"LEVE",IF(AC138&lt;=0.4,"MENOR",IF(AC138&lt;=0.6,"MODERADO",IF(AC138&lt;=0.8,"MAYOR",IF(AC138=1,"CATASTRÓFICO")))))),"")</f>
        <v>MODERADO</v>
      </c>
      <c r="AE138" s="778" t="str">
        <f>IFERROR(IF(OR(AND(AB138="Muy Baja",AD138="Leve"),AND(AB138="Muy Baja",AD138="Menor"),AND(AB138="Baja",AD138="Leve")),"BAJO",IF(OR(AND(AB138="Muy baja",AD138="Moderado"),AND(AB138="Baja",AD138="Menor"),AND(AB138="Baja",AD138="Moderado"),AND(AB138="Media",AD138="Leve"),AND(AB138="Media",AD138="Menor"),AND(AB138="Media",AD138="Moderado"),AND(AB138="Alta",AD138="Leve"),AND(AB138="Alta",AD138="Menor")),"MODERADO",IF(OR(AND(AB138="Muy Baja",AD138="Mayor"),AND(AB138="Baja",AD138="Mayor"),AND(AB138="Media",AD138="Mayor"),AND(AB138="Alta",AD138="Moderado"),AND(AB138="Alta",AD138="Mayor"),AND(AB138="Muy Alta",AD138="Leve"),AND(AB138="Muy Alta",AD138="Menor"),AND(AB138="Muy Alta",AD138="Moderado"),AND(AB138="Muy Alta",AD138="Mayor")),"ALTO",IF(OR(AND(AB138="Muy Baja",AD138="Catastrófico"),AND(AB138="Baja",AD138="Catastrófico"),AND(AB138="Media",AD138="Catastrófico"),AND(AB138="Alta",AD138="Catastrófico"),AND(AB138="Muy Alta",AD138="Catastrófico")),"EXTREMO","")))),"")</f>
        <v>MODERADO</v>
      </c>
      <c r="AF138" s="357"/>
      <c r="AG138" s="358"/>
      <c r="AH138" s="659"/>
      <c r="AI138" s="355"/>
      <c r="AJ138" s="659"/>
      <c r="AK138" s="371"/>
      <c r="AL138" s="371"/>
      <c r="AM138" s="659"/>
      <c r="AN138" s="355"/>
      <c r="AO138" s="659"/>
      <c r="AP138" s="660"/>
      <c r="AQ138" s="655"/>
      <c r="AR138" s="779"/>
      <c r="AS138" s="780"/>
      <c r="AT138" s="779"/>
      <c r="AU138" s="781"/>
      <c r="AV138" s="779"/>
      <c r="AW138" s="781"/>
      <c r="AX138" s="782"/>
      <c r="AY138" s="781"/>
      <c r="AZ138" s="695"/>
      <c r="BA138" s="299"/>
      <c r="BB138" s="288"/>
      <c r="BC138" s="273"/>
      <c r="BD138" s="288"/>
      <c r="BE138" s="273"/>
      <c r="BF138" s="730"/>
      <c r="BG138" s="731"/>
      <c r="BH138" s="288"/>
      <c r="BI138" s="297"/>
      <c r="BJ138" s="666"/>
      <c r="BK138" s="667"/>
      <c r="BL138" s="666"/>
      <c r="BM138" s="667"/>
      <c r="BN138" s="666"/>
      <c r="BO138" s="667"/>
      <c r="BP138" s="666"/>
      <c r="BQ138" s="783"/>
      <c r="BR138" s="598"/>
    </row>
    <row r="139" spans="1:70" s="626" customFormat="1" ht="89.25" customHeight="1">
      <c r="A139" s="607"/>
      <c r="B139" s="608"/>
      <c r="C139" s="608"/>
      <c r="D139" s="652"/>
      <c r="E139" s="653"/>
      <c r="F139" s="336"/>
      <c r="G139" s="336"/>
      <c r="H139" s="336"/>
      <c r="I139" s="367"/>
      <c r="J139" s="336"/>
      <c r="K139" s="344"/>
      <c r="L139" s="336"/>
      <c r="M139" s="654"/>
      <c r="N139" s="345"/>
      <c r="O139" s="336"/>
      <c r="P139" s="654"/>
      <c r="Q139" s="345"/>
      <c r="R139" s="655"/>
      <c r="S139" s="328" t="s">
        <v>949</v>
      </c>
      <c r="T139" s="281" t="s">
        <v>57</v>
      </c>
      <c r="U139" s="309" t="s">
        <v>936</v>
      </c>
      <c r="V139" s="328" t="s">
        <v>937</v>
      </c>
      <c r="W139" s="292" t="s">
        <v>60</v>
      </c>
      <c r="X139" s="292" t="s">
        <v>61</v>
      </c>
      <c r="Y139" s="656" t="str">
        <f t="shared" si="137"/>
        <v>PROBABILIDAD</v>
      </c>
      <c r="Z139" s="657" t="str">
        <f t="shared" si="138"/>
        <v>30%</v>
      </c>
      <c r="AA139" s="275">
        <f>IFERROR(IF(AND(Y138="Probabilidad",Y139="Probabilidad"),(AA138-(AA138*Z139)),IF(AND(Y138="Impacto",Y139="Probabilidad"),(AA136-(AA136*Z139)),IF(Y139="Impacto",AA138,""))),"")</f>
        <v>0.29399999999999998</v>
      </c>
      <c r="AB139" s="280" t="str">
        <f t="shared" si="139"/>
        <v>BAJA</v>
      </c>
      <c r="AC139" s="280">
        <f>IFERROR(IF(AND(Y138="Impacto",Y139="Impacto"),(AC138-(AC138*Z139)),IF(AND(Y138="Probabilidad",Y139="Impacto"),(AC137-(AC137*Z139)),IF(Y139="Probabilidad",AC138,""))),"")</f>
        <v>0.6</v>
      </c>
      <c r="AD139" s="280" t="str">
        <f t="shared" ref="AD139" si="142">IFERROR(IF(AC139="","",IF(AC139&lt;=0.2,"LEVE",IF(AC139&lt;=0.4,"MENOR",IF(AC139&lt;=0.6,"MODERADO",IF(AC139&lt;=0.8,"MAYOR",IF(AC139=1,"CATASTRÓFICO")))))),"")</f>
        <v>MODERADO</v>
      </c>
      <c r="AE139" s="658" t="str">
        <f t="shared" ref="AE139" si="143">IFERROR(IF(OR(AND(AB139="Muy Baja",AD139="Leve"),AND(AB139="Muy Baja",AD139="Menor"),AND(AB139="Baja",AD139="Leve")),"BAJO",IF(OR(AND(AB139="Muy baja",AD139="Moderado"),AND(AB139="Baja",AD139="Menor"),AND(AB139="Baja",AD139="Moderado"),AND(AB139="Media",AD139="Leve"),AND(AB139="Media",AD139="Menor"),AND(AB139="Media",AD139="Moderado"),AND(AB139="Alta",AD139="Leve"),AND(AB139="Alta",AD139="Menor")),"MODERADO",IF(OR(AND(AB139="Muy Baja",AD139="Mayor"),AND(AB139="Baja",AD139="Mayor"),AND(AB139="Media",AD139="Mayor"),AND(AB139="Alta",AD139="Moderado"),AND(AB139="Alta",AD139="Mayor"),AND(AB139="Muy Alta",AD139="Leve"),AND(AB139="Muy Alta",AD139="Menor"),AND(AB139="Muy Alta",AD139="Moderado"),AND(AB139="Muy Alta",AD139="Mayor")),"ALTO",IF(OR(AND(AB139="Muy Baja",AD139="Catastrófico"),AND(AB139="Baja",AD139="Catastrófico"),AND(AB139="Media",AD139="Catastrófico"),AND(AB139="Alta",AD139="Catastrófico"),AND(AB139="Muy Alta",AD139="Catastrófico")),"EXTREMO","")))),"")</f>
        <v>MODERADO</v>
      </c>
      <c r="AF139" s="357"/>
      <c r="AG139" s="358"/>
      <c r="AH139" s="659"/>
      <c r="AI139" s="355"/>
      <c r="AJ139" s="659"/>
      <c r="AK139" s="371"/>
      <c r="AL139" s="371"/>
      <c r="AM139" s="659"/>
      <c r="AN139" s="355"/>
      <c r="AO139" s="659"/>
      <c r="AP139" s="660"/>
      <c r="AQ139" s="655"/>
      <c r="AR139" s="779"/>
      <c r="AS139" s="780"/>
      <c r="AT139" s="779"/>
      <c r="AU139" s="781"/>
      <c r="AV139" s="779"/>
      <c r="AW139" s="781"/>
      <c r="AX139" s="782"/>
      <c r="AY139" s="781"/>
      <c r="AZ139" s="695"/>
      <c r="BA139" s="299"/>
      <c r="BB139" s="288"/>
      <c r="BC139" s="273"/>
      <c r="BD139" s="288"/>
      <c r="BE139" s="273"/>
      <c r="BF139" s="730"/>
      <c r="BG139" s="731"/>
      <c r="BH139" s="288"/>
      <c r="BI139" s="297"/>
      <c r="BJ139" s="666"/>
      <c r="BK139" s="667"/>
      <c r="BL139" s="666"/>
      <c r="BM139" s="667"/>
      <c r="BN139" s="666"/>
      <c r="BO139" s="667"/>
      <c r="BP139" s="666"/>
      <c r="BQ139" s="783"/>
      <c r="BR139" s="598"/>
    </row>
    <row r="140" spans="1:70" s="626" customFormat="1" ht="143.25" customHeight="1">
      <c r="A140" s="650">
        <f>IF(OR(AM140=0,AO140=0),"",IF(AND(AM140&lt;=0.2,AO140&lt;=0.2),1,IF(AND(AM140&lt;=0.2,AO140&lt;=0.4),2,IF(AND(AM140&lt;=0.2,AO140&lt;=0.6),3,IF(AND(AM140&lt;=0.2,AO140&lt;=0.8),4,IF(AND(AM140&lt;=0.2,AO140&lt;=1),5,IF(AND(AM140&lt;=0.4,AO140&lt;=0.2),6,IF(AND(AM140&lt;=0.4,AO140&lt;=0.4),7,IF(AND(AM140&lt;=0.4,AO140&lt;=0.6),8,IF(AND(AM140&lt;=0.4,AO140&lt;=0.8),9,IF(AND(AM140&lt;=0.4,AO140&lt;=1),10,IF(AND(AM140&lt;=0.6,AO140&lt;=0.2),11,IF(AND(AM140&lt;=0.6,AO140&lt;=0.4),12,IF(AND(AM140&lt;=0.6,AO140&lt;=0.6),4,IF(AND(AM140&lt;=0.6,AO140&lt;=0.8),14,IF(AND(AM140&lt;=0.6,AO140&lt;=1),15,IF(AND(AM140&lt;=0.8,AO140&lt;=0.2),16,IF(AND(AM140&lt;=0.8,AO140&lt;=0.4),17,IF(AND(AM140&lt;=0.8,AO140&lt;=0.6),18,IF(AND(AM140&lt;=0.8,AO140&lt;=0.8),19,IF(AND(AM140&lt;=0.8,AO140&lt;=1),20,IF(AND(AM140&lt;=1,AO140&lt;=0.2),21,IF(AND(AM140&lt;=1,AO140&lt;=0.4),22,IF(AND(AM140&lt;=1,AO140&lt;=0.6),23,IF(AND(AM140&lt;=1,AO140&lt;=0.8),24,IF(AND(AM140&lt;=1,AO140&lt;=1),25,""))))))))))))))))))))))))))</f>
        <v>4</v>
      </c>
      <c r="B140" s="651">
        <f>IF(A140="","",(COUNTIF($A$21:A140,A140))/100)</f>
        <v>0.01</v>
      </c>
      <c r="C140" s="651">
        <f>IFERROR(A140+B140,"")</f>
        <v>4.01</v>
      </c>
      <c r="D140" s="652">
        <v>4</v>
      </c>
      <c r="E140" s="688" t="s">
        <v>950</v>
      </c>
      <c r="F140" s="302" t="s">
        <v>951</v>
      </c>
      <c r="G140" s="273" t="s">
        <v>952</v>
      </c>
      <c r="H140" s="278" t="s">
        <v>953</v>
      </c>
      <c r="I140" s="367" t="s">
        <v>954</v>
      </c>
      <c r="J140" s="278" t="s">
        <v>18</v>
      </c>
      <c r="K140" s="274">
        <v>114</v>
      </c>
      <c r="L140" s="278" t="s">
        <v>955</v>
      </c>
      <c r="M140" s="656" t="str">
        <f>IF(K140&lt;=0,"",IF(K140&lt;=2,"Muy Baja",IF(K140&lt;=10,"Baja",IF(K140&lt;=30,"Media",IF(K140&lt;=100,"Alta",IF(K140&gt;100,"Muy Alta"))))))</f>
        <v>Muy Alta</v>
      </c>
      <c r="N140" s="275">
        <f>IF(M140="","",IF(M140="Muy Baja",0.2,IF(M140="Baja",0.4,IF(M140="Media",0.6,IF(M140="Alta",0.8,IF(M140="Muy Alta",1,))))))</f>
        <v>1</v>
      </c>
      <c r="O140" s="278" t="s">
        <v>55</v>
      </c>
      <c r="P140" s="656" t="str">
        <f>IF(OR(O140=CRITERIOS!$C$182,O140=CRITERIOS!$D$182),"Leve",IF(OR(O140=CRITERIOS!$C$183,O140=CRITERIOS!$D$183),"Menor",IF(OR(O140=CRITERIOS!$C$184,O140=CRITERIOS!$D$184),"Moderado",IF(OR(O140=CRITERIOS!$C$185,O140=CRITERIOS!$D$185),"Mayor",IF(OR(O140=CRITERIOS!$C$186,O140=CRITERIOS!$D$186),"Catastrófico","")))))</f>
        <v>Moderado</v>
      </c>
      <c r="Q140" s="275">
        <f>IF(P140="","",IF(P140="Leve",0.2,IF(P140="Menor",0.4,IF(P140="Moderado",0.6,IF(P140="Mayor",0.8,IF(P140="Catastrófico",1,))))))</f>
        <v>0.6</v>
      </c>
      <c r="R140" s="658" t="str">
        <f>IF(OR(AND(M140="Muy Baja",P140="Leve"),AND(M140="Muy Baja",P140="Menor"),AND(M140="Baja",P140="Leve")),"BAJO",IF(OR(AND(M140="Muy baja",P140="Moderado"),AND(M140="Baja",P140="Menor"),AND(M140="Baja",P140="Moderado"),AND(M140="Media",P140="Leve"),AND(M140="Media",P140="Menor"),AND(M140="Media",P140="Moderado"),AND(M140="Alta",P140="Leve"),AND(M140="Alta",P140="Menor")),"MODERADO",IF(OR(AND(M140="Muy Baja",P140="Mayor"),AND(M140="Baja",P140="Mayor"),AND(M140="Media",P140="Mayor"),AND(M140="Alta",P140="Moderado"),AND(M140="Alta",P140="Mayor"),AND(M140="Muy Alta",P140="Leve"),AND(M140="Muy Alta",P140="Menor"),AND(M140="Muy Alta",P140="Moderado"),AND(M140="Muy Alta",P140="Mayor")),"ALTO",IF(OR(AND(M140="Muy Baja",P140="Catastrófico"),AND(M140="Baja",P140="Catastrófico"),AND(M140="Media",P140="Catastrófico"),AND(M140="Alta",P140="Catastrófico"),AND(M140="Muy Alta",P140="Catastrófico")),"EXTREMO",""))))</f>
        <v>ALTO</v>
      </c>
      <c r="S140" s="278" t="s">
        <v>956</v>
      </c>
      <c r="T140" s="292" t="s">
        <v>170</v>
      </c>
      <c r="U140" s="273" t="s">
        <v>957</v>
      </c>
      <c r="V140" s="273" t="s">
        <v>958</v>
      </c>
      <c r="W140" s="292" t="s">
        <v>78</v>
      </c>
      <c r="X140" s="292" t="s">
        <v>61</v>
      </c>
      <c r="Y140" s="656" t="str">
        <f>IF(OR(W140="PREVENTIVO",W140="DETECTIVO"),"PROBABILIDAD",IF(W140="CORRECTIVO","IMPACTO",""))</f>
        <v>PROBABILIDAD</v>
      </c>
      <c r="Z140" s="657" t="str">
        <f t="shared" ref="Z140:Z148" si="144">IF(AND(W140="PREVENTIVO",X140="AUTOMÁTICO"),"50%",IF(AND(W140="PREVENTIVO",X140="MANUAL"),"40%",IF(AND(W140="DETECTIVO",X140="AUTOMÁTICO"),"40%",IF(AND(W140="DETECTIVO",X140="MANUAL"),"30%",IF(AND(W140="CORRECTIVO",X140="AUTOMÁTICO"),"35%",IF(AND(W140="CORRECTIVO",X140="MANUAL"),"25%",""))))))</f>
        <v>40%</v>
      </c>
      <c r="AA140" s="275">
        <f>IFERROR(IF(Y140="Probabilidad",(N140-(N140*Z140)),IF(Y140="Impacto",N140,"")),"")</f>
        <v>0.6</v>
      </c>
      <c r="AB140" s="280" t="str">
        <f t="shared" si="114"/>
        <v>MEDIA</v>
      </c>
      <c r="AC140" s="280">
        <f>IFERROR(IF(Y140="Impacto",(Q140-(Q140*Z140)),IF(Y140="Probabilidad",Q140,"")),"")</f>
        <v>0.6</v>
      </c>
      <c r="AD140" s="290" t="str">
        <f t="shared" ref="AD140" si="145">IFERROR(IF(AC140="","",IF(AC140&lt;=0.2,"LEVE",IF(AC140&lt;=0.4,"MENOR",IF(AC140&lt;=0.6,"MODERADO",IF(AC140&lt;=0.8,"MAYOR",IF(AC140=1,"CATASTRÓFICO")))))),"")</f>
        <v>MODERADO</v>
      </c>
      <c r="AE140" s="658" t="str">
        <f t="shared" ref="AE140" si="146">IFERROR(IF(OR(AND(AB140="Muy Baja",AD140="Leve"),AND(AB140="Muy Baja",AD140="Menor"),AND(AB140="Baja",AD140="Leve")),"BAJO",IF(OR(AND(AB140="Muy baja",AD140="Moderado"),AND(AB140="Baja",AD140="Menor"),AND(AB140="Baja",AD140="Moderado"),AND(AB140="Media",AD140="Leve"),AND(AB140="Media",AD140="Menor"),AND(AB140="Media",AD140="Moderado"),AND(AB140="Alta",AD140="Leve"),AND(AB140="Alta",AD140="Menor")),"MODERADO",IF(OR(AND(AB140="Muy Baja",AD140="Mayor"),AND(AB140="Baja",AD140="Mayor"),AND(AB140="Media",AD140="Mayor"),AND(AB140="Alta",AD140="Moderado"),AND(AB140="Alta",AD140="Mayor"),AND(AB140="Muy Alta",AD140="Leve"),AND(AB140="Muy Alta",AD140="Menor"),AND(AB140="Muy Alta",AD140="Moderado"),AND(AB140="Muy Alta",AD140="Mayor")),"ALTO",IF(OR(AND(AB140="Muy Baja",AD140="Catastrófico"),AND(AB140="Baja",AD140="Catastrófico"),AND(AB140="Media",AD140="Catastrófico"),AND(AB140="Alta",AD140="Catastrófico"),AND(AB140="Muy Alta",AD140="Catastrófico")),"EXTREMO","")))),"")</f>
        <v>MODERADO</v>
      </c>
      <c r="AF140" s="281" t="s">
        <v>959</v>
      </c>
      <c r="AG140" s="293" t="s">
        <v>960</v>
      </c>
      <c r="AH140" s="689">
        <f>MIN(AA140:AA140)</f>
        <v>0.6</v>
      </c>
      <c r="AI140" s="282" t="str">
        <f>IFERROR(IF(AH140="","",IF(AH140&lt;=0.2,"MUY BAJA",IF(AH140&lt;=0.4,"BAJA",IF(AH140&lt;=0.6,"MEDIA",IF(AH140&lt;=0.8,"ALTA",IF(AH140=1,"MUY ALTA")))))),"")</f>
        <v>MEDIA</v>
      </c>
      <c r="AJ140" s="689">
        <f>MIN(AC140:AC140)</f>
        <v>0.6</v>
      </c>
      <c r="AK140" s="290" t="str">
        <f>IFERROR(IF(AJ140="","",IF(AJ140&lt;=0.2,"LEVE",IF(AJ140&lt;=0.4,"MENOR",IF(AJ140&lt;=0.6,"MODERADO",IF(AJ140&lt;=0.8,"MAYOR",IF(AJ140=1,"CATASTRÓFICO")))))),"")</f>
        <v>MODERADO</v>
      </c>
      <c r="AL140" s="290" t="str">
        <f>IFERROR(IF(OR(AND(AI140="Muy Baja",AK140="Leve"),AND(AI140="Muy Baja",AK140="Menor"),AND(AI140="Baja",AK140="Leve")),"BAJO",IF(OR(AND(AI140="Muy baja",AK140="Moderado"),AND(AI140="Baja",AK140="Menor"),AND(AI140="Baja",AK140="Moderado"),AND(AI140="Media",AK140="Leve"),AND(AI140="Media",AK140="Menor"),AND(AI140="Media",AK140="Moderado"),AND(AI140="Alta",AK140="Leve"),AND(AI140="Alta",AK140="Menor")),"MODERADO",IF(OR(AND(AI140="Muy Baja",AK140="Mayor"),AND(AI140="Baja",AK140="Mayor"),AND(AI140="Media",AK140="Mayor"),AND(AI140="Alta",AK140="Moderado"),AND(AI140="Alta",AK140="Mayor"),AND(AI140="Muy Alta",AK140="Leve"),AND(AI140="Muy Alta",AK140="Menor"),AND(AI140="Muy Alta",AK140="Moderado"),AND(AI140="Muy Alta",AK140="Mayor")),"ALTO",IF(OR(AND(AI140="Muy Baja",AK140="Catastrófico"),AND(AI140="Baja",AK140="Catastrófico"),AND(AI140="Media",AK140="Catastrófico"),AND(AI140="Alta",AK140="Catastrófico"),AND(AI140="Muy Alta",AK140="Catastrófico")),"EXTREMO","")))),"")</f>
        <v>MODERADO</v>
      </c>
      <c r="AM140" s="659">
        <f>+AVERAGE(AH140:AH169)</f>
        <v>0.42172422399999998</v>
      </c>
      <c r="AN140" s="412" t="str">
        <f>IFERROR(IF(AM140="","",IF(AM140&lt;=0.2,"MUY BAJA",IF(AM140&lt;=0.4,"BAJA",IF(AM140&lt;=0.6,"MEDIA",IF(AM140&lt;=0.8,"ALTA",IF(AM140=1,"MUY ALTA")))))),"")</f>
        <v>MEDIA</v>
      </c>
      <c r="AO140" s="659">
        <f>+AVERAGE(AJ140:AJ169)</f>
        <v>0.59925000000000006</v>
      </c>
      <c r="AP140" s="660" t="str">
        <f>IFERROR(IF(AO140="","",IF(AO140&lt;=0.2,"LEVE",IF(AO140&lt;=0.4,"MENOR",IF(AO140&lt;=0.6,"MODERADO",IF(AO140&lt;=0.8,"MAYOR",IF(AO140=1,"CATASTRÓFICO")))))),"")</f>
        <v>MODERADO</v>
      </c>
      <c r="AQ140" s="655" t="str">
        <f>IFERROR(IF(OR(AND(AN140="Muy Baja",AP140="Leve"),AND(AN140="Muy Baja",AP140="Menor"),AND(AN140="Baja",AP140="Leve")),"BAJO",IF(OR(AND(AN140="Muy baja",AP140="Moderado"),AND(AN140="Baja",AP140="Menor"),AND(AN140="Baja",AP140="Moderado"),AND(AN140="Media",AP140="Leve"),AND(AN140="Media",AP140="Menor"),AND(AN140="Media",AP140="Moderado"),AND(AN140="Alta",AP140="Leve"),AND(AN140="Alta",AP140="Menor")),"MODERADO",IF(OR(AND(AN140="Muy Baja",AP140="Mayor"),AND(AN140="Baja",AP140="Mayor"),AND(AN140="Media",AP140="Mayor"),AND(AN140="Alta",AP140="Moderado"),AND(AN140="Alta",AP140="Mayor"),AND(AN140="Muy Alta",AP140="Leve"),AND(AN140="Muy Alta",AP140="Menor"),AND(AN140="Muy Alta",AP140="Moderado"),AND(AN140="Muy Alta",AP140="Mayor")),"ALTO",IF(OR(AND(AN140="Muy Baja",AP140="Catastrófico"),AND(AN140="Baja",AP140="Catastrófico"),AND(AN140="Media",AP140="Catastrófico"),AND(AN140="Alta",AP140="Catastrófico"),AND(AN140="Muy Alta",AP140="Catastrófico")),"EXTREMO","")))),"")</f>
        <v>MODERADO</v>
      </c>
      <c r="AR140" s="288">
        <v>44256</v>
      </c>
      <c r="AS140" s="273" t="s">
        <v>961</v>
      </c>
      <c r="AT140" s="288">
        <v>44585</v>
      </c>
      <c r="AU140" s="273" t="s">
        <v>962</v>
      </c>
      <c r="AV140" s="288">
        <v>44987</v>
      </c>
      <c r="AW140" s="273" t="s">
        <v>963</v>
      </c>
      <c r="AX140" s="288">
        <v>45128</v>
      </c>
      <c r="AY140" s="273" t="s">
        <v>964</v>
      </c>
      <c r="AZ140" s="288"/>
      <c r="BA140" s="273"/>
      <c r="BB140" s="288"/>
      <c r="BC140" s="273"/>
      <c r="BD140" s="288"/>
      <c r="BE140" s="273"/>
      <c r="BF140" s="288"/>
      <c r="BG140" s="273"/>
      <c r="BH140" s="288"/>
      <c r="BI140" s="273"/>
      <c r="BJ140" s="276" t="s">
        <v>965</v>
      </c>
      <c r="BK140" s="272" t="s">
        <v>966</v>
      </c>
      <c r="BL140" s="285">
        <v>45553</v>
      </c>
      <c r="BM140" s="278" t="s">
        <v>249</v>
      </c>
      <c r="BN140" s="285">
        <v>45661</v>
      </c>
      <c r="BO140" s="278" t="s">
        <v>332</v>
      </c>
      <c r="BP140" s="285">
        <v>45970</v>
      </c>
      <c r="BQ140" s="286" t="s">
        <v>74</v>
      </c>
      <c r="BR140" s="598"/>
    </row>
    <row r="141" spans="1:70" s="626" customFormat="1" ht="182.25" customHeight="1">
      <c r="A141" s="784"/>
      <c r="B141" s="785"/>
      <c r="C141" s="785"/>
      <c r="D141" s="652"/>
      <c r="E141" s="653" t="s">
        <v>178</v>
      </c>
      <c r="F141" s="351" t="s">
        <v>967</v>
      </c>
      <c r="G141" s="340" t="s">
        <v>968</v>
      </c>
      <c r="H141" s="340" t="s">
        <v>969</v>
      </c>
      <c r="I141" s="367"/>
      <c r="J141" s="341" t="s">
        <v>111</v>
      </c>
      <c r="K141" s="396">
        <v>75</v>
      </c>
      <c r="L141" s="340" t="s">
        <v>970</v>
      </c>
      <c r="M141" s="776" t="str">
        <f>IF(K141&lt;=0,"",IF(K141&lt;=2,"Muy Baja",IF(K141&lt;=10,"Baja",IF(K141&lt;=30,"Media",IF(K141&lt;=100,"Alta",IF(K141&gt;100,"Muy Alta"))))))</f>
        <v>Alta</v>
      </c>
      <c r="N141" s="345">
        <f>IF(M141="","",IF(M141="Muy Baja",0.2,IF(M141="Baja",0.4,IF(M141="Media",0.6,IF(M141="Alta",0.8,IF(M141="Muy Alta",1,))))))</f>
        <v>0.8</v>
      </c>
      <c r="O141" s="341" t="s">
        <v>149</v>
      </c>
      <c r="P141" s="786" t="str">
        <f>IF(OR(O141=CRITERIOS!$C$182,O141=CRITERIOS!$D$182),"Leve",IF(OR(O141=CRITERIOS!$C$183,O141=CRITERIOS!$D$183),"Menor",IF(OR(O141=CRITERIOS!$C$184,O141=CRITERIOS!$D$184),"Moderado",IF(OR(O141=CRITERIOS!$C$185,O141=CRITERIOS!$D$185),"Mayor",IF(OR(O141=CRITERIOS!$C$186,O141=CRITERIOS!$D$186),"Catastrófico","")))))</f>
        <v>Mayor</v>
      </c>
      <c r="Q141" s="345">
        <f>IF(P141="","",IF(P141="Leve",0.2,IF(P141="Menor",0.4,IF(P141="Moderado",0.6,IF(P141="Mayor",0.8,IF(P141="Catastrófico",1,))))))</f>
        <v>0.8</v>
      </c>
      <c r="R141" s="774" t="str">
        <f>IF(OR(AND(M141="Muy Baja",P141="Leve"),AND(M141="Muy Baja",P141="Menor"),AND(M141="Baja",P141="Leve")),"BAJO",IF(OR(AND(M141="Muy baja",P141="Moderado"),AND(M141="Baja",P141="Menor"),AND(M141="Baja",P141="Moderado"),AND(M141="Media",P141="Leve"),AND(M141="Media",P141="Menor"),AND(M141="Media",P141="Moderado"),AND(M141="Alta",P141="Leve"),AND(M141="Alta",P141="Menor")),"MODERADO",IF(OR(AND(M141="Muy Baja",P141="Mayor"),AND(M141="Baja",P141="Mayor"),AND(M141="Media",P141="Mayor"),AND(M141="Alta",P141="Moderado"),AND(M141="Alta",P141="Mayor"),AND(M141="Muy Alta",P141="Leve"),AND(M141="Muy Alta",P141="Menor"),AND(M141="Muy Alta",P141="Moderado"),AND(M141="Muy Alta",P141="Mayor")),"ALTO",IF(OR(AND(M141="Muy Baja",P141="Catastrófico"),AND(M141="Baja",P141="Catastrófico"),AND(M141="Media",P141="Catastrófico"),AND(M141="Alta",P141="Catastrófico"),AND(M141="Muy Alta",P141="Catastrófico")),"EXTREMO",""))))</f>
        <v>ALTO</v>
      </c>
      <c r="S141" s="677" t="s">
        <v>971</v>
      </c>
      <c r="T141" s="258" t="s">
        <v>85</v>
      </c>
      <c r="U141" s="677" t="s">
        <v>972</v>
      </c>
      <c r="V141" s="677" t="s">
        <v>973</v>
      </c>
      <c r="W141" s="292" t="s">
        <v>78</v>
      </c>
      <c r="X141" s="292" t="s">
        <v>61</v>
      </c>
      <c r="Y141" s="656" t="str">
        <f>IF(OR(W141="PREVENTIVO",W141="DETECTIVO"),"PROBABILIDAD",IF(W141="CORRECTIVO","IMPACTO",""))</f>
        <v>PROBABILIDAD</v>
      </c>
      <c r="Z141" s="657" t="str">
        <f t="shared" si="144"/>
        <v>40%</v>
      </c>
      <c r="AA141" s="301">
        <f>IFERROR(IF(Y141="Probabilidad",(N141-(N141*Z141)),IF(Y141="Impacto",N141,"")),"")</f>
        <v>0.48</v>
      </c>
      <c r="AB141" s="282" t="str">
        <f t="shared" ref="AB141" si="147">IFERROR(IF(AA141="","",IF(AA141&lt;=0.2,"MUY BAJA",IF(AA141&lt;=0.4,"BAJA",IF(AA141&lt;=0.6,"MEDIA",IF(AA141&lt;=0.8,"ALTA",IF(AA141=1,"MUY ALTA")))))),"")</f>
        <v>MEDIA</v>
      </c>
      <c r="AC141" s="280">
        <f>IFERROR(IF(Y141="Impacto",(Q141-(Q141*Z141)),IF(Y141="Probabilidad",Q141,"")),"")</f>
        <v>0.8</v>
      </c>
      <c r="AD141" s="311" t="str">
        <f>IFERROR(IF(AC141="","",IF(AC141&lt;=0.2,"LEVE",IF(AC141&lt;=0.4,"MENOR",IF(AC141&lt;=0.6,"MODERADO",IF(AC141&lt;=0.8,"MAYOR",IF(AC141=1,"CATASTRÓFICO")))))),"")</f>
        <v>MAYOR</v>
      </c>
      <c r="AE141" s="762" t="str">
        <f>IFERROR(IF(OR(AND(AB141="Muy Baja",AD141="Leve"),AND(AB141="Muy Baja",AD141="Menor"),AND(AB141="Baja",AD141="Leve")),"BAJO",IF(OR(AND(AB141="Muy baja",AD141="Moderado"),AND(AB141="Baja",AD141="Menor"),AND(AB141="Baja",AD141="Moderado"),AND(AB141="Media",AD141="Leve"),AND(AB141="Media",AD141="Menor"),AND(AB141="Media",AD141="Moderado"),AND(AB141="Alta",AD141="Leve"),AND(AB141="Alta",AD141="Menor")),"MODERADO",IF(OR(AND(AB141="Muy Baja",AD141="Mayor"),AND(AB141="Baja",AD141="Mayor"),AND(AB141="Media",AD141="Mayor"),AND(AB141="Alta",AD141="Moderado"),AND(AB141="Alta",AD141="Mayor"),AND(AB141="Muy Alta",AD141="Leve"),AND(AB141="Muy Alta",AD141="Menor"),AND(AB141="Muy Alta",AD141="Moderado"),AND(AB141="Muy Alta",AD141="Mayor")),"ALTO",IF(OR(AND(AB141="Muy Baja",AD141="Catastrófico"),AND(AB141="Baja",AD141="Catastrófico"),AND(AB141="Media",AD141="Catastrófico"),AND(AB141="Alta",AD141="Catastrófico"),AND(AB141="Muy Alta",AD141="Catastrófico")),"EXTREMO","")))),"")</f>
        <v>ALTO</v>
      </c>
      <c r="AF141" s="679">
        <v>45994</v>
      </c>
      <c r="AG141" s="686" t="s">
        <v>974</v>
      </c>
      <c r="AH141" s="659">
        <f>MIN(AA141:AA144)</f>
        <v>0.10367999999999998</v>
      </c>
      <c r="AI141" s="412" t="str">
        <f>IFERROR(IF(AH141="","",IF(AH141&lt;=0.2,"MUY BAJA",IF(AH141&lt;=0.4,"BAJA",IF(AH141&lt;=0.6,"MEDIA",IF(AH141&lt;=0.8,"ALTA",IF(AH141=1,"MUY ALTA")))))),"")</f>
        <v>MUY BAJA</v>
      </c>
      <c r="AJ141" s="659">
        <f>MIN(AC141:AC144)</f>
        <v>0.8</v>
      </c>
      <c r="AK141" s="381" t="str">
        <f>IFERROR(IF(AJ141="","",IF(AJ141&lt;=0.2,"LEVE",IF(AJ141&lt;=0.4,"MENOR",IF(AJ141&lt;=0.6,"MODERADO",IF(AJ141&lt;=0.8,"MAYOR",IF(AJ141=1,"CATASTRÓFICO")))))),"")</f>
        <v>MAYOR</v>
      </c>
      <c r="AL141" s="655" t="str">
        <f>IFERROR(IF(OR(AND(AI141="Muy Baja",AK141="Leve"),AND(AI141="Muy Baja",AK141="Menor"),AND(AI141="Baja",AK141="Leve")),"BAJO",IF(OR(AND(AI141="Muy baja",AK141="Moderado"),AND(AI141="Baja",AK141="Menor"),AND(AI141="Baja",AK141="Moderado"),AND(AI141="Media",AK141="Leve"),AND(AI141="Media",AK141="Menor"),AND(AI141="Media",AK141="Moderado"),AND(AI141="Alta",AK141="Leve"),AND(AI141="Alta",AK141="Menor")),"MODERADO",IF(OR(AND(AI141="Muy Baja",AK141="Mayor"),AND(AI141="Baja",AK141="Mayor"),AND(AI141="Media",AK141="Mayor"),AND(AI141="Alta",AK141="Moderado"),AND(AI141="Alta",AK141="Mayor"),AND(AI141="Muy Alta",AK141="Leve"),AND(AI141="Muy Alta",AK141="Menor"),AND(AI141="Muy Alta",AK141="Moderado"),AND(AI141="Muy Alta",AK141="Mayor")),"ALTO",IF(OR(AND(AI141="Muy Baja",AK141="Catastrófico"),AND(AI141="Baja",AK141="Catastrófico"),AND(AI141="Media",AK141="Catastrófico"),AND(AI141="Alta",AK141="Catastrófico"),AND(AI141="Muy Alta",AK141="Catastrófico")),"EXTREMO","")))),"")</f>
        <v>ALTO</v>
      </c>
      <c r="AM141" s="659"/>
      <c r="AN141" s="412"/>
      <c r="AO141" s="659"/>
      <c r="AP141" s="660"/>
      <c r="AQ141" s="655"/>
      <c r="AR141" s="335">
        <v>43717</v>
      </c>
      <c r="AS141" s="336" t="s">
        <v>975</v>
      </c>
      <c r="AT141" s="335">
        <v>43857</v>
      </c>
      <c r="AU141" s="336" t="s">
        <v>215</v>
      </c>
      <c r="AV141" s="356" t="s">
        <v>976</v>
      </c>
      <c r="AW141" s="336" t="s">
        <v>977</v>
      </c>
      <c r="AX141" s="356">
        <v>44320</v>
      </c>
      <c r="AY141" s="336" t="s">
        <v>978</v>
      </c>
      <c r="AZ141" s="356">
        <v>44587</v>
      </c>
      <c r="BA141" s="336" t="s">
        <v>191</v>
      </c>
      <c r="BB141" s="356">
        <v>44960</v>
      </c>
      <c r="BC141" s="336" t="s">
        <v>192</v>
      </c>
      <c r="BD141" s="356">
        <v>45139</v>
      </c>
      <c r="BE141" s="375" t="s">
        <v>72</v>
      </c>
      <c r="BF141" s="356"/>
      <c r="BG141" s="336"/>
      <c r="BH141" s="356"/>
      <c r="BI141" s="336"/>
      <c r="BJ141" s="668">
        <v>45384</v>
      </c>
      <c r="BK141" s="669" t="s">
        <v>979</v>
      </c>
      <c r="BL141" s="668">
        <v>45544</v>
      </c>
      <c r="BM141" s="669" t="s">
        <v>980</v>
      </c>
      <c r="BN141" s="681" t="s">
        <v>194</v>
      </c>
      <c r="BO141" s="682" t="s">
        <v>220</v>
      </c>
      <c r="BP141" s="681">
        <v>46000</v>
      </c>
      <c r="BQ141" s="683" t="s">
        <v>72</v>
      </c>
      <c r="BR141" s="598"/>
    </row>
    <row r="142" spans="1:70" s="626" customFormat="1" ht="182.25" customHeight="1">
      <c r="A142" s="784"/>
      <c r="B142" s="785"/>
      <c r="C142" s="785"/>
      <c r="D142" s="652"/>
      <c r="E142" s="653"/>
      <c r="F142" s="351"/>
      <c r="G142" s="340"/>
      <c r="H142" s="340"/>
      <c r="I142" s="367"/>
      <c r="J142" s="341"/>
      <c r="K142" s="396"/>
      <c r="L142" s="340"/>
      <c r="M142" s="776"/>
      <c r="N142" s="345"/>
      <c r="O142" s="341"/>
      <c r="P142" s="786"/>
      <c r="Q142" s="345"/>
      <c r="R142" s="774"/>
      <c r="S142" s="677" t="s">
        <v>981</v>
      </c>
      <c r="T142" s="258" t="s">
        <v>85</v>
      </c>
      <c r="U142" s="677" t="s">
        <v>982</v>
      </c>
      <c r="V142" s="677" t="s">
        <v>983</v>
      </c>
      <c r="W142" s="292" t="s">
        <v>78</v>
      </c>
      <c r="X142" s="292" t="s">
        <v>61</v>
      </c>
      <c r="Y142" s="656" t="str">
        <f>IF(OR(W142="PREVENTIVO",W142="DETECTIVO"),"PROBABILIDAD",IF(W142="CORRECTIVO","IMPACTO",""))</f>
        <v>PROBABILIDAD</v>
      </c>
      <c r="Z142" s="657" t="str">
        <f>IF(AND(W142="PREVENTIVO",X142="AUTOMÁTICO"),"50%",IF(AND(W142="PREVENTIVO",X142="MANUAL"),"40%",IF(AND(W142="DETECTIVO",X142="AUTOMÁTICO"),"40%",IF(AND(W142="DETECTIVO",X142="MANUAL"),"30%",IF(AND(W142="CORRECTIVO",X142="AUTOMÁTICO"),"35%",IF(AND(W142="CORRECTIVO",X142="MANUAL"),"25%",""))))))</f>
        <v>40%</v>
      </c>
      <c r="AA142" s="727">
        <f>IFERROR(IF(AND(Y141="Probabilidad",Y142="Probabilidad"),(AA141-(AA141*Z142)),IF(Y142="Probabilidad",(N140-(N140*Z142)),IF(Y142="Impacto",AA141,""))),"")</f>
        <v>0.28799999999999998</v>
      </c>
      <c r="AB142" s="282" t="str">
        <f>IFERROR(IF(AA142="","",IF(AA142&lt;=0.2,"MUY BAJA",IF(AA142&lt;=0.4,"BAJA",IF(AA142&lt;=0.6,"MEDIA",IF(AA142&lt;=0.8,"ALTA",IF(AA142=1,"MUY ALTA")))))),"")</f>
        <v>BAJA</v>
      </c>
      <c r="AC142" s="280">
        <f>IFERROR(IF(AND(Y141="Impacto",Y142="Impacto"),(AC141-(AC141*Z142)),IF(Y142="Impacto",(Q140-(+Q140*Z142)),IF(Y142="Probabilidad",AC141,""))),"")</f>
        <v>0.8</v>
      </c>
      <c r="AD142" s="311" t="str">
        <f>IFERROR(IF(AC142="","",IF(AC142&lt;=0.2,"LEVE",IF(AC142&lt;=0.4,"MENOR",IF(AC142&lt;=0.6,"MODERADO",IF(AC142&lt;=0.8,"MAYOR",IF(AC142=1,"CATASTRÓFICO")))))),"")</f>
        <v>MAYOR</v>
      </c>
      <c r="AE142" s="762" t="str">
        <f>IFERROR(IF(OR(AND(AB142="Muy Baja",AD142="Leve"),AND(AB142="Muy Baja",AD142="Menor"),AND(AB142="Baja",AD142="Leve")),"BAJO",IF(OR(AND(AB142="Muy baja",AD142="Moderado"),AND(AB142="Baja",AD142="Menor"),AND(AB142="Baja",AD142="Moderado"),AND(AB142="Media",AD142="Leve"),AND(AB142="Media",AD142="Menor"),AND(AB142="Media",AD142="Moderado"),AND(AB142="Alta",AD142="Leve"),AND(AB142="Alta",AD142="Menor")),"MODERADO",IF(OR(AND(AB142="Muy Baja",AD142="Mayor"),AND(AB142="Baja",AD142="Mayor"),AND(AB142="Media",AD142="Mayor"),AND(AB142="Alta",AD142="Moderado"),AND(AB142="Alta",AD142="Mayor"),AND(AB142="Muy Alta",AD142="Leve"),AND(AB142="Muy Alta",AD142="Menor"),AND(AB142="Muy Alta",AD142="Moderado"),AND(AB142="Muy Alta",AD142="Mayor")),"ALTO",IF(OR(AND(AB142="Muy Baja",AD142="Catastrófico"),AND(AB142="Baja",AD142="Catastrófico"),AND(AB142="Media",AD142="Catastrófico"),AND(AB142="Alta",AD142="Catastrófico"),AND(AB142="Muy Alta",AD142="Catastrófico")),"EXTREMO","")))),"")</f>
        <v>ALTO</v>
      </c>
      <c r="AF142" s="684" t="s">
        <v>198</v>
      </c>
      <c r="AG142" s="685" t="s">
        <v>198</v>
      </c>
      <c r="AH142" s="659"/>
      <c r="AI142" s="412"/>
      <c r="AJ142" s="659"/>
      <c r="AK142" s="381"/>
      <c r="AL142" s="655"/>
      <c r="AM142" s="659"/>
      <c r="AN142" s="412"/>
      <c r="AO142" s="659"/>
      <c r="AP142" s="660"/>
      <c r="AQ142" s="655"/>
      <c r="AR142" s="335"/>
      <c r="AS142" s="336"/>
      <c r="AT142" s="335"/>
      <c r="AU142" s="336"/>
      <c r="AV142" s="356"/>
      <c r="AW142" s="336"/>
      <c r="AX142" s="356"/>
      <c r="AY142" s="336"/>
      <c r="AZ142" s="356"/>
      <c r="BA142" s="336"/>
      <c r="BB142" s="356"/>
      <c r="BC142" s="336"/>
      <c r="BD142" s="356"/>
      <c r="BE142" s="375"/>
      <c r="BF142" s="356"/>
      <c r="BG142" s="336"/>
      <c r="BH142" s="356"/>
      <c r="BI142" s="336"/>
      <c r="BJ142" s="668"/>
      <c r="BK142" s="669"/>
      <c r="BL142" s="668"/>
      <c r="BM142" s="669"/>
      <c r="BN142" s="681"/>
      <c r="BO142" s="682"/>
      <c r="BP142" s="681"/>
      <c r="BQ142" s="683"/>
      <c r="BR142" s="598"/>
    </row>
    <row r="143" spans="1:70" s="626" customFormat="1" ht="182.25" customHeight="1">
      <c r="A143" s="784"/>
      <c r="B143" s="785"/>
      <c r="C143" s="785"/>
      <c r="D143" s="652"/>
      <c r="E143" s="653"/>
      <c r="F143" s="302" t="s">
        <v>984</v>
      </c>
      <c r="G143" s="340"/>
      <c r="H143" s="340"/>
      <c r="I143" s="367"/>
      <c r="J143" s="341"/>
      <c r="K143" s="396"/>
      <c r="L143" s="340"/>
      <c r="M143" s="776"/>
      <c r="N143" s="345"/>
      <c r="O143" s="341"/>
      <c r="P143" s="786"/>
      <c r="Q143" s="345"/>
      <c r="R143" s="774"/>
      <c r="S143" s="677" t="s">
        <v>985</v>
      </c>
      <c r="T143" s="258" t="s">
        <v>85</v>
      </c>
      <c r="U143" s="677" t="s">
        <v>986</v>
      </c>
      <c r="V143" s="677" t="s">
        <v>987</v>
      </c>
      <c r="W143" s="292" t="s">
        <v>78</v>
      </c>
      <c r="X143" s="292" t="s">
        <v>61</v>
      </c>
      <c r="Y143" s="656" t="str">
        <f>IF(OR(W143="PREVENTIVO",W143="DETECTIVO"),"PROBABILIDAD",IF(W143="CORRECTIVO","IMPACTO",""))</f>
        <v>PROBABILIDAD</v>
      </c>
      <c r="Z143" s="657" t="str">
        <f>IF(AND(W143="PREVENTIVO",X143="AUTOMÁTICO"),"50%",IF(AND(W143="PREVENTIVO",X143="MANUAL"),"40%",IF(AND(W143="DETECTIVO",X143="AUTOMÁTICO"),"40%",IF(AND(W143="DETECTIVO",X143="MANUAL"),"30%",IF(AND(W143="CORRECTIVO",X143="AUTOMÁTICO"),"35%",IF(AND(W143="CORRECTIVO",X143="MANUAL"),"25%",""))))))</f>
        <v>40%</v>
      </c>
      <c r="AA143" s="727">
        <f>IFERROR(IF(AND(Y142="Probabilidad",Y143="Probabilidad"),(AA142-(AA142*Z143)),IF(AND(Y142="Impacto",Y143="Probabilidad"),(AA141-(AA141*Z143)),IF(Y143="Impacto",AA142,""))),"")</f>
        <v>0.17279999999999998</v>
      </c>
      <c r="AB143" s="282" t="str">
        <f>IFERROR(IF(AA143="","",IF(AA143&lt;=0.2,"MUY BAJA",IF(AA143&lt;=0.4,"BAJA",IF(AA143&lt;=0.6,"MEDIA",IF(AA143&lt;=0.8,"ALTA",IF(AA143=1,"MUY ALTA")))))),"")</f>
        <v>MUY BAJA</v>
      </c>
      <c r="AC143" s="280">
        <f>IFERROR(IF(AND(Y142="Impacto",Y143="Impacto"),(AC142-(AC142*Z143)),IF(AND(Y142="Probabilidad",Y143="Impacto"),(AC141-(AC141*Z143)),IF(Y143="Probabilidad",AC142,""))),"")</f>
        <v>0.8</v>
      </c>
      <c r="AD143" s="311" t="str">
        <f>IFERROR(IF(AC143="","",IF(AC143&lt;=0.2,"LEVE",IF(AC143&lt;=0.4,"MENOR",IF(AC143&lt;=0.6,"MODERADO",IF(AC143&lt;=0.8,"MAYOR",IF(AC143=1,"CATASTRÓFICO")))))),"")</f>
        <v>MAYOR</v>
      </c>
      <c r="AE143" s="762" t="str">
        <f>IFERROR(IF(OR(AND(AB143="Muy Baja",AD143="Leve"),AND(AB143="Muy Baja",AD143="Menor"),AND(AB143="Baja",AD143="Leve")),"BAJO",IF(OR(AND(AB143="Muy baja",AD143="Moderado"),AND(AB143="Baja",AD143="Menor"),AND(AB143="Baja",AD143="Moderado"),AND(AB143="Media",AD143="Leve"),AND(AB143="Media",AD143="Menor"),AND(AB143="Media",AD143="Moderado"),AND(AB143="Alta",AD143="Leve"),AND(AB143="Alta",AD143="Menor")),"MODERADO",IF(OR(AND(AB143="Muy Baja",AD143="Mayor"),AND(AB143="Baja",AD143="Mayor"),AND(AB143="Media",AD143="Mayor"),AND(AB143="Alta",AD143="Moderado"),AND(AB143="Alta",AD143="Mayor"),AND(AB143="Muy Alta",AD143="Leve"),AND(AB143="Muy Alta",AD143="Menor"),AND(AB143="Muy Alta",AD143="Moderado"),AND(AB143="Muy Alta",AD143="Mayor")),"ALTO",IF(OR(AND(AB143="Muy Baja",AD143="Catastrófico"),AND(AB143="Baja",AD143="Catastrófico"),AND(AB143="Media",AD143="Catastrófico"),AND(AB143="Alta",AD143="Catastrófico"),AND(AB143="Muy Alta",AD143="Catastrófico")),"EXTREMO","")))),"")</f>
        <v>ALTO</v>
      </c>
      <c r="AF143" s="684" t="s">
        <v>198</v>
      </c>
      <c r="AG143" s="685" t="s">
        <v>198</v>
      </c>
      <c r="AH143" s="659"/>
      <c r="AI143" s="412"/>
      <c r="AJ143" s="659"/>
      <c r="AK143" s="381"/>
      <c r="AL143" s="655"/>
      <c r="AM143" s="659"/>
      <c r="AN143" s="412"/>
      <c r="AO143" s="659"/>
      <c r="AP143" s="660"/>
      <c r="AQ143" s="655"/>
      <c r="AR143" s="335"/>
      <c r="AS143" s="336"/>
      <c r="AT143" s="335"/>
      <c r="AU143" s="336"/>
      <c r="AV143" s="356"/>
      <c r="AW143" s="336"/>
      <c r="AX143" s="356"/>
      <c r="AY143" s="336"/>
      <c r="AZ143" s="356"/>
      <c r="BA143" s="336"/>
      <c r="BB143" s="356"/>
      <c r="BC143" s="336"/>
      <c r="BD143" s="356"/>
      <c r="BE143" s="375"/>
      <c r="BF143" s="356"/>
      <c r="BG143" s="336"/>
      <c r="BH143" s="356"/>
      <c r="BI143" s="336"/>
      <c r="BJ143" s="668"/>
      <c r="BK143" s="669"/>
      <c r="BL143" s="668"/>
      <c r="BM143" s="669"/>
      <c r="BN143" s="681"/>
      <c r="BO143" s="682"/>
      <c r="BP143" s="681"/>
      <c r="BQ143" s="683"/>
      <c r="BR143" s="598"/>
    </row>
    <row r="144" spans="1:70" s="626" customFormat="1" ht="193.5" customHeight="1">
      <c r="A144" s="784"/>
      <c r="B144" s="785"/>
      <c r="C144" s="785"/>
      <c r="D144" s="652"/>
      <c r="E144" s="653"/>
      <c r="F144" s="302" t="s">
        <v>140</v>
      </c>
      <c r="G144" s="340"/>
      <c r="H144" s="340"/>
      <c r="I144" s="367"/>
      <c r="J144" s="341"/>
      <c r="K144" s="396"/>
      <c r="L144" s="340"/>
      <c r="M144" s="776"/>
      <c r="N144" s="345"/>
      <c r="O144" s="341"/>
      <c r="P144" s="786"/>
      <c r="Q144" s="345"/>
      <c r="R144" s="774"/>
      <c r="S144" s="677" t="s">
        <v>988</v>
      </c>
      <c r="T144" s="258" t="s">
        <v>85</v>
      </c>
      <c r="U144" s="677" t="s">
        <v>989</v>
      </c>
      <c r="V144" s="677" t="s">
        <v>990</v>
      </c>
      <c r="W144" s="292" t="s">
        <v>78</v>
      </c>
      <c r="X144" s="292" t="s">
        <v>61</v>
      </c>
      <c r="Y144" s="656" t="str">
        <f>IF(OR(W144="PREVENTIVO",W144="DETECTIVO"),"PROBABILIDAD",IF(W144="CORRECTIVO","IMPACTO",""))</f>
        <v>PROBABILIDAD</v>
      </c>
      <c r="Z144" s="657" t="str">
        <f t="shared" si="144"/>
        <v>40%</v>
      </c>
      <c r="AA144" s="727">
        <f>IFERROR(IF(AND(Y143="Probabilidad",Y144="Probabilidad"),(AA143-(AA143*Z144)),IF(AND(Y143="Impacto",Y144="Probabilidad"),(AA142-(AA142*Z144)),IF(Y144="Impacto",AA143,""))),"")</f>
        <v>0.10367999999999998</v>
      </c>
      <c r="AB144" s="282" t="str">
        <f>IFERROR(IF(AA144="","",IF(AA144&lt;=0.2,"MUY BAJA",IF(AA144&lt;=0.4,"BAJA",IF(AA144&lt;=0.6,"MEDIA",IF(AA144&lt;=0.8,"ALTA",IF(AA144=1,"MUY ALTA")))))),"")</f>
        <v>MUY BAJA</v>
      </c>
      <c r="AC144" s="280">
        <f>IFERROR(IF(AND(Y143="Impacto",Y144="Impacto"),(AC143-(AC143*Z144)),IF(AND(Y143="Probabilidad",Y144="Impacto"),(AC142-(AC142*Z144)),IF(Y144="Probabilidad",AC143,""))),"")</f>
        <v>0.8</v>
      </c>
      <c r="AD144" s="311" t="str">
        <f>IFERROR(IF(AC144="","",IF(AC144&lt;=0.2,"LEVE",IF(AC144&lt;=0.4,"MENOR",IF(AC144&lt;=0.6,"MODERADO",IF(AC144&lt;=0.8,"MAYOR",IF(AC144=1,"CATASTRÓFICO")))))),"")</f>
        <v>MAYOR</v>
      </c>
      <c r="AE144" s="762" t="str">
        <f>IFERROR(IF(OR(AND(AB144="Muy Baja",AD144="Leve"),AND(AB144="Muy Baja",AD144="Menor"),AND(AB144="Baja",AD144="Leve")),"BAJO",IF(OR(AND(AB144="Muy baja",AD144="Moderado"),AND(AB144="Baja",AD144="Menor"),AND(AB144="Baja",AD144="Moderado"),AND(AB144="Media",AD144="Leve"),AND(AB144="Media",AD144="Menor"),AND(AB144="Media",AD144="Moderado"),AND(AB144="Alta",AD144="Leve"),AND(AB144="Alta",AD144="Menor")),"MODERADO",IF(OR(AND(AB144="Muy Baja",AD144="Mayor"),AND(AB144="Baja",AD144="Mayor"),AND(AB144="Media",AD144="Mayor"),AND(AB144="Alta",AD144="Moderado"),AND(AB144="Alta",AD144="Mayor"),AND(AB144="Muy Alta",AD144="Leve"),AND(AB144="Muy Alta",AD144="Menor"),AND(AB144="Muy Alta",AD144="Moderado"),AND(AB144="Muy Alta",AD144="Mayor")),"ALTO",IF(OR(AND(AB144="Muy Baja",AD144="Catastrófico"),AND(AB144="Baja",AD144="Catastrófico"),AND(AB144="Media",AD144="Catastrófico"),AND(AB144="Alta",AD144="Catastrófico"),AND(AB144="Muy Alta",AD144="Catastrófico")),"EXTREMO","")))),"")</f>
        <v>ALTO</v>
      </c>
      <c r="AF144" s="679">
        <v>45994</v>
      </c>
      <c r="AG144" s="269" t="s">
        <v>991</v>
      </c>
      <c r="AH144" s="687"/>
      <c r="AI144" s="412"/>
      <c r="AJ144" s="687"/>
      <c r="AK144" s="381"/>
      <c r="AL144" s="655"/>
      <c r="AM144" s="659"/>
      <c r="AN144" s="412"/>
      <c r="AO144" s="659"/>
      <c r="AP144" s="660"/>
      <c r="AQ144" s="655"/>
      <c r="AR144" s="335"/>
      <c r="AS144" s="336"/>
      <c r="AT144" s="335"/>
      <c r="AU144" s="336"/>
      <c r="AV144" s="356"/>
      <c r="AW144" s="336"/>
      <c r="AX144" s="356"/>
      <c r="AY144" s="336"/>
      <c r="AZ144" s="356"/>
      <c r="BA144" s="336"/>
      <c r="BB144" s="356"/>
      <c r="BC144" s="336"/>
      <c r="BD144" s="356"/>
      <c r="BE144" s="375"/>
      <c r="BF144" s="356"/>
      <c r="BG144" s="336"/>
      <c r="BH144" s="356"/>
      <c r="BI144" s="336"/>
      <c r="BJ144" s="668"/>
      <c r="BK144" s="669"/>
      <c r="BL144" s="668"/>
      <c r="BM144" s="669"/>
      <c r="BN144" s="681"/>
      <c r="BO144" s="682"/>
      <c r="BP144" s="681"/>
      <c r="BQ144" s="683"/>
      <c r="BR144" s="598"/>
    </row>
    <row r="145" spans="1:70" s="626" customFormat="1" ht="348" customHeight="1">
      <c r="A145" s="784"/>
      <c r="B145" s="785"/>
      <c r="C145" s="785"/>
      <c r="D145" s="652"/>
      <c r="E145" s="653" t="s">
        <v>231</v>
      </c>
      <c r="F145" s="302" t="s">
        <v>992</v>
      </c>
      <c r="G145" s="336" t="s">
        <v>993</v>
      </c>
      <c r="H145" s="336" t="s">
        <v>994</v>
      </c>
      <c r="I145" s="367"/>
      <c r="J145" s="336" t="s">
        <v>111</v>
      </c>
      <c r="K145" s="344">
        <v>365</v>
      </c>
      <c r="L145" s="336" t="s">
        <v>995</v>
      </c>
      <c r="M145" s="654" t="str">
        <f>IF(K145&lt;=0,"",IF(K145&lt;=2,"Muy Baja",IF(K145&lt;=10,"Baja",IF(K145&lt;=30,"Media",IF(K145&lt;=100,"Alta",IF(K145&gt;100,"Muy Alta"))))))</f>
        <v>Muy Alta</v>
      </c>
      <c r="N145" s="345">
        <f>IF(M145="","",IF(M145="Muy Baja",0.2,IF(M145="Baja",0.4,IF(M145="Media",0.6,IF(M145="Alta",0.8,IF(M145="Muy Alta",1,))))))</f>
        <v>1</v>
      </c>
      <c r="O145" s="336" t="s">
        <v>149</v>
      </c>
      <c r="P145" s="654" t="str">
        <f>IF(OR(O145=CRITERIOS!$C$182,O145=CRITERIOS!$D$182),"Leve",IF(OR(O145=CRITERIOS!$C$183,O145=CRITERIOS!$D$183),"Menor",IF(OR(O145=CRITERIOS!$C$184,O145=CRITERIOS!$D$184),"Moderado",IF(OR(O145=CRITERIOS!$C$185,O145=CRITERIOS!$D$185),"Mayor",IF(OR(O145=CRITERIOS!$C$186,O145=CRITERIOS!$D$186),"Catastrófico","")))))</f>
        <v>Mayor</v>
      </c>
      <c r="Q145" s="345">
        <f>IF(P145="","",IF(P145="Leve",0.2,IF(P145="Menor",0.4,IF(P145="Moderado",0.6,IF(P145="Mayor",0.8,IF(P145="Catastrófico",1,))))))</f>
        <v>0.8</v>
      </c>
      <c r="R145" s="655" t="str">
        <f>IF(OR(AND(M145="Muy Baja",P145="Leve"),AND(M145="Muy Baja",P145="Menor"),AND(M145="Baja",P145="Leve")),"BAJO",IF(OR(AND(M145="Muy baja",P145="Moderado"),AND(M145="Baja",P145="Menor"),AND(M145="Baja",P145="Moderado"),AND(M145="Media",P145="Leve"),AND(M145="Media",P145="Menor"),AND(M145="Media",P145="Moderado"),AND(M145="Alta",P145="Leve"),AND(M145="Alta",P145="Menor")),"MODERADO",IF(OR(AND(M145="Muy Baja",P145="Mayor"),AND(M145="Baja",P145="Mayor"),AND(M145="Media",P145="Mayor"),AND(M145="Alta",P145="Moderado"),AND(M145="Alta",P145="Mayor"),AND(M145="Muy Alta",P145="Leve"),AND(M145="Muy Alta",P145="Menor"),AND(M145="Muy Alta",P145="Moderado"),AND(M145="Muy Alta",P145="Mayor")),"ALTO",IF(OR(AND(M145="Muy Baja",P145="Catastrófico"),AND(M145="Baja",P145="Catastrófico"),AND(M145="Media",P145="Catastrófico"),AND(M145="Alta",P145="Catastrófico"),AND(M145="Muy Alta",P145="Catastrófico")),"EXTREMO",""))))</f>
        <v>ALTO</v>
      </c>
      <c r="S145" s="310" t="s">
        <v>996</v>
      </c>
      <c r="T145" s="258" t="s">
        <v>57</v>
      </c>
      <c r="U145" s="302" t="s">
        <v>997</v>
      </c>
      <c r="V145" s="302" t="s">
        <v>998</v>
      </c>
      <c r="W145" s="292" t="s">
        <v>78</v>
      </c>
      <c r="X145" s="292" t="s">
        <v>61</v>
      </c>
      <c r="Y145" s="656" t="str">
        <f t="shared" ref="Y145:Y147" si="148">IF(OR(W145="PREVENTIVO",W145="DETECTIVO"),"PROBABILIDAD",IF(W145="CORRECTIVO","IMPACTO",""))</f>
        <v>PROBABILIDAD</v>
      </c>
      <c r="Z145" s="657" t="str">
        <f t="shared" si="144"/>
        <v>40%</v>
      </c>
      <c r="AA145" s="301">
        <f>IFERROR(IF(Y145="Probabilidad",(N145-(N145*Z145)),IF(Y145="Impacto",N145,"")),"")</f>
        <v>0.6</v>
      </c>
      <c r="AB145" s="282" t="str">
        <f t="shared" ref="AB145:AB148" si="149">IFERROR(IF(AA145="","",IF(AA145&lt;=0.2,"MUY BAJA",IF(AA145&lt;=0.4,"BAJA",IF(AA145&lt;=0.6,"MEDIA",IF(AA145&lt;=0.8,"ALTA",IF(AA145=1,"MUY ALTA")))))),"")</f>
        <v>MEDIA</v>
      </c>
      <c r="AC145" s="280">
        <f>IFERROR(IF(Y145="Impacto",(Q145-(Q145*Z145)),IF(Y145="Probabilidad",Q145,"")),"")</f>
        <v>0.8</v>
      </c>
      <c r="AD145" s="290" t="str">
        <f t="shared" ref="AD145:AD151" si="150">IFERROR(IF(AC145="","",IF(AC145&lt;=0.2,"LEVE",IF(AC145&lt;=0.4,"MENOR",IF(AC145&lt;=0.6,"MODERADO",IF(AC145&lt;=0.8,"MAYOR",IF(AC145=1,"CATASTRÓFICO")))))),"")</f>
        <v>MAYOR</v>
      </c>
      <c r="AE145" s="658" t="str">
        <f t="shared" ref="AE145:AE151" si="151">IFERROR(IF(OR(AND(AB145="Muy Baja",AD145="Leve"),AND(AB145="Muy Baja",AD145="Menor"),AND(AB145="Baja",AD145="Leve")),"BAJO",IF(OR(AND(AB145="Muy baja",AD145="Moderado"),AND(AB145="Baja",AD145="Menor"),AND(AB145="Baja",AD145="Moderado"),AND(AB145="Media",AD145="Leve"),AND(AB145="Media",AD145="Menor"),AND(AB145="Media",AD145="Moderado"),AND(AB145="Alta",AD145="Leve"),AND(AB145="Alta",AD145="Menor")),"MODERADO",IF(OR(AND(AB145="Muy Baja",AD145="Mayor"),AND(AB145="Baja",AD145="Mayor"),AND(AB145="Media",AD145="Mayor"),AND(AB145="Alta",AD145="Moderado"),AND(AB145="Alta",AD145="Mayor"),AND(AB145="Muy Alta",AD145="Leve"),AND(AB145="Muy Alta",AD145="Menor"),AND(AB145="Muy Alta",AD145="Moderado"),AND(AB145="Muy Alta",AD145="Mayor")),"ALTO",IF(OR(AND(AB145="Muy Baja",AD145="Catastrófico"),AND(AB145="Baja",AD145="Catastrófico"),AND(AB145="Media",AD145="Catastrófico"),AND(AB145="Alta",AD145="Catastrófico"),AND(AB145="Muy Alta",AD145="Catastrófico")),"EXTREMO","")))),"")</f>
        <v>ALTO</v>
      </c>
      <c r="AF145" s="285">
        <v>45933</v>
      </c>
      <c r="AG145" s="278" t="s">
        <v>999</v>
      </c>
      <c r="AH145" s="659">
        <f>MIN(AA145:AA147)</f>
        <v>0.252</v>
      </c>
      <c r="AI145" s="412" t="str">
        <f>IFERROR(IF(AH145="","",IF(AH145&lt;=0.2,"MUY BAJA",IF(AH145&lt;=0.4,"BAJA",IF(AH145&lt;=0.6,"MEDIA",IF(AH145&lt;=0.8,"ALTA",IF(AH145=1,"MUY ALTA")))))),"")</f>
        <v>BAJA</v>
      </c>
      <c r="AJ145" s="659">
        <f>MIN(AC145:AC147)</f>
        <v>0.8</v>
      </c>
      <c r="AK145" s="381" t="str">
        <f>IFERROR(IF(AJ145="","",IF(AJ145&lt;=0.2,"LEVE",IF(AJ145&lt;=0.4,"MENOR",IF(AJ145&lt;=0.6,"MODERADO",IF(AJ145&lt;=0.8,"MAYOR",IF(AJ145=1,"CATASTRÓFICO")))))),"")</f>
        <v>MAYOR</v>
      </c>
      <c r="AL145" s="655" t="str">
        <f>IFERROR(IF(OR(AND(AI145="Muy Baja",AK145="Leve"),AND(AI145="Muy Baja",AK145="Menor"),AND(AI145="Baja",AK145="Leve")),"BAJO",IF(OR(AND(AI145="Muy baja",AK145="Moderado"),AND(AI145="Baja",AK145="Menor"),AND(AI145="Baja",AK145="Moderado"),AND(AI145="Media",AK145="Leve"),AND(AI145="Media",AK145="Menor"),AND(AI145="Media",AK145="Moderado"),AND(AI145="Alta",AK145="Leve"),AND(AI145="Alta",AK145="Menor")),"MODERADO",IF(OR(AND(AI145="Muy Baja",AK145="Mayor"),AND(AI145="Baja",AK145="Mayor"),AND(AI145="Media",AK145="Mayor"),AND(AI145="Alta",AK145="Moderado"),AND(AI145="Alta",AK145="Mayor"),AND(AI145="Muy Alta",AK145="Leve"),AND(AI145="Muy Alta",AK145="Menor"),AND(AI145="Muy Alta",AK145="Moderado"),AND(AI145="Muy Alta",AK145="Mayor")),"ALTO",IF(OR(AND(AI145="Muy Baja",AK145="Catastrófico"),AND(AI145="Baja",AK145="Catastrófico"),AND(AI145="Media",AK145="Catastrófico"),AND(AI145="Alta",AK145="Catastrófico"),AND(AI145="Muy Alta",AK145="Catastrófico")),"EXTREMO","")))),"")</f>
        <v>ALTO</v>
      </c>
      <c r="AM145" s="659"/>
      <c r="AN145" s="412"/>
      <c r="AO145" s="659"/>
      <c r="AP145" s="660"/>
      <c r="AQ145" s="655"/>
      <c r="AR145" s="719">
        <v>44061</v>
      </c>
      <c r="AS145" s="672" t="s">
        <v>72</v>
      </c>
      <c r="AT145" s="719">
        <v>44272</v>
      </c>
      <c r="AU145" s="672" t="s">
        <v>1000</v>
      </c>
      <c r="AV145" s="671">
        <v>44587</v>
      </c>
      <c r="AW145" s="672" t="s">
        <v>1000</v>
      </c>
      <c r="AX145" s="671"/>
      <c r="AY145" s="672"/>
      <c r="AZ145" s="671"/>
      <c r="BA145" s="672"/>
      <c r="BB145" s="671">
        <v>44795</v>
      </c>
      <c r="BC145" s="672" t="s">
        <v>1000</v>
      </c>
      <c r="BD145" s="671">
        <v>44960</v>
      </c>
      <c r="BE145" s="672" t="s">
        <v>215</v>
      </c>
      <c r="BF145" s="360">
        <v>45138</v>
      </c>
      <c r="BG145" s="340" t="s">
        <v>1001</v>
      </c>
      <c r="BH145" s="356"/>
      <c r="BI145" s="336"/>
      <c r="BJ145" s="348">
        <v>45400</v>
      </c>
      <c r="BK145" s="341" t="s">
        <v>249</v>
      </c>
      <c r="BL145" s="348">
        <v>45551</v>
      </c>
      <c r="BM145" s="341" t="s">
        <v>1002</v>
      </c>
      <c r="BN145" s="348">
        <v>45720</v>
      </c>
      <c r="BO145" s="341" t="s">
        <v>220</v>
      </c>
      <c r="BP145" s="348">
        <v>45697</v>
      </c>
      <c r="BQ145" s="361" t="s">
        <v>220</v>
      </c>
      <c r="BR145" s="598"/>
    </row>
    <row r="146" spans="1:70" s="626" customFormat="1" ht="144.75" customHeight="1">
      <c r="A146" s="784"/>
      <c r="B146" s="785"/>
      <c r="C146" s="785"/>
      <c r="D146" s="652"/>
      <c r="E146" s="653"/>
      <c r="F146" s="336" t="s">
        <v>1003</v>
      </c>
      <c r="G146" s="336"/>
      <c r="H146" s="336"/>
      <c r="I146" s="367"/>
      <c r="J146" s="336"/>
      <c r="K146" s="344"/>
      <c r="L146" s="336"/>
      <c r="M146" s="654"/>
      <c r="N146" s="345"/>
      <c r="O146" s="336"/>
      <c r="P146" s="654"/>
      <c r="Q146" s="345"/>
      <c r="R146" s="655"/>
      <c r="S146" s="273" t="s">
        <v>1004</v>
      </c>
      <c r="T146" s="258" t="s">
        <v>57</v>
      </c>
      <c r="U146" s="302" t="s">
        <v>1005</v>
      </c>
      <c r="V146" s="302" t="s">
        <v>1006</v>
      </c>
      <c r="W146" s="292" t="s">
        <v>78</v>
      </c>
      <c r="X146" s="292" t="s">
        <v>61</v>
      </c>
      <c r="Y146" s="656" t="str">
        <f t="shared" si="148"/>
        <v>PROBABILIDAD</v>
      </c>
      <c r="Z146" s="657" t="str">
        <f t="shared" si="144"/>
        <v>40%</v>
      </c>
      <c r="AA146" s="275">
        <f>IFERROR(IF(AND(Y145="Probabilidad",Y146="Probabilidad"),(AA145-(AA145*Z146)),IF(Y146="Probabilidad",(N145-(N145*Z146)),IF(Y146="Impacto",AA145,""))),"")</f>
        <v>0.36</v>
      </c>
      <c r="AB146" s="282" t="str">
        <f t="shared" si="149"/>
        <v>BAJA</v>
      </c>
      <c r="AC146" s="280">
        <f>IFERROR(IF(AND(Y145="Impacto",Y146="Impacto"),(AC145-(AC145*Z146)),IF(Y146="Impacto",(Q145-(+Q145*Z146)),IF(Y146="Probabilidad",AC145,""))),"")</f>
        <v>0.8</v>
      </c>
      <c r="AD146" s="290" t="str">
        <f t="shared" si="150"/>
        <v>MAYOR</v>
      </c>
      <c r="AE146" s="658" t="str">
        <f t="shared" si="151"/>
        <v>ALTO</v>
      </c>
      <c r="AF146" s="285">
        <v>45933</v>
      </c>
      <c r="AG146" s="273" t="s">
        <v>1007</v>
      </c>
      <c r="AH146" s="687"/>
      <c r="AI146" s="412"/>
      <c r="AJ146" s="687"/>
      <c r="AK146" s="381"/>
      <c r="AL146" s="655"/>
      <c r="AM146" s="659"/>
      <c r="AN146" s="412"/>
      <c r="AO146" s="659"/>
      <c r="AP146" s="660"/>
      <c r="AQ146" s="655"/>
      <c r="AR146" s="719"/>
      <c r="AS146" s="672"/>
      <c r="AT146" s="719"/>
      <c r="AU146" s="672"/>
      <c r="AV146" s="671"/>
      <c r="AW146" s="672"/>
      <c r="AX146" s="671"/>
      <c r="AY146" s="672"/>
      <c r="AZ146" s="671"/>
      <c r="BA146" s="672"/>
      <c r="BB146" s="671"/>
      <c r="BC146" s="672"/>
      <c r="BD146" s="671"/>
      <c r="BE146" s="672"/>
      <c r="BF146" s="360"/>
      <c r="BG146" s="340"/>
      <c r="BH146" s="356"/>
      <c r="BI146" s="336"/>
      <c r="BJ146" s="348"/>
      <c r="BK146" s="341"/>
      <c r="BL146" s="348"/>
      <c r="BM146" s="341"/>
      <c r="BN146" s="348"/>
      <c r="BO146" s="341"/>
      <c r="BP146" s="348"/>
      <c r="BQ146" s="361"/>
      <c r="BR146" s="598"/>
    </row>
    <row r="147" spans="1:70" s="626" customFormat="1" ht="129.75" customHeight="1">
      <c r="A147" s="784"/>
      <c r="B147" s="785"/>
      <c r="C147" s="785"/>
      <c r="D147" s="652"/>
      <c r="E147" s="653"/>
      <c r="F147" s="336"/>
      <c r="G147" s="336"/>
      <c r="H147" s="336"/>
      <c r="I147" s="367"/>
      <c r="J147" s="336"/>
      <c r="K147" s="344"/>
      <c r="L147" s="336"/>
      <c r="M147" s="654"/>
      <c r="N147" s="345"/>
      <c r="O147" s="336"/>
      <c r="P147" s="654"/>
      <c r="Q147" s="345"/>
      <c r="R147" s="655"/>
      <c r="S147" s="273" t="s">
        <v>1008</v>
      </c>
      <c r="T147" s="258" t="s">
        <v>57</v>
      </c>
      <c r="U147" s="302" t="s">
        <v>1009</v>
      </c>
      <c r="V147" s="302" t="s">
        <v>1010</v>
      </c>
      <c r="W147" s="292" t="s">
        <v>60</v>
      </c>
      <c r="X147" s="292" t="s">
        <v>61</v>
      </c>
      <c r="Y147" s="656" t="str">
        <f t="shared" si="148"/>
        <v>PROBABILIDAD</v>
      </c>
      <c r="Z147" s="657" t="str">
        <f t="shared" si="144"/>
        <v>30%</v>
      </c>
      <c r="AA147" s="275">
        <f>IFERROR(IF(AND(Y146="Probabilidad",Y147="Probabilidad"),(AA146-(AA146*Z147)),IF(AND(Y146="Impacto",Y147="Probabilidad"),(AA145-(AA145*Z147)),IF(Y147="Impacto",AA146,""))),"")</f>
        <v>0.252</v>
      </c>
      <c r="AB147" s="282" t="str">
        <f t="shared" si="149"/>
        <v>BAJA</v>
      </c>
      <c r="AC147" s="280">
        <f>IFERROR(IF(AND(Y146="Impacto",Y147="Impacto"),(AC146-(AC146*Z147)),IF(AND(Y146="Probabilidad",Y147="Impacto"),(AC145-(AC145*Z147)),IF(Y147="Probabilidad",AC146,""))),"")</f>
        <v>0.8</v>
      </c>
      <c r="AD147" s="290" t="str">
        <f t="shared" si="150"/>
        <v>MAYOR</v>
      </c>
      <c r="AE147" s="658" t="str">
        <f t="shared" si="151"/>
        <v>ALTO</v>
      </c>
      <c r="AF147" s="285">
        <v>45933</v>
      </c>
      <c r="AG147" s="273" t="s">
        <v>1011</v>
      </c>
      <c r="AH147" s="687"/>
      <c r="AI147" s="412"/>
      <c r="AJ147" s="687"/>
      <c r="AK147" s="381"/>
      <c r="AL147" s="655"/>
      <c r="AM147" s="659"/>
      <c r="AN147" s="412"/>
      <c r="AO147" s="659"/>
      <c r="AP147" s="660"/>
      <c r="AQ147" s="655"/>
      <c r="AR147" s="719"/>
      <c r="AS147" s="672"/>
      <c r="AT147" s="719"/>
      <c r="AU147" s="672"/>
      <c r="AV147" s="671"/>
      <c r="AW147" s="672"/>
      <c r="AX147" s="671"/>
      <c r="AY147" s="672"/>
      <c r="AZ147" s="671"/>
      <c r="BA147" s="672"/>
      <c r="BB147" s="671"/>
      <c r="BC147" s="672"/>
      <c r="BD147" s="671"/>
      <c r="BE147" s="672"/>
      <c r="BF147" s="360"/>
      <c r="BG147" s="340"/>
      <c r="BH147" s="356"/>
      <c r="BI147" s="336"/>
      <c r="BJ147" s="348"/>
      <c r="BK147" s="341"/>
      <c r="BL147" s="348"/>
      <c r="BM147" s="341"/>
      <c r="BN147" s="348"/>
      <c r="BO147" s="341"/>
      <c r="BP147" s="348"/>
      <c r="BQ147" s="361"/>
      <c r="BR147" s="598"/>
    </row>
    <row r="148" spans="1:70" s="626" customFormat="1" ht="170.25" customHeight="1">
      <c r="A148" s="784"/>
      <c r="B148" s="785"/>
      <c r="C148" s="785"/>
      <c r="D148" s="652"/>
      <c r="E148" s="653" t="s">
        <v>1012</v>
      </c>
      <c r="F148" s="677" t="s">
        <v>1013</v>
      </c>
      <c r="G148" s="336" t="s">
        <v>1014</v>
      </c>
      <c r="H148" s="336" t="s">
        <v>1015</v>
      </c>
      <c r="I148" s="367"/>
      <c r="J148" s="341" t="s">
        <v>18</v>
      </c>
      <c r="K148" s="344">
        <v>749</v>
      </c>
      <c r="L148" s="336" t="s">
        <v>1016</v>
      </c>
      <c r="M148" s="654" t="str">
        <f>IF(K148&lt;=0,"",IF(K148&lt;=2,"Muy Baja",IF(K148&lt;=10,"Baja",IF(K148&lt;=30,"Media",IF(K148&lt;=100,"Alta",IF(K148&gt;100,"Muy Alta"))))))</f>
        <v>Muy Alta</v>
      </c>
      <c r="N148" s="345">
        <f>IF(M148="","",IF(M148="Muy Baja",0.2,IF(M148="Baja",0.4,IF(M148="Media",0.6,IF(M148="Alta",0.8,IF(M148="Muy Alta",1,))))))</f>
        <v>1</v>
      </c>
      <c r="O148" s="341" t="s">
        <v>149</v>
      </c>
      <c r="P148" s="654" t="str">
        <f>IF(OR(O148=CRITERIOS!$C$182,O148=CRITERIOS!$D$182),"Leve",IF(OR(O148=CRITERIOS!$C$183,O148=CRITERIOS!$D$183),"Menor",IF(OR(O148=CRITERIOS!$C$184,O148=CRITERIOS!$D$184),"Moderado",IF(OR(O148=CRITERIOS!$C$185,O148=CRITERIOS!$D$185),"Mayor",IF(OR(O148=CRITERIOS!$C$186,O148=CRITERIOS!$D$186),"Catastrófico","")))))</f>
        <v>Mayor</v>
      </c>
      <c r="Q148" s="345">
        <f>IF(P148="","",IF(P148="Leve",0.2,IF(P148="Menor",0.4,IF(P148="Moderado",0.6,IF(P148="Mayor",0.8,IF(P148="Catastrófico",1,))))))</f>
        <v>0.8</v>
      </c>
      <c r="R148" s="655" t="str">
        <f>IF(OR(AND(M148="Muy Baja",P148="Leve"),AND(M148="Muy Baja",P148="Menor"),AND(M148="Baja",P148="Leve")),"BAJO",IF(OR(AND(M148="Muy baja",P148="Moderado"),AND(M148="Baja",P148="Menor"),AND(M148="Baja",P148="Moderado"),AND(M148="Media",P148="Leve"),AND(M148="Media",P148="Menor"),AND(M148="Media",P148="Moderado"),AND(M148="Alta",P148="Leve"),AND(M148="Alta",P148="Menor")),"MODERADO",IF(OR(AND(M148="Muy Baja",P148="Mayor"),AND(M148="Baja",P148="Mayor"),AND(M148="Media",P148="Mayor"),AND(M148="Alta",P148="Moderado"),AND(M148="Alta",P148="Mayor"),AND(M148="Muy Alta",P148="Leve"),AND(M148="Muy Alta",P148="Menor"),AND(M148="Muy Alta",P148="Moderado"),AND(M148="Muy Alta",P148="Mayor")),"ALTO",IF(OR(AND(M148="Muy Baja",P148="Catastrófico"),AND(M148="Baja",P148="Catastrófico"),AND(M148="Media",P148="Catastrófico"),AND(M148="Alta",P148="Catastrófico"),AND(M148="Muy Alta",P148="Catastrófico")),"EXTREMO",""))))</f>
        <v>ALTO</v>
      </c>
      <c r="S148" s="677" t="s">
        <v>1017</v>
      </c>
      <c r="T148" s="258" t="s">
        <v>305</v>
      </c>
      <c r="U148" s="677" t="s">
        <v>1018</v>
      </c>
      <c r="V148" s="677" t="s">
        <v>1019</v>
      </c>
      <c r="W148" s="248" t="s">
        <v>78</v>
      </c>
      <c r="X148" s="248" t="s">
        <v>61</v>
      </c>
      <c r="Y148" s="657" t="str">
        <f t="shared" ref="Y148:Y152" si="152">IF(OR(W148="PREVENTIVO",W148="DETECTIVO"),"PROBABILIDAD",IF(W148="CORRECTIVO","IMPACTO",""))</f>
        <v>PROBABILIDAD</v>
      </c>
      <c r="Z148" s="657" t="str">
        <f t="shared" si="144"/>
        <v>40%</v>
      </c>
      <c r="AA148" s="301">
        <f>IFERROR(IF(Y148="Probabilidad",(N148-(N148*Z148)),IF(Y148="Impacto",N148,"")),"")</f>
        <v>0.6</v>
      </c>
      <c r="AB148" s="282" t="str">
        <f t="shared" si="149"/>
        <v>MEDIA</v>
      </c>
      <c r="AC148" s="280">
        <f>IFERROR(IF(Y148="Impacto",(Q148-(Q148*Z148)),IF(Y148="Probabilidad",Q148,"")),"")</f>
        <v>0.8</v>
      </c>
      <c r="AD148" s="290" t="str">
        <f t="shared" si="150"/>
        <v>MAYOR</v>
      </c>
      <c r="AE148" s="762" t="str">
        <f t="shared" si="151"/>
        <v>ALTO</v>
      </c>
      <c r="AF148" s="360">
        <v>45803</v>
      </c>
      <c r="AG148" s="272" t="s">
        <v>1020</v>
      </c>
      <c r="AH148" s="659">
        <f>MIN(AA148:AA151)</f>
        <v>0.216</v>
      </c>
      <c r="AI148" s="412" t="str">
        <f>IFERROR(IF(AH148="","",IF(AH148&lt;=0.2,"MUY BAJA",IF(AH148&lt;=0.4,"BAJA",IF(AH148&lt;=0.6,"MEDIA",IF(AH148&lt;=0.8,"ALTA",IF(AH148=1,"MUY ALTA")))))),"")</f>
        <v>BAJA</v>
      </c>
      <c r="AJ148" s="659">
        <f>MIN(AC148:AC151)</f>
        <v>0.60000000000000009</v>
      </c>
      <c r="AK148" s="381" t="str">
        <f>IFERROR(IF(AJ148="","",IF(AJ148&lt;=0.2,"LEVE",IF(AJ148&lt;=0.4,"MENOR",IF(AJ148&lt;=0.6,"MODERADO",IF(AJ148&lt;=0.8,"MAYOR",IF(AJ148=1,"CATASTRÓFICO")))))),"")</f>
        <v>MODERADO</v>
      </c>
      <c r="AL148" s="381" t="str">
        <f>IFERROR(IF(OR(AND(AI148="Muy Baja",AK148="Leve"),AND(AI148="Muy Baja",AK148="Menor"),AND(AI148="Baja",AK148="Leve")),"BAJO",IF(OR(AND(AI148="Muy baja",AK148="Moderado"),AND(AI148="Baja",AK148="Menor"),AND(AI148="Baja",AK148="Moderado"),AND(AI148="Media",AK148="Leve"),AND(AI148="Media",AK148="Menor"),AND(AI148="Media",AK148="Moderado"),AND(AI148="Alta",AK148="Leve"),AND(AI148="Alta",AK148="Menor")),"MODERADO",IF(OR(AND(AI148="Muy Baja",AK148="Mayor"),AND(AI148="Baja",AK148="Mayor"),AND(AI148="Media",AK148="Mayor"),AND(AI148="Alta",AK148="Moderado"),AND(AI148="Alta",AK148="Mayor"),AND(AI148="Muy Alta",AK148="Leve"),AND(AI148="Muy Alta",AK148="Menor"),AND(AI148="Muy Alta",AK148="Moderado"),AND(AI148="Muy Alta",AK148="Mayor")),"ALTO",IF(OR(AND(AI148="Muy Baja",AK148="Catastrófico"),AND(AI148="Baja",AK148="Catastrófico"),AND(AI148="Media",AK148="Catastrófico"),AND(AI148="Alta",AK148="Catastrófico"),AND(AI148="Muy Alta",AK148="Catastrófico")),"EXTREMO","")))),"")</f>
        <v>MODERADO</v>
      </c>
      <c r="AM148" s="659"/>
      <c r="AN148" s="412"/>
      <c r="AO148" s="659"/>
      <c r="AP148" s="660"/>
      <c r="AQ148" s="655"/>
      <c r="AR148" s="335">
        <v>43738</v>
      </c>
      <c r="AS148" s="336" t="s">
        <v>249</v>
      </c>
      <c r="AT148" s="335" t="s">
        <v>371</v>
      </c>
      <c r="AU148" s="336" t="s">
        <v>1021</v>
      </c>
      <c r="AV148" s="356">
        <v>44281</v>
      </c>
      <c r="AW148" s="336" t="s">
        <v>1022</v>
      </c>
      <c r="AX148" s="356">
        <v>44586</v>
      </c>
      <c r="AY148" s="336" t="s">
        <v>929</v>
      </c>
      <c r="AZ148" s="356">
        <v>44281</v>
      </c>
      <c r="BA148" s="336" t="s">
        <v>1022</v>
      </c>
      <c r="BB148" s="356">
        <v>44796</v>
      </c>
      <c r="BC148" s="336" t="s">
        <v>1022</v>
      </c>
      <c r="BD148" s="356">
        <v>44960</v>
      </c>
      <c r="BE148" s="336" t="s">
        <v>1023</v>
      </c>
      <c r="BF148" s="671">
        <v>45126</v>
      </c>
      <c r="BG148" s="672" t="s">
        <v>1024</v>
      </c>
      <c r="BH148" s="356">
        <v>45400</v>
      </c>
      <c r="BI148" s="336" t="s">
        <v>1025</v>
      </c>
      <c r="BJ148" s="348">
        <v>45541</v>
      </c>
      <c r="BK148" s="341" t="s">
        <v>1026</v>
      </c>
      <c r="BL148" s="681">
        <v>45661</v>
      </c>
      <c r="BM148" s="341" t="s">
        <v>332</v>
      </c>
      <c r="BN148" s="348" t="s">
        <v>318</v>
      </c>
      <c r="BO148" s="341" t="s">
        <v>74</v>
      </c>
      <c r="BP148" s="348"/>
      <c r="BQ148" s="361"/>
      <c r="BR148" s="598"/>
    </row>
    <row r="149" spans="1:70" s="626" customFormat="1" ht="59.25" customHeight="1">
      <c r="A149" s="784"/>
      <c r="B149" s="785"/>
      <c r="C149" s="785"/>
      <c r="D149" s="652"/>
      <c r="E149" s="653"/>
      <c r="F149" s="677" t="s">
        <v>1027</v>
      </c>
      <c r="G149" s="336"/>
      <c r="H149" s="336"/>
      <c r="I149" s="367"/>
      <c r="J149" s="341"/>
      <c r="K149" s="344"/>
      <c r="L149" s="336"/>
      <c r="M149" s="654"/>
      <c r="N149" s="345"/>
      <c r="O149" s="341"/>
      <c r="P149" s="654"/>
      <c r="Q149" s="345"/>
      <c r="R149" s="655"/>
      <c r="S149" s="677" t="s">
        <v>1028</v>
      </c>
      <c r="T149" s="258" t="s">
        <v>57</v>
      </c>
      <c r="U149" s="677" t="s">
        <v>1029</v>
      </c>
      <c r="V149" s="677" t="s">
        <v>1030</v>
      </c>
      <c r="W149" s="248" t="s">
        <v>278</v>
      </c>
      <c r="X149" s="248" t="s">
        <v>61</v>
      </c>
      <c r="Y149" s="657" t="str">
        <f t="shared" si="152"/>
        <v>IMPACTO</v>
      </c>
      <c r="Z149" s="657" t="str">
        <f t="shared" ref="Z149" si="153">IF(AND(W149="PREVENTIVO",X149="AUTOMÁTICO"),"50%",IF(AND(W149="PREVENTIVO",X149="MANUAL"),"40%",IF(AND(W149="DETECTIVO",X149="AUTOMÁTICO"),"40%",IF(AND(W149="DETECTIVO",X149="MANUAL"),"30%",IF(AND(W149="CORRECTIVO",X149="AUTOMÁTICO"),"35%",IF(AND(W149="CORRECTIVO",X149="MANUAL"),"25%",""))))))</f>
        <v>25%</v>
      </c>
      <c r="AA149" s="275">
        <f>IFERROR(IF(AND(Y148="Probabilidad",Y149="Probabilidad"),(AA148-(AA148*Z149)),IF(Y149="Probabilidad",(N148-(N148*Z149)),IF(Y149="Impacto",AA148,""))),"")</f>
        <v>0.6</v>
      </c>
      <c r="AB149" s="282" t="str">
        <f t="shared" ref="AB149:AB157" si="154">IFERROR(IF(AA149="","",IF(AA149&lt;=0.2,"MUY BAJA",IF(AA149&lt;=0.4,"BAJA",IF(AA149&lt;=0.6,"MEDIA",IF(AA149&lt;=0.8,"ALTA",IF(AA149=1,"MUY ALTA")))))),"")</f>
        <v>MEDIA</v>
      </c>
      <c r="AC149" s="280">
        <f>IFERROR(IF(AND(Y148="Impacto",Y149="Impacto"),(AC148-(AC148*Z149)),IF(Y149="Impacto",(Q148-(+Q148*Z149)),IF(Y149="Probabilidad",AC148,""))),"")</f>
        <v>0.60000000000000009</v>
      </c>
      <c r="AD149" s="290" t="str">
        <f t="shared" si="150"/>
        <v>MODERADO</v>
      </c>
      <c r="AE149" s="678" t="str">
        <f t="shared" si="151"/>
        <v>MODERADO</v>
      </c>
      <c r="AF149" s="386"/>
      <c r="AG149" s="272" t="s">
        <v>1031</v>
      </c>
      <c r="AH149" s="687"/>
      <c r="AI149" s="412"/>
      <c r="AJ149" s="687"/>
      <c r="AK149" s="381"/>
      <c r="AL149" s="381"/>
      <c r="AM149" s="659"/>
      <c r="AN149" s="412"/>
      <c r="AO149" s="659"/>
      <c r="AP149" s="660"/>
      <c r="AQ149" s="655"/>
      <c r="AR149" s="335"/>
      <c r="AS149" s="336"/>
      <c r="AT149" s="335"/>
      <c r="AU149" s="336"/>
      <c r="AV149" s="356"/>
      <c r="AW149" s="336"/>
      <c r="AX149" s="356"/>
      <c r="AY149" s="336"/>
      <c r="AZ149" s="356"/>
      <c r="BA149" s="336"/>
      <c r="BB149" s="356"/>
      <c r="BC149" s="336"/>
      <c r="BD149" s="356"/>
      <c r="BE149" s="336"/>
      <c r="BF149" s="671"/>
      <c r="BG149" s="672"/>
      <c r="BH149" s="356"/>
      <c r="BI149" s="336"/>
      <c r="BJ149" s="348"/>
      <c r="BK149" s="341"/>
      <c r="BL149" s="681"/>
      <c r="BM149" s="341"/>
      <c r="BN149" s="348"/>
      <c r="BO149" s="341"/>
      <c r="BP149" s="348"/>
      <c r="BQ149" s="361"/>
      <c r="BR149" s="598"/>
    </row>
    <row r="150" spans="1:70" s="626" customFormat="1" ht="174" customHeight="1">
      <c r="A150" s="784"/>
      <c r="B150" s="785"/>
      <c r="C150" s="785"/>
      <c r="D150" s="652"/>
      <c r="E150" s="653"/>
      <c r="F150" s="677" t="s">
        <v>1032</v>
      </c>
      <c r="G150" s="336"/>
      <c r="H150" s="336"/>
      <c r="I150" s="367"/>
      <c r="J150" s="341"/>
      <c r="K150" s="344"/>
      <c r="L150" s="336"/>
      <c r="M150" s="654"/>
      <c r="N150" s="345"/>
      <c r="O150" s="341"/>
      <c r="P150" s="654"/>
      <c r="Q150" s="345"/>
      <c r="R150" s="655"/>
      <c r="S150" s="677" t="s">
        <v>1033</v>
      </c>
      <c r="T150" s="258" t="s">
        <v>57</v>
      </c>
      <c r="U150" s="677" t="s">
        <v>1034</v>
      </c>
      <c r="V150" s="677" t="s">
        <v>1035</v>
      </c>
      <c r="W150" s="248" t="s">
        <v>78</v>
      </c>
      <c r="X150" s="248" t="s">
        <v>61</v>
      </c>
      <c r="Y150" s="657" t="str">
        <f>IF(OR(W150="PREVENTIVO",W150="DETECTIVO"),"PROBABILIDAD",IF(W150="CORRECTIVO","IMPACTO",""))</f>
        <v>PROBABILIDAD</v>
      </c>
      <c r="Z150" s="657" t="str">
        <f>IF(AND(W150="PREVENTIVO",X150="AUTOMÁTICO"),"50%",IF(AND(W150="PREVENTIVO",X150="MANUAL"),"40%",IF(AND(W150="DETECTIVO",X150="AUTOMÁTICO"),"40%",IF(AND(W150="DETECTIVO",X150="MANUAL"),"30%",IF(AND(W150="CORRECTIVO",X150="AUTOMÁTICO"),"35%",IF(AND(W150="CORRECTIVO",X150="MANUAL"),"25%",""))))))</f>
        <v>40%</v>
      </c>
      <c r="AA150" s="275">
        <f>IFERROR(IF(AND(Y149="Probabilidad",Y150="Probabilidad"),(AA149-(AA149*Z150)),IF(AND(Y149="Impacto",Y150="Probabilidad"),(AA148-(AA148*Z150)),IF(Y150="Impacto",AA149,""))),"")</f>
        <v>0.36</v>
      </c>
      <c r="AB150" s="282" t="str">
        <f t="shared" si="154"/>
        <v>BAJA</v>
      </c>
      <c r="AC150" s="280">
        <f>IFERROR(IF(AND(Y149="Impacto",Y150="Impacto"),(AC149-(AC149*Z150)),IF(Y150="Impacto",(Q149-(+Q149*Z150)),IF(Y150="Probabilidad",AC149,""))),"")</f>
        <v>0.60000000000000009</v>
      </c>
      <c r="AD150" s="290" t="str">
        <f>IFERROR(IF(AC150="","",IF(AC150&lt;=0.2,"LEVE",IF(AC150&lt;=0.4,"MENOR",IF(AC150&lt;=0.6,"MODERADO",IF(AC150&lt;=0.8,"MAYOR",IF(AC150=1,"CATASTRÓFICO")))))),"")</f>
        <v>MODERADO</v>
      </c>
      <c r="AE150" s="678" t="str">
        <f>IFERROR(IF(OR(AND(AB150="Muy Baja",AD150="Leve"),AND(AB150="Muy Baja",AD150="Menor"),AND(AB150="Baja",AD150="Leve")),"BAJO",IF(OR(AND(AB150="Muy baja",AD150="Moderado"),AND(AB150="Baja",AD150="Menor"),AND(AB150="Baja",AD150="Moderado"),AND(AB150="Media",AD150="Leve"),AND(AB150="Media",AD150="Menor"),AND(AB150="Media",AD150="Moderado"),AND(AB150="Alta",AD150="Leve"),AND(AB150="Alta",AD150="Menor")),"MODERADO",IF(OR(AND(AB150="Muy Baja",AD150="Mayor"),AND(AB150="Baja",AD150="Mayor"),AND(AB150="Media",AD150="Mayor"),AND(AB150="Alta",AD150="Moderado"),AND(AB150="Alta",AD150="Mayor"),AND(AB150="Muy Alta",AD150="Leve"),AND(AB150="Muy Alta",AD150="Menor"),AND(AB150="Muy Alta",AD150="Moderado"),AND(AB150="Muy Alta",AD150="Mayor")),"ALTO",IF(OR(AND(AB150="Muy Baja",AD150="Catastrófico"),AND(AB150="Baja",AD150="Catastrófico"),AND(AB150="Media",AD150="Catastrófico"),AND(AB150="Alta",AD150="Catastrófico"),AND(AB150="Muy Alta",AD150="Catastrófico")),"EXTREMO","")))),"")</f>
        <v>MODERADO</v>
      </c>
      <c r="AF150" s="386"/>
      <c r="AG150" s="272" t="s">
        <v>1020</v>
      </c>
      <c r="AH150" s="687"/>
      <c r="AI150" s="412"/>
      <c r="AJ150" s="687"/>
      <c r="AK150" s="381"/>
      <c r="AL150" s="381"/>
      <c r="AM150" s="659"/>
      <c r="AN150" s="412"/>
      <c r="AO150" s="659"/>
      <c r="AP150" s="660"/>
      <c r="AQ150" s="655"/>
      <c r="AR150" s="335"/>
      <c r="AS150" s="336"/>
      <c r="AT150" s="335"/>
      <c r="AU150" s="336"/>
      <c r="AV150" s="356"/>
      <c r="AW150" s="336"/>
      <c r="AX150" s="356"/>
      <c r="AY150" s="336"/>
      <c r="AZ150" s="356"/>
      <c r="BA150" s="336"/>
      <c r="BB150" s="356"/>
      <c r="BC150" s="336"/>
      <c r="BD150" s="356"/>
      <c r="BE150" s="336"/>
      <c r="BF150" s="671"/>
      <c r="BG150" s="672"/>
      <c r="BH150" s="356"/>
      <c r="BI150" s="336"/>
      <c r="BJ150" s="348"/>
      <c r="BK150" s="341"/>
      <c r="BL150" s="681"/>
      <c r="BM150" s="341"/>
      <c r="BN150" s="348"/>
      <c r="BO150" s="341"/>
      <c r="BP150" s="348"/>
      <c r="BQ150" s="361"/>
      <c r="BR150" s="598"/>
    </row>
    <row r="151" spans="1:70" s="626" customFormat="1" ht="198.75" customHeight="1">
      <c r="A151" s="784"/>
      <c r="B151" s="785"/>
      <c r="C151" s="785"/>
      <c r="D151" s="652"/>
      <c r="E151" s="653"/>
      <c r="F151" s="677" t="s">
        <v>1036</v>
      </c>
      <c r="G151" s="336"/>
      <c r="H151" s="336"/>
      <c r="I151" s="367"/>
      <c r="J151" s="341"/>
      <c r="K151" s="344"/>
      <c r="L151" s="336"/>
      <c r="M151" s="654"/>
      <c r="N151" s="345"/>
      <c r="O151" s="341"/>
      <c r="P151" s="654"/>
      <c r="Q151" s="345"/>
      <c r="R151" s="655"/>
      <c r="S151" s="677" t="s">
        <v>1037</v>
      </c>
      <c r="T151" s="258" t="s">
        <v>57</v>
      </c>
      <c r="U151" s="677" t="s">
        <v>1038</v>
      </c>
      <c r="V151" s="677" t="s">
        <v>1039</v>
      </c>
      <c r="W151" s="248" t="s">
        <v>78</v>
      </c>
      <c r="X151" s="248" t="s">
        <v>61</v>
      </c>
      <c r="Y151" s="657" t="str">
        <f t="shared" si="152"/>
        <v>PROBABILIDAD</v>
      </c>
      <c r="Z151" s="657" t="str">
        <f>IF(AND(W151="PREVENTIVO",X151="AUTOMÁTICO"),"50%",IF(AND(W151="PREVENTIVO",X151="MANUAL"),"40%",IF(AND(W151="DETECTIVO",X151="AUTOMÁTICO"),"40%",IF(AND(W151="DETECTIVO",X151="MANUAL"),"30%",IF(AND(W151="CORRECTIVO",X151="AUTOMÁTICO"),"35%",IF(AND(W151="CORRECTIVO",X151="MANUAL"),"25%",""))))))</f>
        <v>40%</v>
      </c>
      <c r="AA151" s="275">
        <f>IFERROR(IF(AND(Y150="Probabilidad",Y151="Probabilidad"),(AA150-(AA150*Z151)),IF(AND(Y150="Impacto",Y151="Probabilidad"),(AA149-(AA149*Z151)),IF(Y151="Impacto",AA150,""))),"")</f>
        <v>0.216</v>
      </c>
      <c r="AB151" s="282" t="str">
        <f t="shared" si="154"/>
        <v>BAJA</v>
      </c>
      <c r="AC151" s="280">
        <f>IFERROR(IF(AND(Y150="Impacto",Y151="Impacto"),(AC150-(AC150*Z151)),IF(Y151="Impacto",(Q150-(+Q150*Z151)),IF(Y151="Probabilidad",AC150,""))),"")</f>
        <v>0.60000000000000009</v>
      </c>
      <c r="AD151" s="290" t="str">
        <f t="shared" si="150"/>
        <v>MODERADO</v>
      </c>
      <c r="AE151" s="678" t="str">
        <f t="shared" si="151"/>
        <v>MODERADO</v>
      </c>
      <c r="AF151" s="386"/>
      <c r="AG151" s="272" t="s">
        <v>1040</v>
      </c>
      <c r="AH151" s="687"/>
      <c r="AI151" s="412"/>
      <c r="AJ151" s="687"/>
      <c r="AK151" s="381"/>
      <c r="AL151" s="381"/>
      <c r="AM151" s="659"/>
      <c r="AN151" s="412"/>
      <c r="AO151" s="659"/>
      <c r="AP151" s="660"/>
      <c r="AQ151" s="655"/>
      <c r="AR151" s="335"/>
      <c r="AS151" s="336"/>
      <c r="AT151" s="335"/>
      <c r="AU151" s="336"/>
      <c r="AV151" s="356"/>
      <c r="AW151" s="336"/>
      <c r="AX151" s="356"/>
      <c r="AY151" s="336"/>
      <c r="AZ151" s="356"/>
      <c r="BA151" s="336"/>
      <c r="BB151" s="356"/>
      <c r="BC151" s="336"/>
      <c r="BD151" s="356"/>
      <c r="BE151" s="336"/>
      <c r="BF151" s="671"/>
      <c r="BG151" s="672"/>
      <c r="BH151" s="356"/>
      <c r="BI151" s="336"/>
      <c r="BJ151" s="348"/>
      <c r="BK151" s="341"/>
      <c r="BL151" s="681"/>
      <c r="BM151" s="341"/>
      <c r="BN151" s="348"/>
      <c r="BO151" s="341"/>
      <c r="BP151" s="348"/>
      <c r="BQ151" s="361"/>
      <c r="BR151" s="598"/>
    </row>
    <row r="152" spans="1:70" s="788" customFormat="1" ht="221.25" customHeight="1">
      <c r="A152" s="784"/>
      <c r="B152" s="785"/>
      <c r="C152" s="785"/>
      <c r="D152" s="652"/>
      <c r="E152" s="688" t="s">
        <v>559</v>
      </c>
      <c r="F152" s="302" t="s">
        <v>1041</v>
      </c>
      <c r="G152" s="310" t="s">
        <v>1042</v>
      </c>
      <c r="H152" s="310" t="s">
        <v>1043</v>
      </c>
      <c r="I152" s="367"/>
      <c r="J152" s="273" t="s">
        <v>18</v>
      </c>
      <c r="K152" s="274">
        <v>93</v>
      </c>
      <c r="L152" s="310" t="s">
        <v>1044</v>
      </c>
      <c r="M152" s="656" t="str">
        <f>IF(K152&lt;=0,"",IF(K152&lt;=2,"Muy Baja",IF(K152&lt;=10,"Baja",IF(K152&lt;=30,"Media",IF(K152&lt;=100,"Alta",IF(K152&gt;100,"Muy Alta"))))))</f>
        <v>Alta</v>
      </c>
      <c r="N152" s="275">
        <f>IF(M152="","",IF(M152="Muy Baja",0.2,IF(M152="Baja",0.4,IF(M152="Media",0.6,IF(M152="Alta",0.8,IF(M152="Muy Alta",1,))))))</f>
        <v>0.8</v>
      </c>
      <c r="O152" s="273" t="s">
        <v>55</v>
      </c>
      <c r="P152" s="656" t="str">
        <f>IF(OR(O152=CRITERIOS!$C$182,O152=CRITERIOS!$D$182),"Leve",IF(OR(O152=CRITERIOS!$C$183,O152=CRITERIOS!$D$183),"Menor",IF(OR(O152=CRITERIOS!$C$184,O152=CRITERIOS!$D$184),"Moderado",IF(OR(O152=CRITERIOS!$C$185,O152=CRITERIOS!$D$185),"Mayor",IF(OR(O152=CRITERIOS!$C$186,O152=CRITERIOS!$D$186),"Catastrófico","")))))</f>
        <v>Moderado</v>
      </c>
      <c r="Q152" s="275">
        <f>IF(P152="","",IF(P152="Leve",0.2,IF(P152="Menor",0.4,IF(P152="Moderado",0.6,IF(P152="Mayor",0.8,IF(P152="Catastrófico",1,))))))</f>
        <v>0.6</v>
      </c>
      <c r="R152" s="658" t="str">
        <f>IF(OR(AND(M152="Muy Baja",P152="Leve"),AND(M152="Muy Baja",P152="Menor"),AND(M152="Baja",P152="Leve")),"BAJO",IF(OR(AND(M152="Muy baja",P152="Moderado"),AND(M152="Baja",P152="Menor"),AND(M152="Baja",P152="Moderado"),AND(M152="Media",P152="Leve"),AND(M152="Media",P152="Menor"),AND(M152="Media",P152="Moderado"),AND(M152="Alta",P152="Leve"),AND(M152="Alta",P152="Menor")),"MODERADO",IF(OR(AND(M152="Muy Baja",P152="Mayor"),AND(M152="Baja",P152="Mayor"),AND(M152="Media",P152="Mayor"),AND(M152="Alta",P152="Moderado"),AND(M152="Alta",P152="Mayor"),AND(M152="Muy Alta",P152="Leve"),AND(M152="Muy Alta",P152="Menor"),AND(M152="Muy Alta",P152="Moderado"),AND(M152="Muy Alta",P152="Mayor")),"ALTO",IF(OR(AND(M152="Muy Baja",P152="Catastrófico"),AND(M152="Baja",P152="Catastrófico"),AND(M152="Media",P152="Catastrófico"),AND(M152="Alta",P152="Catastrófico"),AND(M152="Muy Alta",P152="Catastrófico")),"EXTREMO",""))))</f>
        <v>ALTO</v>
      </c>
      <c r="S152" s="310" t="s">
        <v>1045</v>
      </c>
      <c r="T152" s="292" t="s">
        <v>237</v>
      </c>
      <c r="U152" s="278" t="s">
        <v>1046</v>
      </c>
      <c r="V152" s="310" t="s">
        <v>1047</v>
      </c>
      <c r="W152" s="292" t="s">
        <v>60</v>
      </c>
      <c r="X152" s="292" t="s">
        <v>61</v>
      </c>
      <c r="Y152" s="656" t="str">
        <f t="shared" si="152"/>
        <v>PROBABILIDAD</v>
      </c>
      <c r="Z152" s="657" t="str">
        <f t="shared" ref="Z152" si="155">IF(AND(W152="PREVENTIVO",X152="AUTOMÁTICO"),"50%",IF(AND(W152="PREVENTIVO",X152="MANUAL"),"40%",IF(AND(W152="DETECTIVO",X152="AUTOMÁTICO"),"40%",IF(AND(W152="DETECTIVO",X152="MANUAL"),"30%",IF(AND(W152="CORRECTIVO",X152="AUTOMÁTICO"),"35%",IF(AND(W152="CORRECTIVO",X152="MANUAL"),"25%",""))))))</f>
        <v>30%</v>
      </c>
      <c r="AA152" s="275">
        <f>IFERROR(IF(Y152="Probabilidad",(N152-(N152*Z152)),IF(Y152="Impacto",N152,"")),"")</f>
        <v>0.56000000000000005</v>
      </c>
      <c r="AB152" s="282" t="str">
        <f t="shared" si="154"/>
        <v>MEDIA</v>
      </c>
      <c r="AC152" s="280">
        <f>IFERROR(IF(Y152="Impacto",(Q152-(Q152*Z152)),IF(Y152="Probabilidad",Q152,"")),"")</f>
        <v>0.6</v>
      </c>
      <c r="AD152" s="280" t="str">
        <f t="shared" ref="AD152" si="156">IFERROR(IF(AC152="","",IF(AC152&lt;=0.2,"LEVE",IF(AC152&lt;=0.4,"MENOR",IF(AC152&lt;=0.6,"MODERADO",IF(AC152&lt;=0.8,"MAYOR",IF(AC152=1,"CATASTRÓFICO")))))),"")</f>
        <v>MODERADO</v>
      </c>
      <c r="AE152" s="658" t="str">
        <f t="shared" ref="AE152:AE157" si="157">IFERROR(IF(OR(AND(AB152="Muy Baja",AD152="Leve"),AND(AB152="Muy Baja",AD152="Menor"),AND(AB152="Baja",AD152="Leve")),"BAJO",IF(OR(AND(AB152="Muy baja",AD152="Moderado"),AND(AB152="Baja",AD152="Menor"),AND(AB152="Baja",AD152="Moderado"),AND(AB152="Media",AD152="Leve"),AND(AB152="Media",AD152="Menor"),AND(AB152="Media",AD152="Moderado"),AND(AB152="Alta",AD152="Leve"),AND(AB152="Alta",AD152="Menor")),"MODERADO",IF(OR(AND(AB152="Muy Baja",AD152="Mayor"),AND(AB152="Baja",AD152="Mayor"),AND(AB152="Media",AD152="Mayor"),AND(AB152="Alta",AD152="Moderado"),AND(AB152="Alta",AD152="Mayor"),AND(AB152="Muy Alta",AD152="Leve"),AND(AB152="Muy Alta",AD152="Menor"),AND(AB152="Muy Alta",AD152="Moderado"),AND(AB152="Muy Alta",AD152="Mayor")),"ALTO",IF(OR(AND(AB152="Muy Baja",AD152="Catastrófico"),AND(AB152="Baja",AD152="Catastrófico"),AND(AB152="Media",AD152="Catastrófico"),AND(AB152="Alta",AD152="Catastrófico"),AND(AB152="Muy Alta",AD152="Catastrófico")),"EXTREMO","")))),"")</f>
        <v>MODERADO</v>
      </c>
      <c r="AF152" s="318">
        <v>45912</v>
      </c>
      <c r="AG152" s="310" t="s">
        <v>1048</v>
      </c>
      <c r="AH152" s="689">
        <f>MIN(AA152:AA152)</f>
        <v>0.56000000000000005</v>
      </c>
      <c r="AI152" s="282" t="str">
        <f>IFERROR(IF(AH152="","",IF(AH152&lt;=0.2,"MUY BAJA",IF(AH152&lt;=0.4,"BAJA",IF(AH152&lt;=0.6,"MEDIA",IF(AH152&lt;=0.8,"ALTA",IF(AH152=1,"MUY ALTA")))))),"")</f>
        <v>MEDIA</v>
      </c>
      <c r="AJ152" s="689">
        <f>MIN(AC152:AC152)</f>
        <v>0.6</v>
      </c>
      <c r="AK152" s="290" t="str">
        <f>IFERROR(IF(AJ152="","",IF(AJ152&lt;=0.2,"LEVE",IF(AJ152&lt;=0.4,"MENOR",IF(AJ152&lt;=0.6,"MODERADO",IF(AJ152&lt;=0.8,"MAYOR",IF(AJ152=1,"CATASTRÓFICO")))))),"")</f>
        <v>MODERADO</v>
      </c>
      <c r="AL152" s="658" t="str">
        <f>IFERROR(IF(OR(AND(AI152="Muy Baja",AK152="Leve"),AND(AI152="Muy Baja",AK152="Menor"),AND(AI152="Baja",AK152="Leve")),"BAJO",IF(OR(AND(AI152="Muy baja",AK152="Moderado"),AND(AI152="Baja",AK152="Menor"),AND(AI152="Baja",AK152="Moderado"),AND(AI152="Media",AK152="Leve"),AND(AI152="Media",AK152="Menor"),AND(AI152="Media",AK152="Moderado"),AND(AI152="Alta",AK152="Leve"),AND(AI152="Alta",AK152="Menor")),"MODERADO",IF(OR(AND(AI152="Muy Baja",AK152="Mayor"),AND(AI152="Baja",AK152="Mayor"),AND(AI152="Media",AK152="Mayor"),AND(AI152="Alta",AK152="Moderado"),AND(AI152="Alta",AK152="Mayor"),AND(AI152="Muy Alta",AK152="Leve"),AND(AI152="Muy Alta",AK152="Menor"),AND(AI152="Muy Alta",AK152="Moderado"),AND(AI152="Muy Alta",AK152="Mayor")),"ALTO",IF(OR(AND(AI152="Muy Baja",AK152="Catastrófico"),AND(AI152="Baja",AK152="Catastrófico"),AND(AI152="Media",AK152="Catastrófico"),AND(AI152="Alta",AK152="Catastrófico"),AND(AI152="Muy Alta",AK152="Catastrófico")),"EXTREMO","")))),"")</f>
        <v>MODERADO</v>
      </c>
      <c r="AM152" s="659"/>
      <c r="AN152" s="412"/>
      <c r="AO152" s="659"/>
      <c r="AP152" s="660"/>
      <c r="AQ152" s="655"/>
      <c r="AR152" s="294">
        <v>43738</v>
      </c>
      <c r="AS152" s="735" t="s">
        <v>1049</v>
      </c>
      <c r="AT152" s="294" t="s">
        <v>371</v>
      </c>
      <c r="AU152" s="735" t="s">
        <v>72</v>
      </c>
      <c r="AV152" s="787">
        <v>44061</v>
      </c>
      <c r="AW152" s="735" t="s">
        <v>1050</v>
      </c>
      <c r="AX152" s="288">
        <v>44272</v>
      </c>
      <c r="AY152" s="273" t="s">
        <v>1051</v>
      </c>
      <c r="AZ152" s="288">
        <v>44587</v>
      </c>
      <c r="BA152" s="273" t="s">
        <v>1052</v>
      </c>
      <c r="BB152" s="288">
        <v>44960</v>
      </c>
      <c r="BC152" s="273" t="s">
        <v>706</v>
      </c>
      <c r="BD152" s="730">
        <v>45124</v>
      </c>
      <c r="BE152" s="731" t="s">
        <v>1053</v>
      </c>
      <c r="BF152" s="288"/>
      <c r="BG152" s="273"/>
      <c r="BH152" s="288"/>
      <c r="BI152" s="273"/>
      <c r="BJ152" s="730">
        <v>45400</v>
      </c>
      <c r="BK152" s="731" t="s">
        <v>569</v>
      </c>
      <c r="BL152" s="285">
        <v>45551</v>
      </c>
      <c r="BM152" s="278" t="s">
        <v>1054</v>
      </c>
      <c r="BN152" s="285">
        <v>45750</v>
      </c>
      <c r="BO152" s="278" t="s">
        <v>1055</v>
      </c>
      <c r="BP152" s="285">
        <v>45894</v>
      </c>
      <c r="BQ152" s="286" t="s">
        <v>74</v>
      </c>
      <c r="BR152" s="602"/>
    </row>
    <row r="153" spans="1:70" s="626" customFormat="1" ht="217.5" customHeight="1">
      <c r="A153" s="784"/>
      <c r="B153" s="785"/>
      <c r="C153" s="785"/>
      <c r="D153" s="652"/>
      <c r="E153" s="653" t="s">
        <v>333</v>
      </c>
      <c r="F153" s="273" t="s">
        <v>1056</v>
      </c>
      <c r="G153" s="340" t="s">
        <v>1057</v>
      </c>
      <c r="H153" s="340" t="s">
        <v>1058</v>
      </c>
      <c r="I153" s="367"/>
      <c r="J153" s="336" t="s">
        <v>18</v>
      </c>
      <c r="K153" s="344">
        <v>2000</v>
      </c>
      <c r="L153" s="340" t="s">
        <v>1059</v>
      </c>
      <c r="M153" s="654" t="str">
        <f>IF(K153&lt;=0,"",IF(K153&lt;=2,"Muy Baja",IF(K153&lt;=10,"Baja",IF(K153&lt;=30,"Media",IF(K153&lt;=100,"Alta",IF(K153&gt;100,"Muy Alta"))))))</f>
        <v>Muy Alta</v>
      </c>
      <c r="N153" s="345">
        <f>IF(M153="","",IF(M153="Muy Baja",0.2,IF(M153="Baja",0.4,IF(M153="Media",0.6,IF(M153="Alta",0.8,IF(M153="Muy Alta",1,))))))</f>
        <v>1</v>
      </c>
      <c r="O153" s="340" t="s">
        <v>55</v>
      </c>
      <c r="P153" s="654" t="str">
        <f>IF(OR(O153=CRITERIOS!$C$182,O153=CRITERIOS!$D$182),"Leve",IF(OR(O153=CRITERIOS!$C$183,O153=CRITERIOS!$D$183),"Menor",IF(OR(O153=CRITERIOS!$C$184,O153=CRITERIOS!$D$184),"Moderado",IF(OR(O153=CRITERIOS!$C$185,O153=CRITERIOS!$D$185),"Mayor",IF(OR(O153=CRITERIOS!$C$186,O153=CRITERIOS!$D$186),"Catastrófico","")))))</f>
        <v>Moderado</v>
      </c>
      <c r="Q153" s="345">
        <f>IF(P153="","",IF(P153="Leve",0.2,IF(P153="Menor",0.4,IF(P153="Moderado",0.6,IF(P153="Mayor",0.8,IF(P153="Catastrófico",1,))))))</f>
        <v>0.6</v>
      </c>
      <c r="R153" s="655" t="str">
        <f>IF(OR(AND(M153="Muy Baja",P153="Leve"),AND(M153="Muy Baja",P153="Menor"),AND(M153="Baja",P153="Leve")),"BAJO",IF(OR(AND(M153="Muy baja",P153="Moderado"),AND(M153="Baja",P153="Menor"),AND(M153="Baja",P153="Moderado"),AND(M153="Media",P153="Leve"),AND(M153="Media",P153="Menor"),AND(M153="Media",P153="Moderado"),AND(M153="Alta",P153="Leve"),AND(M153="Alta",P153="Menor")),"MODERADO",IF(OR(AND(M153="Muy Baja",P153="Mayor"),AND(M153="Baja",P153="Mayor"),AND(M153="Media",P153="Mayor"),AND(M153="Alta",P153="Moderado"),AND(M153="Alta",P153="Mayor"),AND(M153="Muy Alta",P153="Leve"),AND(M153="Muy Alta",P153="Menor"),AND(M153="Muy Alta",P153="Moderado"),AND(M153="Muy Alta",P153="Mayor")),"ALTO",IF(OR(AND(M153="Muy Baja",P153="Catastrófico"),AND(M153="Baja",P153="Catastrófico"),AND(M153="Media",P153="Catastrófico"),AND(M153="Alta",P153="Catastrófico"),AND(M153="Muy Alta",P153="Catastrófico")),"EXTREMO",""))))</f>
        <v>ALTO</v>
      </c>
      <c r="S153" s="278" t="s">
        <v>1060</v>
      </c>
      <c r="T153" s="292" t="s">
        <v>114</v>
      </c>
      <c r="U153" s="278" t="s">
        <v>1061</v>
      </c>
      <c r="V153" s="278" t="s">
        <v>599</v>
      </c>
      <c r="W153" s="292" t="s">
        <v>78</v>
      </c>
      <c r="X153" s="292" t="s">
        <v>61</v>
      </c>
      <c r="Y153" s="656" t="str">
        <f>IF(OR(W153="PREVENTIVO",W153="DETECTIVO"),"PROBABILIDAD",IF(W153="CORRECTIVO","IMPACTO",""))</f>
        <v>PROBABILIDAD</v>
      </c>
      <c r="Z153" s="657" t="str">
        <f>IF(AND(W153="PREVENTIVO",X153="AUTOMÁTICO"),"50%",IF(AND(W153="PREVENTIVO",X153="MANUAL"),"40%",IF(AND(W153="DETECTIVO",X153="AUTOMÁTICO"),"40%",IF(AND(W153="DETECTIVO",X153="MANUAL"),"30%",IF(AND(W153="CORRECTIVO",X153="AUTOMÁTICO"),"35%",IF(AND(W153="CORRECTIVO",X153="MANUAL"),"25%",""))))))</f>
        <v>40%</v>
      </c>
      <c r="AA153" s="275">
        <f>IFERROR(IF(Y153="Probabilidad",(N153-(N153*Z153)),IF(Y153="Impacto",N153,"")),"")</f>
        <v>0.6</v>
      </c>
      <c r="AB153" s="282" t="str">
        <f t="shared" si="154"/>
        <v>MEDIA</v>
      </c>
      <c r="AC153" s="280">
        <f>IFERROR(IF(Y153="Impacto",(Q153-(Q153*Z153)),IF(Y153="Probabilidad",Q153,"")),"")</f>
        <v>0.6</v>
      </c>
      <c r="AD153" s="280" t="str">
        <f>IFERROR(IF(AC153="","",IF(AC153&lt;=0.2,"LEVE",IF(AC153&lt;=0.4,"MENOR",IF(AC153&lt;=0.6,"MODERADO",IF(AC153&lt;=0.8,"MAYOR",IF(AC153=1,"CATASTRÓFICO")))))),"")</f>
        <v>MODERADO</v>
      </c>
      <c r="AE153" s="658" t="str">
        <f t="shared" si="157"/>
        <v>MODERADO</v>
      </c>
      <c r="AF153" s="417">
        <v>45926</v>
      </c>
      <c r="AG153" s="278" t="s">
        <v>1062</v>
      </c>
      <c r="AH153" s="659">
        <f>MIN(AA153:AA154)</f>
        <v>0.36</v>
      </c>
      <c r="AI153" s="412" t="str">
        <f>IFERROR(IF(AH153="","",IF(AH153&lt;=0.2,"MUY BAJA",IF(AH153&lt;=0.4,"BAJA",IF(AH153&lt;=0.6,"MEDIA",IF(AH153&lt;=0.8,"ALTA",IF(AH153=1,"MUY ALTA")))))),"")</f>
        <v>BAJA</v>
      </c>
      <c r="AJ153" s="659">
        <f>MIN(AC153:AC154)</f>
        <v>0.6</v>
      </c>
      <c r="AK153" s="355" t="str">
        <f>IFERROR(IF(AJ153="","",IF(AJ153&lt;=0.2,"LEVE",IF(AJ153&lt;=0.4,"MENOR",IF(AJ153&lt;=0.6,"MODERADO",IF(AJ153&lt;=0.8,"MAYOR",IF(AJ153=1,"CATASTRÓFICO")))))),"")</f>
        <v>MODERADO</v>
      </c>
      <c r="AL153" s="355" t="str">
        <f>IFERROR(IF(OR(AND(AI153="Muy Baja",AK153="Leve"),AND(AI153="Muy Baja",AK153="Menor"),AND(AI153="Baja",AK153="Leve")),"BAJO",IF(OR(AND(AI153="Muy baja",AK153="Moderado"),AND(AI153="Baja",AK153="Menor"),AND(AI153="Baja",AK153="Moderado"),AND(AI153="Media",AK153="Leve"),AND(AI153="Media",AK153="Menor"),AND(AI153="Media",AK153="Moderado"),AND(AI153="Alta",AK153="Leve"),AND(AI153="Alta",AK153="Menor")),"MODERADO",IF(OR(AND(AI153="Muy Baja",AK153="Mayor"),AND(AI153="Baja",AK153="Mayor"),AND(AI153="Media",AK153="Mayor"),AND(AI153="Alta",AK153="Moderado"),AND(AI153="Alta",AK153="Mayor"),AND(AI153="Muy Alta",AK153="Leve"),AND(AI153="Muy Alta",AK153="Menor"),AND(AI153="Muy Alta",AK153="Moderado"),AND(AI153="Muy Alta",AK153="Mayor")),"ALTO",IF(OR(AND(AI153="Muy Baja",AK153="Catastrófico"),AND(AI153="Baja",AK153="Catastrófico"),AND(AI153="Media",AK153="Catastrófico"),AND(AI153="Alta",AK153="Catastrófico"),AND(AI153="Muy Alta",AK153="Catastrófico")),"EXTREMO","")))),"")</f>
        <v>MODERADO</v>
      </c>
      <c r="AM153" s="659"/>
      <c r="AN153" s="412"/>
      <c r="AO153" s="659"/>
      <c r="AP153" s="660"/>
      <c r="AQ153" s="655"/>
      <c r="AR153" s="356">
        <v>43717</v>
      </c>
      <c r="AS153" s="376" t="s">
        <v>1063</v>
      </c>
      <c r="AT153" s="356" t="s">
        <v>371</v>
      </c>
      <c r="AU153" s="376" t="s">
        <v>1064</v>
      </c>
      <c r="AV153" s="402" t="s">
        <v>344</v>
      </c>
      <c r="AW153" s="404" t="s">
        <v>215</v>
      </c>
      <c r="AX153" s="403">
        <v>44272</v>
      </c>
      <c r="AY153" s="408" t="s">
        <v>1065</v>
      </c>
      <c r="AZ153" s="356">
        <v>44587</v>
      </c>
      <c r="BA153" s="336" t="s">
        <v>347</v>
      </c>
      <c r="BB153" s="372">
        <v>44795</v>
      </c>
      <c r="BC153" s="369" t="s">
        <v>374</v>
      </c>
      <c r="BD153" s="372">
        <v>44959</v>
      </c>
      <c r="BE153" s="369" t="s">
        <v>125</v>
      </c>
      <c r="BF153" s="661">
        <v>45126</v>
      </c>
      <c r="BG153" s="693" t="s">
        <v>348</v>
      </c>
      <c r="BH153" s="356"/>
      <c r="BI153" s="376"/>
      <c r="BJ153" s="348">
        <v>45400</v>
      </c>
      <c r="BK153" s="341" t="s">
        <v>349</v>
      </c>
      <c r="BL153" s="348">
        <v>45544</v>
      </c>
      <c r="BM153" s="341" t="s">
        <v>350</v>
      </c>
      <c r="BN153" s="348">
        <v>45742</v>
      </c>
      <c r="BO153" s="341" t="s">
        <v>332</v>
      </c>
      <c r="BP153" s="348">
        <v>45894</v>
      </c>
      <c r="BQ153" s="361" t="s">
        <v>74</v>
      </c>
      <c r="BR153" s="598"/>
    </row>
    <row r="154" spans="1:70" s="626" customFormat="1" ht="247.5" customHeight="1">
      <c r="A154" s="784"/>
      <c r="B154" s="785"/>
      <c r="C154" s="785"/>
      <c r="D154" s="652"/>
      <c r="E154" s="653"/>
      <c r="F154" s="273" t="s">
        <v>1066</v>
      </c>
      <c r="G154" s="340"/>
      <c r="H154" s="340"/>
      <c r="I154" s="367"/>
      <c r="J154" s="336"/>
      <c r="K154" s="344"/>
      <c r="L154" s="340"/>
      <c r="M154" s="654"/>
      <c r="N154" s="345"/>
      <c r="O154" s="340"/>
      <c r="P154" s="654"/>
      <c r="Q154" s="345"/>
      <c r="R154" s="655"/>
      <c r="S154" s="310" t="s">
        <v>1067</v>
      </c>
      <c r="T154" s="292" t="s">
        <v>57</v>
      </c>
      <c r="U154" s="278" t="s">
        <v>1068</v>
      </c>
      <c r="V154" s="278" t="s">
        <v>1069</v>
      </c>
      <c r="W154" s="292" t="s">
        <v>78</v>
      </c>
      <c r="X154" s="292" t="s">
        <v>61</v>
      </c>
      <c r="Y154" s="656" t="str">
        <f>IF(OR(W154="PREVENTIVO",W154="DETECTIVO"),"PROBABILIDAD",IF(W154="CORRECTIVO","IMPACTO",""))</f>
        <v>PROBABILIDAD</v>
      </c>
      <c r="Z154" s="657" t="str">
        <f>IF(AND(W154="PREVENTIVO",X154="AUTOMÁTICO"),"50%",IF(AND(W154="PREVENTIVO",X154="MANUAL"),"40%",IF(AND(W154="DETECTIVO",X154="AUTOMÁTICO"),"40%",IF(AND(W154="DETECTIVO",X154="MANUAL"),"30%",IF(AND(W154="CORRECTIVO",X154="AUTOMÁTICO"),"35%",IF(AND(W154="CORRECTIVO",X154="MANUAL"),"25%",""))))))</f>
        <v>40%</v>
      </c>
      <c r="AA154" s="275">
        <f>IFERROR(IF(AND(Y153="Probabilidad",Y154="Probabilidad"),(AA153-(AA153*Z154)),IF(Y154="Probabilidad",(N154-(N154*Z154)),IF(Y154="Impacto",AA153,""))),"")</f>
        <v>0.36</v>
      </c>
      <c r="AB154" s="282" t="str">
        <f t="shared" si="154"/>
        <v>BAJA</v>
      </c>
      <c r="AC154" s="280">
        <f>IFERROR(IF(AND(Y153="Impacto",Y154="Impacto"),(AC153-(AC153*Z154)),IF(Y154="Impacto",(Q153-(+Q153*Z154)),IF(Y154="Probabilidad",AC153,""))),"")</f>
        <v>0.6</v>
      </c>
      <c r="AD154" s="280" t="str">
        <f>IFERROR(IF(AC154="","",IF(AC154&lt;=0.2,"LEVE",IF(AC154&lt;=0.4,"MENOR",IF(AC154&lt;=0.6,"MODERADO",IF(AC154&lt;=0.8,"MAYOR",IF(AC154=1,"CATASTRÓFICO")))))),"")</f>
        <v>MODERADO</v>
      </c>
      <c r="AE154" s="658" t="str">
        <f>IFERROR(IF(OR(AND(AB154="Muy Baja",AD154="Leve"),AND(AB154="Muy Baja",AD154="Menor"),AND(AB154="Baja",AD154="Leve")),"BAJO",IF(OR(AND(AB154="Muy baja",AD154="Moderado"),AND(AB154="Baja",AD154="Menor"),AND(AB154="Baja",AD154="Moderado"),AND(AB154="Media",AD154="Leve"),AND(AB154="Media",AD154="Menor"),AND(AB154="Media",AD154="Moderado"),AND(AB154="Alta",AD154="Leve"),AND(AB154="Alta",AD154="Menor")),"MODERADO",IF(OR(AND(AB154="Muy Baja",AD154="Mayor"),AND(AB154="Baja",AD154="Mayor"),AND(AB154="Media",AD154="Mayor"),AND(AB154="Alta",AD154="Moderado"),AND(AB154="Alta",AD154="Mayor"),AND(AB154="Muy Alta",AD154="Leve"),AND(AB154="Muy Alta",AD154="Menor"),AND(AB154="Muy Alta",AD154="Moderado"),AND(AB154="Muy Alta",AD154="Mayor")),"ALTO",IF(OR(AND(AB154="Muy Baja",AD154="Catastrófico"),AND(AB154="Baja",AD154="Catastrófico"),AND(AB154="Media",AD154="Catastrófico"),AND(AB154="Alta",AD154="Catastrófico"),AND(AB154="Muy Alta",AD154="Catastrófico")),"EXTREMO","")))),"")</f>
        <v>MODERADO</v>
      </c>
      <c r="AF154" s="417"/>
      <c r="AG154" s="278" t="s">
        <v>1070</v>
      </c>
      <c r="AH154" s="659"/>
      <c r="AI154" s="412"/>
      <c r="AJ154" s="659"/>
      <c r="AK154" s="355"/>
      <c r="AL154" s="355"/>
      <c r="AM154" s="659"/>
      <c r="AN154" s="412"/>
      <c r="AO154" s="659"/>
      <c r="AP154" s="660"/>
      <c r="AQ154" s="655"/>
      <c r="AR154" s="356"/>
      <c r="AS154" s="376"/>
      <c r="AT154" s="356"/>
      <c r="AU154" s="376"/>
      <c r="AV154" s="402"/>
      <c r="AW154" s="404"/>
      <c r="AX154" s="403"/>
      <c r="AY154" s="408"/>
      <c r="AZ154" s="356"/>
      <c r="BA154" s="336"/>
      <c r="BB154" s="372"/>
      <c r="BC154" s="369"/>
      <c r="BD154" s="372"/>
      <c r="BE154" s="369"/>
      <c r="BF154" s="661"/>
      <c r="BG154" s="693"/>
      <c r="BH154" s="356"/>
      <c r="BI154" s="376"/>
      <c r="BJ154" s="348"/>
      <c r="BK154" s="341"/>
      <c r="BL154" s="348"/>
      <c r="BM154" s="341"/>
      <c r="BN154" s="348"/>
      <c r="BO154" s="341"/>
      <c r="BP154" s="348"/>
      <c r="BQ154" s="361"/>
      <c r="BR154" s="598"/>
    </row>
    <row r="155" spans="1:70" s="626" customFormat="1" ht="208.5" customHeight="1">
      <c r="A155" s="784"/>
      <c r="B155" s="785"/>
      <c r="C155" s="785"/>
      <c r="D155" s="652"/>
      <c r="E155" s="653" t="s">
        <v>49</v>
      </c>
      <c r="F155" s="724" t="s">
        <v>1071</v>
      </c>
      <c r="G155" s="351" t="s">
        <v>1072</v>
      </c>
      <c r="H155" s="351" t="s">
        <v>1073</v>
      </c>
      <c r="I155" s="367"/>
      <c r="J155" s="341" t="s">
        <v>111</v>
      </c>
      <c r="K155" s="366">
        <v>3954</v>
      </c>
      <c r="L155" s="351" t="s">
        <v>1074</v>
      </c>
      <c r="M155" s="703" t="str">
        <f>IF(K155&lt;=0,"",IF(K155&lt;=2,"Muy Baja",IF(K155&lt;=10,"Baja",IF(K155&lt;=30,"Media",IF(K155&lt;=100,"Alta",IF(K155&gt;100,"Muy Alta"))))))</f>
        <v>Muy Alta</v>
      </c>
      <c r="N155" s="704">
        <f>IF(M155="","",IF(M155="Muy Baja",0.2,IF(M155="Baja",0.4,IF(M155="Media",0.6,IF(M155="Alta",0.8,IF(M155="Muy Alta",1,))))))</f>
        <v>1</v>
      </c>
      <c r="O155" s="351" t="s">
        <v>55</v>
      </c>
      <c r="P155" s="703" t="str">
        <f>IF(OR(O155=CRITERIOS!$C$182,O155=CRITERIOS!$D$182),"Leve",IF(OR(O155=CRITERIOS!$C$183,O155=CRITERIOS!$D$183),"Menor",IF(OR(O155=CRITERIOS!$C$184,O155=CRITERIOS!$D$184),"Moderado",IF(OR(O155=CRITERIOS!$C$185,O155=CRITERIOS!$D$185),"Mayor",IF(OR(O155=CRITERIOS!$C$186,O155=CRITERIOS!$D$186),"Catastrófico","")))))</f>
        <v>Moderado</v>
      </c>
      <c r="Q155" s="704">
        <f>IF(P155="","",IF(P155="Leve",0.2,IF(P155="Menor",0.4,IF(P155="Moderado",0.6,IF(P155="Mayor",0.8,IF(P155="Catastrófico",1,))))))</f>
        <v>0.6</v>
      </c>
      <c r="R155" s="710" t="str">
        <f>IF(OR(AND(M155="Muy Baja",P155="Leve"),AND(M155="Muy Baja",P155="Menor"),AND(M155="Baja",P155="Leve")),"BAJO",IF(OR(AND(M155="Muy baja",P155="Moderado"),AND(M155="Baja",P155="Menor"),AND(M155="Baja",P155="Moderado"),AND(M155="Media",P155="Leve"),AND(M155="Media",P155="Menor"),AND(M155="Media",P155="Moderado"),AND(M155="Alta",P155="Leve"),AND(M155="Alta",P155="Menor")),"MODERADO",IF(OR(AND(M155="Muy Baja",P155="Mayor"),AND(M155="Baja",P155="Mayor"),AND(M155="Media",P155="Mayor"),AND(M155="Alta",P155="Moderado"),AND(M155="Alta",P155="Mayor"),AND(M155="Muy Alta",P155="Leve"),AND(M155="Muy Alta",P155="Menor"),AND(M155="Muy Alta",P155="Moderado"),AND(M155="Muy Alta",P155="Mayor")),"ALTO",IF(OR(AND(M155="Muy Baja",P155="Catastrófico"),AND(M155="Baja",P155="Catastrófico"),AND(M155="Media",P155="Catastrófico"),AND(M155="Alta",P155="Catastrófico"),AND(M155="Muy Alta",P155="Catastrófico")),"EXTREMO",""))))</f>
        <v>ALTO</v>
      </c>
      <c r="S155" s="677" t="s">
        <v>1075</v>
      </c>
      <c r="T155" s="292" t="s">
        <v>85</v>
      </c>
      <c r="U155" s="677" t="s">
        <v>1076</v>
      </c>
      <c r="V155" s="677" t="s">
        <v>1077</v>
      </c>
      <c r="W155" s="292" t="s">
        <v>278</v>
      </c>
      <c r="X155" s="292" t="s">
        <v>240</v>
      </c>
      <c r="Y155" s="656" t="str">
        <f>IF(OR(W155="PREVENTIVO",W155="DETECTIVO"),"PROBABILIDAD",IF(W155="CORRECTIVO","IMPACTO",""))</f>
        <v>IMPACTO</v>
      </c>
      <c r="Z155" s="657" t="str">
        <f>IF(AND(W155="PREVENTIVO",X155="AUTOMÁTICO"),"50%",IF(AND(W155="PREVENTIVO",X155="MANUAL"),"40%",IF(AND(W155="DETECTIVO",X155="AUTOMÁTICO"),"40%",IF(AND(W155="DETECTIVO",X155="MANUAL"),"30%",IF(AND(W155="CORRECTIVO",X155="AUTOMÁTICO"),"35%",IF(AND(W155="CORRECTIVO",X155="MANUAL"),"25%",""))))))</f>
        <v>35%</v>
      </c>
      <c r="AA155" s="275">
        <f>IFERROR(IF(Y155="Probabilidad",(N155-(N155*Z155)),IF(Y155="Impacto",N155,"")),"")</f>
        <v>1</v>
      </c>
      <c r="AB155" s="282" t="str">
        <f t="shared" si="154"/>
        <v>MUY ALTA</v>
      </c>
      <c r="AC155" s="280">
        <f>IFERROR(IF(Y155="Impacto",(Q155-(Q155*Z155)),IF(Y155="Probabilidad",Q155,"")),"")</f>
        <v>0.39</v>
      </c>
      <c r="AD155" s="280" t="str">
        <f>IFERROR(IF(AC155="","",IF(AC155&lt;=0.2,"LEVE",IF(AC155&lt;=0.4,"MENOR",IF(AC155&lt;=0.6,"MODERADO",IF(AC155&lt;=0.8,"MAYOR",IF(AC155=1,"CATASTRÓFICO")))))),"")</f>
        <v>MENOR</v>
      </c>
      <c r="AE155" s="658" t="str">
        <f>IFERROR(IF(OR(AND(AB155="Muy Baja",AD155="Leve"),AND(AB155="Muy Baja",AD155="Menor"),AND(AB155="Baja",AD155="Leve")),"BAJO",IF(OR(AND(AB155="Muy baja",AD155="Moderado"),AND(AB155="Baja",AD155="Menor"),AND(AB155="Baja",AD155="Moderado"),AND(AB155="Media",AD155="Leve"),AND(AB155="Media",AD155="Menor"),AND(AB155="Media",AD155="Moderado"),AND(AB155="Alta",AD155="Leve"),AND(AB155="Alta",AD155="Menor")),"MODERADO",IF(OR(AND(AB155="Muy Baja",AD155="Mayor"),AND(AB155="Baja",AD155="Mayor"),AND(AB155="Media",AD155="Mayor"),AND(AB155="Alta",AD155="Moderado"),AND(AB155="Alta",AD155="Mayor"),AND(AB155="Muy Alta",AD155="Leve"),AND(AB155="Muy Alta",AD155="Menor"),AND(AB155="Muy Alta",AD155="Moderado"),AND(AB155="Muy Alta",AD155="Mayor")),"ALTO",IF(OR(AND(AB155="Muy Baja",AD155="Catastrófico"),AND(AB155="Baja",AD155="Catastrófico"),AND(AB155="Media",AD155="Catastrófico"),AND(AB155="Alta",AD155="Catastrófico"),AND(AB155="Muy Alta",AD155="Catastrófico")),"EXTREMO","")))),"")</f>
        <v>ALTO</v>
      </c>
      <c r="AF155" s="436" t="s">
        <v>1078</v>
      </c>
      <c r="AG155" s="351" t="s">
        <v>1079</v>
      </c>
      <c r="AH155" s="708">
        <f>MIN(AA155:AA156)</f>
        <v>1</v>
      </c>
      <c r="AI155" s="789" t="str">
        <f>IFERROR(IF(AH155="","",IF(AH155&lt;=0.2,"MUY BAJA",IF(AH155&lt;=0.4,"BAJA",IF(AH155&lt;=0.6,"MEDIA",IF(AH155&lt;=0.8,"ALTA",IF(AH155=1,"MUY ALTA")))))),"")</f>
        <v>MUY ALTA</v>
      </c>
      <c r="AJ155" s="708">
        <f>MIN(AC155:AC156)</f>
        <v>0.29249999999999998</v>
      </c>
      <c r="AK155" s="709" t="str">
        <f>IFERROR(IF(AJ155="","",IF(AJ155&lt;=0.2,"LEVE",IF(AJ155&lt;=0.4,"MENOR",IF(AJ155&lt;=0.6,"MODERADO",IF(AJ155&lt;=0.8,"MAYOR",IF(AJ155=1,"CATASTRÓFICO")))))),"")</f>
        <v>MENOR</v>
      </c>
      <c r="AL155" s="710" t="str">
        <f>IFERROR(IF(OR(AND(AI155="Muy Baja",AK155="Leve"),AND(AI155="Muy Baja",AK155="Menor"),AND(AI155="Baja",AK155="Leve")),"BAJO",IF(OR(AND(AI155="Muy baja",AK155="Moderado"),AND(AI155="Baja",AK155="Menor"),AND(AI155="Baja",AK155="Moderado"),AND(AI155="Media",AK155="Leve"),AND(AI155="Media",AK155="Menor"),AND(AI155="Media",AK155="Moderado"),AND(AI155="Alta",AK155="Leve"),AND(AI155="Alta",AK155="Menor")),"MODERADO",IF(OR(AND(AI155="Muy Baja",AK155="Mayor"),AND(AI155="Baja",AK155="Mayor"),AND(AI155="Media",AK155="Mayor"),AND(AI155="Alta",AK155="Moderado"),AND(AI155="Alta",AK155="Mayor"),AND(AI155="Muy Alta",AK155="Leve"),AND(AI155="Muy Alta",AK155="Menor"),AND(AI155="Muy Alta",AK155="Moderado"),AND(AI155="Muy Alta",AK155="Mayor")),"ALTO",IF(OR(AND(AI155="Muy Baja",AK155="Catastrófico"),AND(AI155="Baja",AK155="Catastrófico"),AND(AI155="Media",AK155="Catastrófico"),AND(AI155="Alta",AK155="Catastrófico"),AND(AI155="Muy Alta",AK155="Catastrófico")),"EXTREMO","")))),"")</f>
        <v>ALTO</v>
      </c>
      <c r="AM155" s="659"/>
      <c r="AN155" s="412"/>
      <c r="AO155" s="659"/>
      <c r="AP155" s="660"/>
      <c r="AQ155" s="655"/>
      <c r="AR155" s="288"/>
      <c r="AS155" s="297"/>
      <c r="AT155" s="288"/>
      <c r="AU155" s="297"/>
      <c r="AV155" s="308"/>
      <c r="AW155" s="299"/>
      <c r="AX155" s="307"/>
      <c r="AY155" s="306"/>
      <c r="AZ155" s="288"/>
      <c r="BA155" s="273"/>
      <c r="BB155" s="295"/>
      <c r="BC155" s="287"/>
      <c r="BD155" s="295"/>
      <c r="BE155" s="287"/>
      <c r="BF155" s="696"/>
      <c r="BG155" s="697"/>
      <c r="BH155" s="288"/>
      <c r="BI155" s="297"/>
      <c r="BJ155" s="276"/>
      <c r="BK155" s="272"/>
      <c r="BL155" s="276"/>
      <c r="BM155" s="272"/>
      <c r="BN155" s="276"/>
      <c r="BO155" s="272"/>
      <c r="BP155" s="790" t="s">
        <v>94</v>
      </c>
      <c r="BQ155" s="791" t="s">
        <v>72</v>
      </c>
      <c r="BR155" s="598"/>
    </row>
    <row r="156" spans="1:70" s="626" customFormat="1" ht="208.5" customHeight="1">
      <c r="A156" s="784"/>
      <c r="B156" s="785"/>
      <c r="C156" s="785"/>
      <c r="D156" s="652"/>
      <c r="E156" s="653"/>
      <c r="F156" s="724" t="s">
        <v>1080</v>
      </c>
      <c r="G156" s="351"/>
      <c r="H156" s="351"/>
      <c r="I156" s="367"/>
      <c r="J156" s="341"/>
      <c r="K156" s="366"/>
      <c r="L156" s="351"/>
      <c r="M156" s="703"/>
      <c r="N156" s="704"/>
      <c r="O156" s="351"/>
      <c r="P156" s="703"/>
      <c r="Q156" s="704"/>
      <c r="R156" s="710"/>
      <c r="S156" s="677" t="s">
        <v>1081</v>
      </c>
      <c r="T156" s="292" t="s">
        <v>57</v>
      </c>
      <c r="U156" s="677" t="s">
        <v>1082</v>
      </c>
      <c r="V156" s="677" t="s">
        <v>1083</v>
      </c>
      <c r="W156" s="292" t="s">
        <v>278</v>
      </c>
      <c r="X156" s="292" t="s">
        <v>61</v>
      </c>
      <c r="Y156" s="656" t="str">
        <f>IF(OR(W156="PREVENTIVO",W156="DETECTIVO"),"PROBABILIDAD",IF(W156="CORRECTIVO","IMPACTO",""))</f>
        <v>IMPACTO</v>
      </c>
      <c r="Z156" s="657" t="str">
        <f>IF(AND(W156="PREVENTIVO",X156="AUTOMÁTICO"),"50%",IF(AND(W156="PREVENTIVO",X156="MANUAL"),"40%",IF(AND(W156="DETECTIVO",X156="AUTOMÁTICO"),"40%",IF(AND(W156="DETECTIVO",X156="MANUAL"),"30%",IF(AND(W156="CORRECTIVO",X156="AUTOMÁTICO"),"35%",IF(AND(W156="CORRECTIVO",X156="MANUAL"),"25%",""))))))</f>
        <v>25%</v>
      </c>
      <c r="AA156" s="275">
        <f>IFERROR(IF(AND(Y155="Probabilidad",Y156="Probabilidad"),(AA155-(AA155*Z156)),IF(Y156="Probabilidad",(N156-(N156*Z156)),IF(Y156="Impacto",AA155,""))),"")</f>
        <v>1</v>
      </c>
      <c r="AB156" s="282" t="str">
        <f t="shared" si="154"/>
        <v>MUY ALTA</v>
      </c>
      <c r="AC156" s="280">
        <f>IFERROR(IF(AND(Y155="Impacto",Y156="Impacto"),(AC155-(AC155*Z156)),IF(Y156="Impacto",(Q155-(+Q155*Z156)),IF(Y156="Probabilidad",AC155,""))),"")</f>
        <v>0.29249999999999998</v>
      </c>
      <c r="AD156" s="280" t="str">
        <f>IFERROR(IF(AC156="","",IF(AC156&lt;=0.2,"LEVE",IF(AC156&lt;=0.4,"MENOR",IF(AC156&lt;=0.6,"MODERADO",IF(AC156&lt;=0.8,"MAYOR",IF(AC156=1,"CATASTRÓFICO")))))),"")</f>
        <v>MENOR</v>
      </c>
      <c r="AE156" s="658" t="str">
        <f>IFERROR(IF(OR(AND(AB156="Muy Baja",AD156="Leve"),AND(AB156="Muy Baja",AD156="Menor"),AND(AB156="Baja",AD156="Leve")),"BAJO",IF(OR(AND(AB156="Muy baja",AD156="Moderado"),AND(AB156="Baja",AD156="Menor"),AND(AB156="Baja",AD156="Moderado"),AND(AB156="Media",AD156="Leve"),AND(AB156="Media",AD156="Menor"),AND(AB156="Media",AD156="Moderado"),AND(AB156="Alta",AD156="Leve"),AND(AB156="Alta",AD156="Menor")),"MODERADO",IF(OR(AND(AB156="Muy Baja",AD156="Mayor"),AND(AB156="Baja",AD156="Mayor"),AND(AB156="Media",AD156="Mayor"),AND(AB156="Alta",AD156="Moderado"),AND(AB156="Alta",AD156="Mayor"),AND(AB156="Muy Alta",AD156="Leve"),AND(AB156="Muy Alta",AD156="Menor"),AND(AB156="Muy Alta",AD156="Moderado"),AND(AB156="Muy Alta",AD156="Mayor")),"ALTO",IF(OR(AND(AB156="Muy Baja",AD156="Catastrófico"),AND(AB156="Baja",AD156="Catastrófico"),AND(AB156="Media",AD156="Catastrófico"),AND(AB156="Alta",AD156="Catastrófico"),AND(AB156="Muy Alta",AD156="Catastrófico")),"EXTREMO","")))),"")</f>
        <v>ALTO</v>
      </c>
      <c r="AF156" s="436"/>
      <c r="AG156" s="351"/>
      <c r="AH156" s="708"/>
      <c r="AI156" s="789"/>
      <c r="AJ156" s="708"/>
      <c r="AK156" s="709"/>
      <c r="AL156" s="710"/>
      <c r="AM156" s="659"/>
      <c r="AN156" s="412"/>
      <c r="AO156" s="659"/>
      <c r="AP156" s="660"/>
      <c r="AQ156" s="655"/>
      <c r="AR156" s="288"/>
      <c r="AS156" s="297"/>
      <c r="AT156" s="288"/>
      <c r="AU156" s="297"/>
      <c r="AV156" s="308"/>
      <c r="AW156" s="299"/>
      <c r="AX156" s="307"/>
      <c r="AY156" s="306"/>
      <c r="AZ156" s="288"/>
      <c r="BA156" s="273"/>
      <c r="BB156" s="295"/>
      <c r="BC156" s="287"/>
      <c r="BD156" s="295"/>
      <c r="BE156" s="287"/>
      <c r="BF156" s="696"/>
      <c r="BG156" s="697"/>
      <c r="BH156" s="288"/>
      <c r="BI156" s="297"/>
      <c r="BJ156" s="276"/>
      <c r="BK156" s="272"/>
      <c r="BL156" s="276"/>
      <c r="BM156" s="272"/>
      <c r="BN156" s="276"/>
      <c r="BO156" s="272"/>
      <c r="BP156" s="790"/>
      <c r="BQ156" s="791"/>
      <c r="BR156" s="598"/>
    </row>
    <row r="157" spans="1:70" s="626" customFormat="1" ht="85.5" customHeight="1">
      <c r="A157" s="784"/>
      <c r="B157" s="785"/>
      <c r="C157" s="785"/>
      <c r="D157" s="652"/>
      <c r="E157" s="653" t="s">
        <v>447</v>
      </c>
      <c r="F157" s="336" t="s">
        <v>1084</v>
      </c>
      <c r="G157" s="336" t="s">
        <v>1085</v>
      </c>
      <c r="H157" s="336" t="s">
        <v>1086</v>
      </c>
      <c r="I157" s="367"/>
      <c r="J157" s="336" t="s">
        <v>18</v>
      </c>
      <c r="K157" s="344">
        <v>100</v>
      </c>
      <c r="L157" s="336" t="s">
        <v>1087</v>
      </c>
      <c r="M157" s="654" t="str">
        <f>IF(K157&lt;=0,"",IF(K157&lt;=2,"Muy Baja",IF(K157&lt;=10,"Baja",IF(K157&lt;=30,"Media",IF(K157&lt;=100,"Alta",IF(K157&gt;100,"Muy Alta"))))))</f>
        <v>Alta</v>
      </c>
      <c r="N157" s="345">
        <f>IF(M157="","",IF(M157="Muy Baja",0.2,IF(M157="Baja",0.4,IF(M157="Media",0.6,IF(M157="Alta",0.8,IF(M157="Muy Alta",1,))))))</f>
        <v>0.8</v>
      </c>
      <c r="O157" s="336" t="s">
        <v>149</v>
      </c>
      <c r="P157" s="654" t="str">
        <f>IF(OR(O157=CRITERIOS!$C$182,O157=CRITERIOS!$D$182),"Leve",IF(OR(O157=CRITERIOS!$C$183,O157=CRITERIOS!$D$183),"Menor",IF(OR(O157=CRITERIOS!$C$184,O157=CRITERIOS!$D$184),"Moderado",IF(OR(O157=CRITERIOS!$C$185,O157=CRITERIOS!$D$185),"Mayor",IF(OR(O157=CRITERIOS!$C$186,O157=CRITERIOS!$D$186),"Catastrófico","")))))</f>
        <v>Mayor</v>
      </c>
      <c r="Q157" s="345">
        <f>IF(P157="","",IF(P157="Leve",0.2,IF(P157="Menor",0.4,IF(P157="Moderado",0.6,IF(P157="Mayor",0.8,IF(P157="Catastrófico",1,))))))</f>
        <v>0.8</v>
      </c>
      <c r="R157" s="655" t="str">
        <f>IF(OR(AND(M157="Muy Baja",P157="Leve"),AND(M157="Muy Baja",P157="Menor"),AND(M157="Baja",P157="Leve")),"BAJO",IF(OR(AND(M157="Muy baja",P157="Moderado"),AND(M157="Baja",P157="Menor"),AND(M157="Baja",P157="Moderado"),AND(M157="Media",P157="Leve"),AND(M157="Media",P157="Menor"),AND(M157="Media",P157="Moderado"),AND(M157="Alta",P157="Leve"),AND(M157="Alta",P157="Menor")),"MODERADO",IF(OR(AND(M157="Muy Baja",P157="Mayor"),AND(M157="Baja",P157="Mayor"),AND(M157="Media",P157="Mayor"),AND(M157="Alta",P157="Moderado"),AND(M157="Alta",P157="Mayor"),AND(M157="Muy Alta",P157="Leve"),AND(M157="Muy Alta",P157="Menor"),AND(M157="Muy Alta",P157="Moderado"),AND(M157="Muy Alta",P157="Mayor")),"ALTO",IF(OR(AND(M157="Muy Baja",P157="Catastrófico"),AND(M157="Baja",P157="Catastrófico"),AND(M157="Media",P157="Catastrófico"),AND(M157="Alta",P157="Catastrófico"),AND(M157="Muy Alta",P157="Catastrófico")),"EXTREMO",""))))</f>
        <v>ALTO</v>
      </c>
      <c r="S157" s="293" t="s">
        <v>1088</v>
      </c>
      <c r="T157" s="281" t="s">
        <v>454</v>
      </c>
      <c r="U157" s="293" t="s">
        <v>1089</v>
      </c>
      <c r="V157" s="293" t="s">
        <v>1090</v>
      </c>
      <c r="W157" s="292" t="s">
        <v>60</v>
      </c>
      <c r="X157" s="292" t="s">
        <v>61</v>
      </c>
      <c r="Y157" s="656" t="str">
        <f t="shared" ref="Y157:Y163" si="158">IF(OR(W157="PREVENTIVO",W157="DETECTIVO"),"PROBABILIDAD",IF(W157="CORRECTIVO","IMPACTO",""))</f>
        <v>PROBABILIDAD</v>
      </c>
      <c r="Z157" s="657" t="str">
        <f>IF(AND(W157="PREVENTIVO",X157="AUTOMÁTICO"),"50%",IF(AND(W157="PREVENTIVO",X157="MANUAL"),"40%",IF(AND(W157="DETECTIVO",X157="AUTOMÁTICO"),"40%",IF(AND(W157="DETECTIVO",X157="MANUAL"),"30%",IF(AND(W157="CORRECTIVO",X157="AUTOMÁTICO"),"35%",IF(AND(W157="CORRECTIVO",X157="MANUAL"),"25%",""))))))</f>
        <v>30%</v>
      </c>
      <c r="AA157" s="275">
        <f>IFERROR(IF(Y157="Probabilidad",(N157-(N157*Z157)),IF(Y157="Impacto",N157,"")),"")</f>
        <v>0.56000000000000005</v>
      </c>
      <c r="AB157" s="282" t="str">
        <f t="shared" si="154"/>
        <v>MEDIA</v>
      </c>
      <c r="AC157" s="280">
        <f>IFERROR(IF(Y157="Impacto",(Q157-(Q157*Z157)),IF(Y157="Probabilidad",Q157,"")),"")</f>
        <v>0.8</v>
      </c>
      <c r="AD157" s="280" t="str">
        <f>IFERROR(IF(AC157="","",IF(AC157&lt;=0.2,"LEVE",IF(AC157&lt;=0.4,"MENOR",IF(AC157&lt;=0.6,"MODERADO",IF(AC157&lt;=0.8,"MAYOR",IF(AC157=1,"CATASTRÓFICO")))))),"")</f>
        <v>MAYOR</v>
      </c>
      <c r="AE157" s="658" t="str">
        <f t="shared" si="157"/>
        <v>ALTO</v>
      </c>
      <c r="AF157" s="322">
        <v>45980</v>
      </c>
      <c r="AG157" s="323" t="s">
        <v>1091</v>
      </c>
      <c r="AH157" s="659">
        <f>MIN(AA157:AA163)</f>
        <v>3.5562239999999995E-2</v>
      </c>
      <c r="AI157" s="412" t="str">
        <f>IFERROR(IF(AH157="","",IF(AH157&lt;=0.2,"MUY BAJA",IF(AH157&lt;=0.4,"BAJA",IF(AH157&lt;=0.6,"MEDIA",IF(AH157&lt;=0.8,"ALTA",IF(AH157=1,"MUY ALTA")))))),"")</f>
        <v>MUY BAJA</v>
      </c>
      <c r="AJ157" s="659">
        <f>MIN(AC157:AC163)</f>
        <v>0.8</v>
      </c>
      <c r="AK157" s="355" t="str">
        <f>IFERROR(IF(AJ157="","",IF(AJ157&lt;=0.2,"LEVE",IF(AJ157&lt;=0.4,"MENOR",IF(AJ157&lt;=0.6,"MODERADO",IF(AJ157&lt;=0.8,"MAYOR",IF(AJ157=1,"CATASTRÓFICO")))))),"")</f>
        <v>MAYOR</v>
      </c>
      <c r="AL157" s="655" t="str">
        <f>IFERROR(IF(OR(AND(AI157="Muy Baja",AK157="Leve"),AND(AI157="Muy Baja",AK157="Menor"),AND(AI157="Baja",AK157="Leve")),"BAJO",IF(OR(AND(AI157="Muy baja",AK157="Moderado"),AND(AI157="Baja",AK157="Menor"),AND(AI157="Baja",AK157="Moderado"),AND(AI157="Media",AK157="Leve"),AND(AI157="Media",AK157="Menor"),AND(AI157="Media",AK157="Moderado"),AND(AI157="Alta",AK157="Leve"),AND(AI157="Alta",AK157="Menor")),"MODERADO",IF(OR(AND(AI157="Muy Baja",AK157="Mayor"),AND(AI157="Baja",AK157="Mayor"),AND(AI157="Media",AK157="Mayor"),AND(AI157="Alta",AK157="Moderado"),AND(AI157="Alta",AK157="Mayor"),AND(AI157="Muy Alta",AK157="Leve"),AND(AI157="Muy Alta",AK157="Menor"),AND(AI157="Muy Alta",AK157="Moderado"),AND(AI157="Muy Alta",AK157="Mayor")),"ALTO",IF(OR(AND(AI157="Muy Baja",AK157="Catastrófico"),AND(AI157="Baja",AK157="Catastrófico"),AND(AI157="Media",AK157="Catastrófico"),AND(AI157="Alta",AK157="Catastrófico"),AND(AI157="Muy Alta",AK157="Catastrófico")),"EXTREMO","")))),"")</f>
        <v>ALTO</v>
      </c>
      <c r="AM157" s="659"/>
      <c r="AN157" s="412"/>
      <c r="AO157" s="659"/>
      <c r="AP157" s="660"/>
      <c r="AQ157" s="655"/>
      <c r="AR157" s="356">
        <v>44587</v>
      </c>
      <c r="AS157" s="376" t="s">
        <v>72</v>
      </c>
      <c r="AT157" s="356">
        <v>44796</v>
      </c>
      <c r="AU157" s="376" t="s">
        <v>1092</v>
      </c>
      <c r="AV157" s="356">
        <v>44960</v>
      </c>
      <c r="AW157" s="376" t="s">
        <v>1093</v>
      </c>
      <c r="AX157" s="719">
        <v>45138</v>
      </c>
      <c r="AY157" s="672" t="s">
        <v>1094</v>
      </c>
      <c r="AZ157" s="356"/>
      <c r="BA157" s="376"/>
      <c r="BB157" s="356"/>
      <c r="BC157" s="376"/>
      <c r="BD157" s="356"/>
      <c r="BE157" s="376"/>
      <c r="BF157" s="356"/>
      <c r="BG157" s="376"/>
      <c r="BH157" s="356"/>
      <c r="BI157" s="376"/>
      <c r="BJ157" s="792" t="s">
        <v>459</v>
      </c>
      <c r="BK157" s="669" t="s">
        <v>1095</v>
      </c>
      <c r="BL157" s="792" t="s">
        <v>461</v>
      </c>
      <c r="BM157" s="669" t="s">
        <v>933</v>
      </c>
      <c r="BN157" s="792">
        <v>45748</v>
      </c>
      <c r="BO157" s="669" t="s">
        <v>220</v>
      </c>
      <c r="BP157" s="792">
        <v>45901</v>
      </c>
      <c r="BQ157" s="670" t="s">
        <v>934</v>
      </c>
      <c r="BR157" s="598"/>
    </row>
    <row r="158" spans="1:70" s="626" customFormat="1" ht="91.5" customHeight="1">
      <c r="A158" s="784"/>
      <c r="B158" s="785"/>
      <c r="C158" s="785"/>
      <c r="D158" s="652"/>
      <c r="E158" s="653"/>
      <c r="F158" s="336"/>
      <c r="G158" s="336"/>
      <c r="H158" s="336"/>
      <c r="I158" s="367"/>
      <c r="J158" s="336"/>
      <c r="K158" s="344"/>
      <c r="L158" s="336"/>
      <c r="M158" s="654"/>
      <c r="N158" s="345"/>
      <c r="O158" s="336"/>
      <c r="P158" s="654"/>
      <c r="Q158" s="345"/>
      <c r="R158" s="655"/>
      <c r="S158" s="293" t="s">
        <v>1096</v>
      </c>
      <c r="T158" s="281" t="s">
        <v>454</v>
      </c>
      <c r="U158" s="293" t="s">
        <v>1089</v>
      </c>
      <c r="V158" s="293" t="s">
        <v>1090</v>
      </c>
      <c r="W158" s="292" t="s">
        <v>60</v>
      </c>
      <c r="X158" s="292" t="s">
        <v>61</v>
      </c>
      <c r="Y158" s="656" t="str">
        <f t="shared" si="158"/>
        <v>PROBABILIDAD</v>
      </c>
      <c r="Z158" s="657" t="str">
        <f t="shared" ref="Z158:Z163" si="159">IF(AND(W158="PREVENTIVO",X158="AUTOMÁTICO"),"50%",IF(AND(W158="PREVENTIVO",X158="MANUAL"),"40%",IF(AND(W158="DETECTIVO",X158="AUTOMÁTICO"),"40%",IF(AND(W158="DETECTIVO",X158="MANUAL"),"30%",IF(AND(W158="CORRECTIVO",X158="AUTOMÁTICO"),"35%",IF(AND(W158="CORRECTIVO",X158="MANUAL"),"25%",""))))))</f>
        <v>30%</v>
      </c>
      <c r="AA158" s="275">
        <f>IFERROR(IF(AND(Y157="Probabilidad",Y158="Probabilidad"),(AA157-(AA157*Z158)),IF(Y158="Probabilidad",(N157-(N157*Z158)),IF(Y158="Impacto",AA157,""))),"")</f>
        <v>0.39200000000000002</v>
      </c>
      <c r="AB158" s="280" t="str">
        <f t="shared" ref="AB158:AB163" si="160">IFERROR(IF(AA158="","",IF(AA158&lt;=0.2,"MUY BAJA",IF(AA158&lt;=0.4,"BAJA",IF(AA158&lt;=0.6,"MEDIA",IF(AA158&lt;=0.8,"ALTA",IF(AA158=1,"MUY ALTA")))))),"")</f>
        <v>BAJA</v>
      </c>
      <c r="AC158" s="280">
        <f>IFERROR(IF(AND(Y157="Impacto",Y158="Impacto"),(AC157-(AC157*Z158)),IF(Y158="Impacto",(Q157-(+Q157*Z158)),IF(Y158="Probabilidad",AC157,""))),"")</f>
        <v>0.8</v>
      </c>
      <c r="AD158" s="280" t="str">
        <f t="shared" ref="AD158:AD163" si="161">IFERROR(IF(AC158="","",IF(AC158&lt;=0.2,"LEVE",IF(AC158&lt;=0.4,"MENOR",IF(AC158&lt;=0.6,"MODERADO",IF(AC158&lt;=0.8,"MAYOR",IF(AC158=1,"CATASTRÓFICO")))))),"")</f>
        <v>MAYOR</v>
      </c>
      <c r="AE158" s="658" t="str">
        <f t="shared" ref="AE158:AE164" si="162">IFERROR(IF(OR(AND(AB158="Muy Baja",AD158="Leve"),AND(AB158="Muy Baja",AD158="Menor"),AND(AB158="Baja",AD158="Leve")),"BAJO",IF(OR(AND(AB158="Muy baja",AD158="Moderado"),AND(AB158="Baja",AD158="Menor"),AND(AB158="Baja",AD158="Moderado"),AND(AB158="Media",AD158="Leve"),AND(AB158="Media",AD158="Menor"),AND(AB158="Media",AD158="Moderado"),AND(AB158="Alta",AD158="Leve"),AND(AB158="Alta",AD158="Menor")),"MODERADO",IF(OR(AND(AB158="Muy Baja",AD158="Mayor"),AND(AB158="Baja",AD158="Mayor"),AND(AB158="Media",AD158="Mayor"),AND(AB158="Alta",AD158="Moderado"),AND(AB158="Alta",AD158="Mayor"),AND(AB158="Muy Alta",AD158="Leve"),AND(AB158="Muy Alta",AD158="Menor"),AND(AB158="Muy Alta",AD158="Moderado"),AND(AB158="Muy Alta",AD158="Mayor")),"ALTO",IF(OR(AND(AB158="Muy Baja",AD158="Catastrófico"),AND(AB158="Baja",AD158="Catastrófico"),AND(AB158="Media",AD158="Catastrófico"),AND(AB158="Alta",AD158="Catastrófico"),AND(AB158="Muy Alta",AD158="Catastrófico")),"EXTREMO","")))),"")</f>
        <v>ALTO</v>
      </c>
      <c r="AF158" s="322">
        <v>45980</v>
      </c>
      <c r="AG158" s="323" t="s">
        <v>1097</v>
      </c>
      <c r="AH158" s="687"/>
      <c r="AI158" s="412"/>
      <c r="AJ158" s="687"/>
      <c r="AK158" s="355"/>
      <c r="AL158" s="655"/>
      <c r="AM158" s="659"/>
      <c r="AN158" s="412"/>
      <c r="AO158" s="659"/>
      <c r="AP158" s="660"/>
      <c r="AQ158" s="655"/>
      <c r="AR158" s="356"/>
      <c r="AS158" s="376"/>
      <c r="AT158" s="356"/>
      <c r="AU158" s="376"/>
      <c r="AV158" s="356"/>
      <c r="AW158" s="376"/>
      <c r="AX158" s="719"/>
      <c r="AY158" s="672"/>
      <c r="AZ158" s="356"/>
      <c r="BA158" s="376"/>
      <c r="BB158" s="356"/>
      <c r="BC158" s="376"/>
      <c r="BD158" s="356"/>
      <c r="BE158" s="376"/>
      <c r="BF158" s="356"/>
      <c r="BG158" s="376"/>
      <c r="BH158" s="356"/>
      <c r="BI158" s="376"/>
      <c r="BJ158" s="792"/>
      <c r="BK158" s="669"/>
      <c r="BL158" s="792"/>
      <c r="BM158" s="669"/>
      <c r="BN158" s="792"/>
      <c r="BO158" s="669"/>
      <c r="BP158" s="792"/>
      <c r="BQ158" s="670"/>
      <c r="BR158" s="598"/>
    </row>
    <row r="159" spans="1:70" s="626" customFormat="1" ht="85.5" customHeight="1">
      <c r="A159" s="784"/>
      <c r="B159" s="785"/>
      <c r="C159" s="785"/>
      <c r="D159" s="652"/>
      <c r="E159" s="653"/>
      <c r="F159" s="336" t="s">
        <v>1098</v>
      </c>
      <c r="G159" s="336"/>
      <c r="H159" s="336"/>
      <c r="I159" s="367"/>
      <c r="J159" s="336"/>
      <c r="K159" s="344"/>
      <c r="L159" s="336"/>
      <c r="M159" s="654"/>
      <c r="N159" s="345"/>
      <c r="O159" s="336"/>
      <c r="P159" s="654"/>
      <c r="Q159" s="345"/>
      <c r="R159" s="655"/>
      <c r="S159" s="293" t="s">
        <v>1099</v>
      </c>
      <c r="T159" s="281" t="s">
        <v>454</v>
      </c>
      <c r="U159" s="293" t="s">
        <v>1100</v>
      </c>
      <c r="V159" s="293" t="s">
        <v>1101</v>
      </c>
      <c r="W159" s="292" t="s">
        <v>60</v>
      </c>
      <c r="X159" s="292" t="s">
        <v>61</v>
      </c>
      <c r="Y159" s="656" t="str">
        <f t="shared" si="158"/>
        <v>PROBABILIDAD</v>
      </c>
      <c r="Z159" s="657" t="str">
        <f t="shared" si="159"/>
        <v>30%</v>
      </c>
      <c r="AA159" s="275">
        <f>IFERROR(IF(AND(Y158="Probabilidad",Y159="Probabilidad"),(AA158-(AA158*Z159)),IF(AND(Y158="Impacto",Y159="Probabilidad"),(AA157-(AA157*Z159)),IF(Y159="Impacto",AA158,""))),"")</f>
        <v>0.27440000000000003</v>
      </c>
      <c r="AB159" s="280" t="str">
        <f t="shared" si="160"/>
        <v>BAJA</v>
      </c>
      <c r="AC159" s="280">
        <f>IFERROR(IF(AND(Y158="Impacto",Y159="Impacto"),(AC158-(AC158*Z159)),IF(AND(Y158="Probabilidad",Y159="Impacto"),(AC157-(AC157*Z159)),IF(Y159="Probabilidad",AC158,""))),"")</f>
        <v>0.8</v>
      </c>
      <c r="AD159" s="280" t="str">
        <f t="shared" si="161"/>
        <v>MAYOR</v>
      </c>
      <c r="AE159" s="658" t="str">
        <f t="shared" si="162"/>
        <v>ALTO</v>
      </c>
      <c r="AF159" s="322">
        <v>45980</v>
      </c>
      <c r="AG159" s="323" t="s">
        <v>1102</v>
      </c>
      <c r="AH159" s="687"/>
      <c r="AI159" s="412"/>
      <c r="AJ159" s="687"/>
      <c r="AK159" s="355"/>
      <c r="AL159" s="655"/>
      <c r="AM159" s="659"/>
      <c r="AN159" s="412"/>
      <c r="AO159" s="659"/>
      <c r="AP159" s="660"/>
      <c r="AQ159" s="655"/>
      <c r="AR159" s="356"/>
      <c r="AS159" s="376"/>
      <c r="AT159" s="356"/>
      <c r="AU159" s="376"/>
      <c r="AV159" s="356"/>
      <c r="AW159" s="376"/>
      <c r="AX159" s="719"/>
      <c r="AY159" s="672"/>
      <c r="AZ159" s="356"/>
      <c r="BA159" s="376"/>
      <c r="BB159" s="356"/>
      <c r="BC159" s="376"/>
      <c r="BD159" s="356"/>
      <c r="BE159" s="376"/>
      <c r="BF159" s="356"/>
      <c r="BG159" s="376"/>
      <c r="BH159" s="356"/>
      <c r="BI159" s="376"/>
      <c r="BJ159" s="792"/>
      <c r="BK159" s="669"/>
      <c r="BL159" s="792"/>
      <c r="BM159" s="669"/>
      <c r="BN159" s="792"/>
      <c r="BO159" s="669"/>
      <c r="BP159" s="792"/>
      <c r="BQ159" s="670"/>
      <c r="BR159" s="598"/>
    </row>
    <row r="160" spans="1:70" s="626" customFormat="1" ht="57" customHeight="1">
      <c r="A160" s="784"/>
      <c r="B160" s="785"/>
      <c r="C160" s="785"/>
      <c r="D160" s="652"/>
      <c r="E160" s="653"/>
      <c r="F160" s="336"/>
      <c r="G160" s="336"/>
      <c r="H160" s="336"/>
      <c r="I160" s="367"/>
      <c r="J160" s="336"/>
      <c r="K160" s="344"/>
      <c r="L160" s="336"/>
      <c r="M160" s="654"/>
      <c r="N160" s="345"/>
      <c r="O160" s="336"/>
      <c r="P160" s="654"/>
      <c r="Q160" s="345"/>
      <c r="R160" s="655"/>
      <c r="S160" s="293" t="s">
        <v>1103</v>
      </c>
      <c r="T160" s="281" t="s">
        <v>454</v>
      </c>
      <c r="U160" s="293" t="s">
        <v>1089</v>
      </c>
      <c r="V160" s="293" t="s">
        <v>1104</v>
      </c>
      <c r="W160" s="292" t="s">
        <v>78</v>
      </c>
      <c r="X160" s="292" t="s">
        <v>61</v>
      </c>
      <c r="Y160" s="656" t="str">
        <f>IF(OR(W160="PREVENTIVO",W160="DETECTIVO"),"PROBABILIDAD",IF(W160="CORRECTIVO","IMPACTO",""))</f>
        <v>PROBABILIDAD</v>
      </c>
      <c r="Z160" s="657" t="str">
        <f t="shared" si="159"/>
        <v>40%</v>
      </c>
      <c r="AA160" s="275">
        <f>IFERROR(IF(AND(Y159="Probabilidad",Y160="Probabilidad"),(AA159-(AA159*Z160)),IF(AND(Y159="Impacto",Y160="Probabilidad"),(AA158-(AA158*Z160)),IF(Y160="Impacto",AA159,""))),"")</f>
        <v>0.16464000000000001</v>
      </c>
      <c r="AB160" s="280" t="str">
        <f t="shared" si="160"/>
        <v>MUY BAJA</v>
      </c>
      <c r="AC160" s="280">
        <f>IFERROR(IF(AND(Y159="Impacto",Y160="Impacto"),(AC159-(AC159*Z160)),IF(AND(Y159="Probabilidad",Y160="Impacto"),(AC158-(AC158*Z160)),IF(Y160="Probabilidad",AC159,""))),"")</f>
        <v>0.8</v>
      </c>
      <c r="AD160" s="280" t="str">
        <f t="shared" si="161"/>
        <v>MAYOR</v>
      </c>
      <c r="AE160" s="658" t="str">
        <f t="shared" si="162"/>
        <v>ALTO</v>
      </c>
      <c r="AF160" s="322">
        <v>45980</v>
      </c>
      <c r="AG160" s="287" t="s">
        <v>1105</v>
      </c>
      <c r="AH160" s="687"/>
      <c r="AI160" s="412"/>
      <c r="AJ160" s="687"/>
      <c r="AK160" s="355"/>
      <c r="AL160" s="655"/>
      <c r="AM160" s="659"/>
      <c r="AN160" s="412"/>
      <c r="AO160" s="659"/>
      <c r="AP160" s="660"/>
      <c r="AQ160" s="655"/>
      <c r="AR160" s="356"/>
      <c r="AS160" s="376"/>
      <c r="AT160" s="356"/>
      <c r="AU160" s="376"/>
      <c r="AV160" s="356"/>
      <c r="AW160" s="376"/>
      <c r="AX160" s="719"/>
      <c r="AY160" s="672"/>
      <c r="AZ160" s="356"/>
      <c r="BA160" s="376"/>
      <c r="BB160" s="356"/>
      <c r="BC160" s="376"/>
      <c r="BD160" s="356"/>
      <c r="BE160" s="376"/>
      <c r="BF160" s="356"/>
      <c r="BG160" s="376"/>
      <c r="BH160" s="356"/>
      <c r="BI160" s="376"/>
      <c r="BJ160" s="792"/>
      <c r="BK160" s="669"/>
      <c r="BL160" s="792"/>
      <c r="BM160" s="669"/>
      <c r="BN160" s="792"/>
      <c r="BO160" s="669"/>
      <c r="BP160" s="792"/>
      <c r="BQ160" s="670"/>
      <c r="BR160" s="598"/>
    </row>
    <row r="161" spans="1:70" s="626" customFormat="1" ht="72" customHeight="1">
      <c r="A161" s="784"/>
      <c r="B161" s="785"/>
      <c r="C161" s="785"/>
      <c r="D161" s="652"/>
      <c r="E161" s="653"/>
      <c r="F161" s="273" t="s">
        <v>1106</v>
      </c>
      <c r="G161" s="336"/>
      <c r="H161" s="336"/>
      <c r="I161" s="367"/>
      <c r="J161" s="336"/>
      <c r="K161" s="344"/>
      <c r="L161" s="336"/>
      <c r="M161" s="654"/>
      <c r="N161" s="345"/>
      <c r="O161" s="336"/>
      <c r="P161" s="654"/>
      <c r="Q161" s="345"/>
      <c r="R161" s="655"/>
      <c r="S161" s="309" t="s">
        <v>1107</v>
      </c>
      <c r="T161" s="281" t="s">
        <v>454</v>
      </c>
      <c r="U161" s="293" t="s">
        <v>1108</v>
      </c>
      <c r="V161" s="293" t="s">
        <v>1101</v>
      </c>
      <c r="W161" s="292" t="s">
        <v>78</v>
      </c>
      <c r="X161" s="292" t="s">
        <v>61</v>
      </c>
      <c r="Y161" s="656" t="str">
        <f t="shared" si="158"/>
        <v>PROBABILIDAD</v>
      </c>
      <c r="Z161" s="657" t="str">
        <f t="shared" si="159"/>
        <v>40%</v>
      </c>
      <c r="AA161" s="275">
        <f>IFERROR(IF(AND(Y160="Probabilidad",Y161="Probabilidad"),(AA160-(AA160*Z161)),IF(AND(Y160="Impacto",Y161="Probabilidad"),(AA159-(AA159*Z161)),IF(Y161="Impacto",AA160,""))),"")</f>
        <v>9.8783999999999997E-2</v>
      </c>
      <c r="AB161" s="280" t="str">
        <f t="shared" si="160"/>
        <v>MUY BAJA</v>
      </c>
      <c r="AC161" s="280">
        <f>IFERROR(IF(AND(Y160="Impacto",Y161="Impacto"),(AC160-(AC160*Z161)),IF(AND(Y160="Probabilidad",Y161="Impacto"),(AC159-(AC159*Z161)),IF(Y161="Probabilidad",AC160,""))),"")</f>
        <v>0.8</v>
      </c>
      <c r="AD161" s="280" t="str">
        <f t="shared" si="161"/>
        <v>MAYOR</v>
      </c>
      <c r="AE161" s="658" t="str">
        <f t="shared" si="162"/>
        <v>ALTO</v>
      </c>
      <c r="AF161" s="322">
        <v>45980</v>
      </c>
      <c r="AG161" s="323" t="s">
        <v>1109</v>
      </c>
      <c r="AH161" s="687"/>
      <c r="AI161" s="412"/>
      <c r="AJ161" s="687"/>
      <c r="AK161" s="355"/>
      <c r="AL161" s="655"/>
      <c r="AM161" s="659"/>
      <c r="AN161" s="412"/>
      <c r="AO161" s="659"/>
      <c r="AP161" s="660"/>
      <c r="AQ161" s="655"/>
      <c r="AR161" s="356"/>
      <c r="AS161" s="376"/>
      <c r="AT161" s="356"/>
      <c r="AU161" s="376"/>
      <c r="AV161" s="356"/>
      <c r="AW161" s="376"/>
      <c r="AX161" s="719"/>
      <c r="AY161" s="672"/>
      <c r="AZ161" s="356"/>
      <c r="BA161" s="376"/>
      <c r="BB161" s="356"/>
      <c r="BC161" s="376"/>
      <c r="BD161" s="356"/>
      <c r="BE161" s="376"/>
      <c r="BF161" s="356"/>
      <c r="BG161" s="376"/>
      <c r="BH161" s="356"/>
      <c r="BI161" s="376"/>
      <c r="BJ161" s="792"/>
      <c r="BK161" s="669"/>
      <c r="BL161" s="792"/>
      <c r="BM161" s="669"/>
      <c r="BN161" s="792"/>
      <c r="BO161" s="669"/>
      <c r="BP161" s="792"/>
      <c r="BQ161" s="670"/>
      <c r="BR161" s="598"/>
    </row>
    <row r="162" spans="1:70" s="626" customFormat="1" ht="103.5" customHeight="1">
      <c r="A162" s="784"/>
      <c r="B162" s="785"/>
      <c r="C162" s="785"/>
      <c r="D162" s="652"/>
      <c r="E162" s="653"/>
      <c r="F162" s="273" t="s">
        <v>448</v>
      </c>
      <c r="G162" s="336"/>
      <c r="H162" s="336"/>
      <c r="I162" s="367"/>
      <c r="J162" s="336"/>
      <c r="K162" s="344"/>
      <c r="L162" s="336"/>
      <c r="M162" s="654"/>
      <c r="N162" s="345"/>
      <c r="O162" s="336"/>
      <c r="P162" s="654"/>
      <c r="Q162" s="345"/>
      <c r="R162" s="655"/>
      <c r="S162" s="293" t="s">
        <v>1110</v>
      </c>
      <c r="T162" s="281" t="s">
        <v>454</v>
      </c>
      <c r="U162" s="293" t="s">
        <v>455</v>
      </c>
      <c r="V162" s="293" t="s">
        <v>1111</v>
      </c>
      <c r="W162" s="292" t="s">
        <v>78</v>
      </c>
      <c r="X162" s="292" t="s">
        <v>61</v>
      </c>
      <c r="Y162" s="656" t="str">
        <f>IF(OR(W162="PREVENTIVO",W162="DETECTIVO"),"PROBABILIDAD",IF(W162="CORRECTIVO","IMPACTO",""))</f>
        <v>PROBABILIDAD</v>
      </c>
      <c r="Z162" s="657" t="str">
        <f t="shared" si="159"/>
        <v>40%</v>
      </c>
      <c r="AA162" s="275">
        <f>IFERROR(IF(AND(Y161="Probabilidad",Y162="Probabilidad"),(AA161-(AA161*Z162)),IF(AND(Y161="Impacto",Y162="Probabilidad"),(AA160-(AA160*Z162)),IF(Y162="Impacto",AA161,""))),"")</f>
        <v>5.9270399999999994E-2</v>
      </c>
      <c r="AB162" s="280" t="str">
        <f t="shared" si="160"/>
        <v>MUY BAJA</v>
      </c>
      <c r="AC162" s="280">
        <f>IFERROR(IF(AND(Y161="Impacto",Y162="Impacto"),(AC161-(AC161*Z162)),IF(AND(Y161="Probabilidad",Y162="Impacto"),(AC160-(AC160*Z162)),IF(Y162="Probabilidad",AC161,""))),"")</f>
        <v>0.8</v>
      </c>
      <c r="AD162" s="280" t="str">
        <f t="shared" si="161"/>
        <v>MAYOR</v>
      </c>
      <c r="AE162" s="658" t="str">
        <f t="shared" si="162"/>
        <v>ALTO</v>
      </c>
      <c r="AF162" s="322">
        <v>45980</v>
      </c>
      <c r="AG162" s="323" t="s">
        <v>1112</v>
      </c>
      <c r="AH162" s="687"/>
      <c r="AI162" s="412"/>
      <c r="AJ162" s="687"/>
      <c r="AK162" s="355"/>
      <c r="AL162" s="655"/>
      <c r="AM162" s="659"/>
      <c r="AN162" s="412"/>
      <c r="AO162" s="659"/>
      <c r="AP162" s="660"/>
      <c r="AQ162" s="655"/>
      <c r="AR162" s="356"/>
      <c r="AS162" s="376"/>
      <c r="AT162" s="356"/>
      <c r="AU162" s="376"/>
      <c r="AV162" s="356"/>
      <c r="AW162" s="376"/>
      <c r="AX162" s="719"/>
      <c r="AY162" s="672"/>
      <c r="AZ162" s="356"/>
      <c r="BA162" s="376"/>
      <c r="BB162" s="356"/>
      <c r="BC162" s="376"/>
      <c r="BD162" s="356"/>
      <c r="BE162" s="376"/>
      <c r="BF162" s="356"/>
      <c r="BG162" s="376"/>
      <c r="BH162" s="356"/>
      <c r="BI162" s="376"/>
      <c r="BJ162" s="792"/>
      <c r="BK162" s="669"/>
      <c r="BL162" s="792"/>
      <c r="BM162" s="669"/>
      <c r="BN162" s="792"/>
      <c r="BO162" s="669"/>
      <c r="BP162" s="792"/>
      <c r="BQ162" s="670"/>
      <c r="BR162" s="598"/>
    </row>
    <row r="163" spans="1:70" s="626" customFormat="1" ht="80.25" customHeight="1">
      <c r="A163" s="784"/>
      <c r="B163" s="785"/>
      <c r="C163" s="785"/>
      <c r="D163" s="652"/>
      <c r="E163" s="653"/>
      <c r="F163" s="273" t="s">
        <v>1113</v>
      </c>
      <c r="G163" s="336"/>
      <c r="H163" s="336"/>
      <c r="I163" s="367"/>
      <c r="J163" s="336"/>
      <c r="K163" s="344"/>
      <c r="L163" s="336"/>
      <c r="M163" s="654"/>
      <c r="N163" s="345"/>
      <c r="O163" s="336"/>
      <c r="P163" s="654"/>
      <c r="Q163" s="345"/>
      <c r="R163" s="655"/>
      <c r="S163" s="302" t="s">
        <v>1114</v>
      </c>
      <c r="T163" s="247" t="s">
        <v>454</v>
      </c>
      <c r="U163" s="293" t="s">
        <v>1115</v>
      </c>
      <c r="V163" s="293" t="s">
        <v>1116</v>
      </c>
      <c r="W163" s="292" t="s">
        <v>78</v>
      </c>
      <c r="X163" s="292" t="s">
        <v>61</v>
      </c>
      <c r="Y163" s="656" t="str">
        <f t="shared" si="158"/>
        <v>PROBABILIDAD</v>
      </c>
      <c r="Z163" s="657" t="str">
        <f t="shared" si="159"/>
        <v>40%</v>
      </c>
      <c r="AA163" s="275">
        <f>IFERROR(IF(AND(Y162="Probabilidad",Y163="Probabilidad"),(AA162-(AA162*Z163)),IF(AND(Y162="Impacto",Y163="Probabilidad"),(AA161-(AA161*Z163)),IF(Y163="Impacto",AA162,""))),"")</f>
        <v>3.5562239999999995E-2</v>
      </c>
      <c r="AB163" s="280" t="str">
        <f t="shared" si="160"/>
        <v>MUY BAJA</v>
      </c>
      <c r="AC163" s="280">
        <f>IFERROR(IF(AND(Y162="Impacto",Y163="Impacto"),(AC162-(AC162*Z163)),IF(AND(Y162="Probabilidad",Y163="Impacto"),(AC161-(AC161*Z163)),IF(Y163="Probabilidad",AC162,""))),"")</f>
        <v>0.8</v>
      </c>
      <c r="AD163" s="280" t="str">
        <f t="shared" si="161"/>
        <v>MAYOR</v>
      </c>
      <c r="AE163" s="658" t="str">
        <f t="shared" si="162"/>
        <v>ALTO</v>
      </c>
      <c r="AF163" s="322">
        <v>45980</v>
      </c>
      <c r="AG163" s="323" t="s">
        <v>1117</v>
      </c>
      <c r="AH163" s="687"/>
      <c r="AI163" s="412"/>
      <c r="AJ163" s="687"/>
      <c r="AK163" s="355"/>
      <c r="AL163" s="655"/>
      <c r="AM163" s="659"/>
      <c r="AN163" s="412"/>
      <c r="AO163" s="659"/>
      <c r="AP163" s="660"/>
      <c r="AQ163" s="655"/>
      <c r="AR163" s="356"/>
      <c r="AS163" s="376"/>
      <c r="AT163" s="356"/>
      <c r="AU163" s="376"/>
      <c r="AV163" s="356"/>
      <c r="AW163" s="376"/>
      <c r="AX163" s="719"/>
      <c r="AY163" s="672"/>
      <c r="AZ163" s="356"/>
      <c r="BA163" s="376"/>
      <c r="BB163" s="356"/>
      <c r="BC163" s="376"/>
      <c r="BD163" s="356"/>
      <c r="BE163" s="376"/>
      <c r="BF163" s="356"/>
      <c r="BG163" s="376"/>
      <c r="BH163" s="356"/>
      <c r="BI163" s="376"/>
      <c r="BJ163" s="792"/>
      <c r="BK163" s="669"/>
      <c r="BL163" s="792"/>
      <c r="BM163" s="669"/>
      <c r="BN163" s="792"/>
      <c r="BO163" s="669"/>
      <c r="BP163" s="792"/>
      <c r="BQ163" s="670"/>
      <c r="BR163" s="598"/>
    </row>
    <row r="164" spans="1:70" s="626" customFormat="1" ht="239.25" customHeight="1">
      <c r="A164" s="784"/>
      <c r="B164" s="785"/>
      <c r="C164" s="785"/>
      <c r="D164" s="652"/>
      <c r="E164" s="653" t="s">
        <v>231</v>
      </c>
      <c r="F164" s="336" t="s">
        <v>1118</v>
      </c>
      <c r="G164" s="346" t="s">
        <v>1119</v>
      </c>
      <c r="H164" s="336" t="s">
        <v>1120</v>
      </c>
      <c r="I164" s="367"/>
      <c r="J164" s="336" t="s">
        <v>111</v>
      </c>
      <c r="K164" s="344">
        <v>2152</v>
      </c>
      <c r="L164" s="336" t="s">
        <v>1121</v>
      </c>
      <c r="M164" s="654" t="str">
        <f>IF(K164&lt;=0,"",IF(K164&lt;=2,"Muy Baja",IF(K164&lt;=10,"Baja",IF(K164&lt;=30,"Media",IF(K164&lt;=100,"Alta",IF(K164&gt;100,"Muy Alta"))))))</f>
        <v>Muy Alta</v>
      </c>
      <c r="N164" s="345">
        <f>IF(M164="","",IF(M164="Muy Baja",0.2,IF(M164="Baja",0.4,IF(M164="Media",0.6,IF(M164="Alta",0.8,IF(M164="Muy Alta",1,))))))</f>
        <v>1</v>
      </c>
      <c r="O164" s="336" t="s">
        <v>149</v>
      </c>
      <c r="P164" s="786" t="str">
        <f>IF(OR(O164=CRITERIOS!$C$182,O164=CRITERIOS!$D$182),"Leve",IF(OR(O164=CRITERIOS!$C$183,O164=CRITERIOS!$D$183),"Menor",IF(OR(O164=CRITERIOS!$C$184,O164=CRITERIOS!$D$184),"Moderado",IF(OR(O164=CRITERIOS!$C$185,O164=CRITERIOS!$D$185),"Mayor",IF(OR(O164=CRITERIOS!$C$186,O164=CRITERIOS!$D$186),"Catastrófico","")))))</f>
        <v>Mayor</v>
      </c>
      <c r="Q164" s="345">
        <f>IF(P164="","",IF(P164="Leve",0.2,IF(P164="Menor",0.4,IF(P164="Moderado",0.6,IF(P164="Mayor",0.8,IF(P164="Catastrófico",1,))))))</f>
        <v>0.8</v>
      </c>
      <c r="R164" s="655" t="str">
        <f>IF(OR(AND(M164="Muy Baja",P164="Leve"),AND(M164="Muy Baja",P164="Menor"),AND(M164="Baja",P164="Leve")),"BAJO",IF(OR(AND(M164="Muy baja",P164="Moderado"),AND(M164="Baja",P164="Menor"),AND(M164="Baja",P164="Moderado"),AND(M164="Media",P164="Leve"),AND(M164="Media",P164="Menor"),AND(M164="Media",P164="Moderado"),AND(M164="Alta",P164="Leve"),AND(M164="Alta",P164="Menor")),"MODERADO",IF(OR(AND(M164="Muy Baja",P164="Mayor"),AND(M164="Baja",P164="Mayor"),AND(M164="Media",P164="Mayor"),AND(M164="Alta",P164="Moderado"),AND(M164="Alta",P164="Mayor"),AND(M164="Muy Alta",P164="Leve"),AND(M164="Muy Alta",P164="Menor"),AND(M164="Muy Alta",P164="Moderado"),AND(M164="Muy Alta",P164="Mayor")),"ALTO",IF(OR(AND(M164="Muy Baja",P164="Catastrófico"),AND(M164="Baja",P164="Catastrófico"),AND(M164="Media",P164="Catastrófico"),AND(M164="Alta",P164="Catastrófico"),AND(M164="Muy Alta",P164="Catastrófico")),"EXTREMO",""))))</f>
        <v>ALTO</v>
      </c>
      <c r="S164" s="251" t="s">
        <v>1122</v>
      </c>
      <c r="T164" s="247" t="s">
        <v>57</v>
      </c>
      <c r="U164" s="278" t="s">
        <v>1123</v>
      </c>
      <c r="V164" s="278" t="s">
        <v>1124</v>
      </c>
      <c r="W164" s="292" t="s">
        <v>278</v>
      </c>
      <c r="X164" s="292" t="s">
        <v>61</v>
      </c>
      <c r="Y164" s="656" t="str">
        <f t="shared" ref="Y164:Y167" si="163">IF(OR(W164="PREVENTIVO",W164="DETECTIVO"),"PROBABILIDAD",IF(W164="CORRECTIVO","IMPACTO",""))</f>
        <v>IMPACTO</v>
      </c>
      <c r="Z164" s="657" t="str">
        <f>IF(AND(W164="PREVENTIVO",X164="AUTOMÁTICO"),"50%",IF(AND(W164="PREVENTIVO",X164="MANUAL"),"40%",IF(AND(W164="DETECTIVO",X164="AUTOMÁTICO"),"40%",IF(AND(W164="DETECTIVO",X164="MANUAL"),"30%",IF(AND(W164="CORRECTIVO",X164="AUTOMÁTICO"),"35%",IF(AND(W164="CORRECTIVO",X164="MANUAL"),"25%",""))))))</f>
        <v>25%</v>
      </c>
      <c r="AA164" s="275">
        <f>IFERROR(IF(Y164="Probabilidad",(N164-(N164*Z164)),IF(Y164="Impacto",N164,"")),"")</f>
        <v>1</v>
      </c>
      <c r="AB164" s="282" t="str">
        <f>IFERROR(IF(AA164="","",IF(AA164&lt;=0.2,"MUY BAJA",IF(AA164&lt;=0.4,"BAJA",IF(AA164&lt;=0.6,"MEDIA",IF(AA164&lt;=0.8,"ALTA",IF(AA164=1,"MUY ALTA")))))),"")</f>
        <v>MUY ALTA</v>
      </c>
      <c r="AC164" s="280">
        <f>IFERROR(IF(Y164="Impacto",(Q164-(Q164*Z164)),IF(Y164="Probabilidad",Q164,"")),"")</f>
        <v>0.60000000000000009</v>
      </c>
      <c r="AD164" s="280" t="str">
        <f>IFERROR(IF(AC164="","",IF(AC164&lt;=0.2,"LEVE",IF(AC164&lt;=0.4,"MENOR",IF(AC164&lt;=0.6,"MODERADO",IF(AC164&lt;=0.8,"MAYOR",IF(AC164=1,"CATASTRÓFICO")))))),"")</f>
        <v>MODERADO</v>
      </c>
      <c r="AE164" s="658" t="str">
        <f t="shared" si="162"/>
        <v>ALTO</v>
      </c>
      <c r="AF164" s="285">
        <v>45933</v>
      </c>
      <c r="AG164" s="278" t="s">
        <v>1125</v>
      </c>
      <c r="AH164" s="659">
        <f>MIN(AA164:AA167)</f>
        <v>0.49</v>
      </c>
      <c r="AI164" s="355" t="str">
        <f>IFERROR(IF(AH164="","",IF(AH164&lt;=0.2,"MUY BAJA",IF(AH164&lt;=0.4,"BAJA",IF(AH164&lt;=0.6,"MEDIA",IF(AH164&lt;=0.8,"ALTA",IF(AH164=1,"MUY ALTA")))))),"")</f>
        <v>MEDIA</v>
      </c>
      <c r="AJ164" s="659">
        <f>MIN(AC164:AC167)</f>
        <v>0.45000000000000007</v>
      </c>
      <c r="AK164" s="355" t="str">
        <f>IFERROR(IF(AJ164="","",IF(AJ164&lt;=0.2,"LEVE",IF(AJ164&lt;=0.4,"MENOR",IF(AJ164&lt;=0.6,"MODERADO",IF(AJ164&lt;=0.8,"MAYOR",IF(AJ164=1,"CATASTRÓFICO")))))),"")</f>
        <v>MODERADO</v>
      </c>
      <c r="AL164" s="774" t="str">
        <f>IFERROR(IF(OR(AND(AI164="Muy Baja",AK164="Leve"),AND(AI164="Muy Baja",AK164="Menor"),AND(AI164="Baja",AK164="Leve")),"BAJO",IF(OR(AND(AI164="Muy baja",AK164="Moderado"),AND(AI164="Baja",AK164="Menor"),AND(AI164="Baja",AK164="Moderado"),AND(AI164="Media",AK164="Leve"),AND(AI164="Media",AK164="Menor"),AND(AI164="Media",AK164="Moderado"),AND(AI164="Alta",AK164="Leve"),AND(AI164="Alta",AK164="Menor")),"MODERADO",IF(OR(AND(AI164="Muy Baja",AK164="Mayor"),AND(AI164="Baja",AK164="Mayor"),AND(AI164="Media",AK164="Mayor"),AND(AI164="Alta",AK164="Moderado"),AND(AI164="Alta",AK164="Mayor"),AND(AI164="Muy Alta",AK164="Leve"),AND(AI164="Muy Alta",AK164="Menor"),AND(AI164="Muy Alta",AK164="Moderado"),AND(AI164="Muy Alta",AK164="Mayor")),"ALTO",IF(OR(AND(AI164="Muy Baja",AK164="Catastrófico"),AND(AI164="Baja",AK164="Catastrófico"),AND(AI164="Media",AK164="Catastrófico"),AND(AI164="Alta",AK164="Catastrófico"),AND(AI164="Muy Alta",AK164="Catastrófico")),"EXTREMO","")))),"")</f>
        <v>MODERADO</v>
      </c>
      <c r="AM164" s="659"/>
      <c r="AN164" s="412"/>
      <c r="AO164" s="659"/>
      <c r="AP164" s="660"/>
      <c r="AQ164" s="655"/>
      <c r="AR164" s="793"/>
      <c r="AS164" s="781"/>
      <c r="AT164" s="793"/>
      <c r="AU164" s="781"/>
      <c r="AV164" s="782"/>
      <c r="AW164" s="781"/>
      <c r="AX164" s="782"/>
      <c r="AY164" s="781"/>
      <c r="AZ164" s="794"/>
      <c r="BA164" s="759"/>
      <c r="BB164" s="793">
        <v>44795</v>
      </c>
      <c r="BC164" s="781" t="s">
        <v>1000</v>
      </c>
      <c r="BD164" s="782">
        <v>44960</v>
      </c>
      <c r="BE164" s="795" t="s">
        <v>1126</v>
      </c>
      <c r="BF164" s="360">
        <v>45138</v>
      </c>
      <c r="BG164" s="340" t="s">
        <v>1127</v>
      </c>
      <c r="BH164" s="695"/>
      <c r="BI164" s="795"/>
      <c r="BJ164" s="796">
        <v>45400</v>
      </c>
      <c r="BK164" s="797" t="s">
        <v>249</v>
      </c>
      <c r="BL164" s="796">
        <v>45551</v>
      </c>
      <c r="BM164" s="797" t="s">
        <v>1128</v>
      </c>
      <c r="BN164" s="796">
        <v>45720</v>
      </c>
      <c r="BO164" s="797" t="s">
        <v>1129</v>
      </c>
      <c r="BP164" s="796">
        <v>45697</v>
      </c>
      <c r="BQ164" s="798" t="s">
        <v>1130</v>
      </c>
      <c r="BR164" s="598"/>
    </row>
    <row r="165" spans="1:70" s="626" customFormat="1" ht="239.25" customHeight="1">
      <c r="A165" s="784"/>
      <c r="B165" s="785"/>
      <c r="C165" s="785"/>
      <c r="D165" s="652"/>
      <c r="E165" s="653"/>
      <c r="F165" s="336"/>
      <c r="G165" s="346"/>
      <c r="H165" s="336"/>
      <c r="I165" s="367"/>
      <c r="J165" s="336"/>
      <c r="K165" s="344"/>
      <c r="L165" s="336"/>
      <c r="M165" s="654"/>
      <c r="N165" s="345"/>
      <c r="O165" s="336"/>
      <c r="P165" s="786"/>
      <c r="Q165" s="345"/>
      <c r="R165" s="655"/>
      <c r="S165" s="251" t="s">
        <v>1131</v>
      </c>
      <c r="T165" s="247" t="s">
        <v>57</v>
      </c>
      <c r="U165" s="278" t="s">
        <v>1132</v>
      </c>
      <c r="V165" s="278" t="s">
        <v>1133</v>
      </c>
      <c r="W165" s="292" t="s">
        <v>60</v>
      </c>
      <c r="X165" s="292" t="s">
        <v>61</v>
      </c>
      <c r="Y165" s="656" t="str">
        <f t="shared" si="163"/>
        <v>PROBABILIDAD</v>
      </c>
      <c r="Z165" s="657" t="str">
        <f t="shared" ref="Z165:Z167" si="164">IF(AND(W165="PREVENTIVO",X165="AUTOMÁTICO"),"50%",IF(AND(W165="PREVENTIVO",X165="MANUAL"),"40%",IF(AND(W165="DETECTIVO",X165="AUTOMÁTICO"),"40%",IF(AND(W165="DETECTIVO",X165="MANUAL"),"30%",IF(AND(W165="CORRECTIVO",X165="AUTOMÁTICO"),"35%",IF(AND(W165="CORRECTIVO",X165="MANUAL"),"25%",""))))))</f>
        <v>30%</v>
      </c>
      <c r="AA165" s="275">
        <f>IFERROR(IF(AND(Y164="Probabilidad",Y165="Probabilidad"),(AA164-(AA164*Z165)),IF(Y165="Probabilidad",(N164-(N164*Z165)),IF(Y165="Impacto",AA164,""))),"")</f>
        <v>0.7</v>
      </c>
      <c r="AB165" s="280" t="str">
        <f t="shared" ref="AB165:AB167" si="165">IFERROR(IF(AA165="","",IF(AA165&lt;=0.2,"MUY BAJA",IF(AA165&lt;=0.4,"BAJA",IF(AA165&lt;=0.6,"MEDIA",IF(AA165&lt;=0.8,"ALTA",IF(AA165=1,"MUY ALTA")))))),"")</f>
        <v>ALTA</v>
      </c>
      <c r="AC165" s="280">
        <f>IFERROR(IF(AND(Y164="Impacto",Y165="Impacto"),(AC164-(AC164*Z165)),IF(Y165="Impacto",(Q164-(+Q164*Z165)),IF(Y165="Probabilidad",AC164,""))),"")</f>
        <v>0.60000000000000009</v>
      </c>
      <c r="AD165" s="280" t="str">
        <f t="shared" ref="AD165:AD167" si="166">IFERROR(IF(AC165="","",IF(AC165&lt;=0.2,"LEVE",IF(AC165&lt;=0.4,"MENOR",IF(AC165&lt;=0.6,"MODERADO",IF(AC165&lt;=0.8,"MAYOR",IF(AC165=1,"CATASTRÓFICO")))))),"")</f>
        <v>MODERADO</v>
      </c>
      <c r="AE165" s="658" t="str">
        <f t="shared" ref="AE165:AE167" si="167">IFERROR(IF(OR(AND(AB165="Muy Baja",AD165="Leve"),AND(AB165="Muy Baja",AD165="Menor"),AND(AB165="Baja",AD165="Leve")),"BAJO",IF(OR(AND(AB165="Muy baja",AD165="Moderado"),AND(AB165="Baja",AD165="Menor"),AND(AB165="Baja",AD165="Moderado"),AND(AB165="Media",AD165="Leve"),AND(AB165="Media",AD165="Menor"),AND(AB165="Media",AD165="Moderado"),AND(AB165="Alta",AD165="Leve"),AND(AB165="Alta",AD165="Menor")),"MODERADO",IF(OR(AND(AB165="Muy Baja",AD165="Mayor"),AND(AB165="Baja",AD165="Mayor"),AND(AB165="Media",AD165="Mayor"),AND(AB165="Alta",AD165="Moderado"),AND(AB165="Alta",AD165="Mayor"),AND(AB165="Muy Alta",AD165="Leve"),AND(AB165="Muy Alta",AD165="Menor"),AND(AB165="Muy Alta",AD165="Moderado"),AND(AB165="Muy Alta",AD165="Mayor")),"ALTO",IF(OR(AND(AB165="Muy Baja",AD165="Catastrófico"),AND(AB165="Baja",AD165="Catastrófico"),AND(AB165="Media",AD165="Catastrófico"),AND(AB165="Alta",AD165="Catastrófico"),AND(AB165="Muy Alta",AD165="Catastrófico")),"EXTREMO","")))),"")</f>
        <v>ALTO</v>
      </c>
      <c r="AF165" s="285" t="s">
        <v>351</v>
      </c>
      <c r="AG165" s="278" t="s">
        <v>1134</v>
      </c>
      <c r="AH165" s="659"/>
      <c r="AI165" s="355"/>
      <c r="AJ165" s="659"/>
      <c r="AK165" s="355"/>
      <c r="AL165" s="774"/>
      <c r="AM165" s="659"/>
      <c r="AN165" s="412"/>
      <c r="AO165" s="659"/>
      <c r="AP165" s="660"/>
      <c r="AQ165" s="655"/>
      <c r="AR165" s="793"/>
      <c r="AS165" s="781"/>
      <c r="AT165" s="793"/>
      <c r="AU165" s="781"/>
      <c r="AV165" s="782"/>
      <c r="AW165" s="781"/>
      <c r="AX165" s="782"/>
      <c r="AY165" s="781"/>
      <c r="AZ165" s="794"/>
      <c r="BA165" s="759"/>
      <c r="BB165" s="793"/>
      <c r="BC165" s="781"/>
      <c r="BD165" s="782"/>
      <c r="BE165" s="795"/>
      <c r="BF165" s="360"/>
      <c r="BG165" s="340"/>
      <c r="BH165" s="695"/>
      <c r="BI165" s="795"/>
      <c r="BJ165" s="796"/>
      <c r="BK165" s="797"/>
      <c r="BL165" s="796"/>
      <c r="BM165" s="797"/>
      <c r="BN165" s="796"/>
      <c r="BO165" s="797"/>
      <c r="BP165" s="796"/>
      <c r="BQ165" s="798"/>
      <c r="BR165" s="598"/>
    </row>
    <row r="166" spans="1:70" s="626" customFormat="1" ht="239.25" customHeight="1">
      <c r="A166" s="784"/>
      <c r="B166" s="785"/>
      <c r="C166" s="785"/>
      <c r="D166" s="652"/>
      <c r="E166" s="653"/>
      <c r="F166" s="336"/>
      <c r="G166" s="346"/>
      <c r="H166" s="336"/>
      <c r="I166" s="367"/>
      <c r="J166" s="336"/>
      <c r="K166" s="344"/>
      <c r="L166" s="336"/>
      <c r="M166" s="654"/>
      <c r="N166" s="345"/>
      <c r="O166" s="336"/>
      <c r="P166" s="786"/>
      <c r="Q166" s="345"/>
      <c r="R166" s="655"/>
      <c r="S166" s="251" t="s">
        <v>1135</v>
      </c>
      <c r="T166" s="247" t="s">
        <v>57</v>
      </c>
      <c r="U166" s="278" t="s">
        <v>1136</v>
      </c>
      <c r="V166" s="278" t="s">
        <v>1137</v>
      </c>
      <c r="W166" s="292" t="s">
        <v>60</v>
      </c>
      <c r="X166" s="292" t="s">
        <v>61</v>
      </c>
      <c r="Y166" s="656" t="str">
        <f t="shared" si="163"/>
        <v>PROBABILIDAD</v>
      </c>
      <c r="Z166" s="657" t="str">
        <f t="shared" si="164"/>
        <v>30%</v>
      </c>
      <c r="AA166" s="275">
        <f>IFERROR(IF(AND(Y165="Probabilidad",Y166="Probabilidad"),(AA165-(AA165*Z166)),IF(AND(Y165="Impacto",Y166="Probabilidad"),(AA164-(AA164*Z166)),IF(Y166="Impacto",AA165,""))),"")</f>
        <v>0.49</v>
      </c>
      <c r="AB166" s="280" t="str">
        <f t="shared" si="165"/>
        <v>MEDIA</v>
      </c>
      <c r="AC166" s="280">
        <f>IFERROR(IF(AND(Y165="Impacto",Y166="Impacto"),(AC165-(AC165*Z166)),IF(AND(Y165="Probabilidad",Y166="Impacto"),(AC164-(AC164*Z166)),IF(Y166="Probabilidad",AC165,""))),"")</f>
        <v>0.60000000000000009</v>
      </c>
      <c r="AD166" s="280" t="str">
        <f t="shared" si="166"/>
        <v>MODERADO</v>
      </c>
      <c r="AE166" s="658" t="str">
        <f t="shared" si="167"/>
        <v>MODERADO</v>
      </c>
      <c r="AF166" s="285" t="s">
        <v>351</v>
      </c>
      <c r="AG166" s="278" t="s">
        <v>1134</v>
      </c>
      <c r="AH166" s="659"/>
      <c r="AI166" s="355"/>
      <c r="AJ166" s="659"/>
      <c r="AK166" s="355"/>
      <c r="AL166" s="774"/>
      <c r="AM166" s="659"/>
      <c r="AN166" s="412"/>
      <c r="AO166" s="659"/>
      <c r="AP166" s="660"/>
      <c r="AQ166" s="655"/>
      <c r="AR166" s="793"/>
      <c r="AS166" s="781"/>
      <c r="AT166" s="793"/>
      <c r="AU166" s="781"/>
      <c r="AV166" s="782"/>
      <c r="AW166" s="781"/>
      <c r="AX166" s="782"/>
      <c r="AY166" s="781"/>
      <c r="AZ166" s="794"/>
      <c r="BA166" s="759"/>
      <c r="BB166" s="793"/>
      <c r="BC166" s="781"/>
      <c r="BD166" s="782"/>
      <c r="BE166" s="795"/>
      <c r="BF166" s="360"/>
      <c r="BG166" s="340"/>
      <c r="BH166" s="695"/>
      <c r="BI166" s="795"/>
      <c r="BJ166" s="796"/>
      <c r="BK166" s="797"/>
      <c r="BL166" s="796"/>
      <c r="BM166" s="797"/>
      <c r="BN166" s="796"/>
      <c r="BO166" s="797"/>
      <c r="BP166" s="796"/>
      <c r="BQ166" s="798"/>
      <c r="BR166" s="598"/>
    </row>
    <row r="167" spans="1:70" s="626" customFormat="1" ht="92.25" customHeight="1">
      <c r="A167" s="784"/>
      <c r="B167" s="785"/>
      <c r="C167" s="785"/>
      <c r="D167" s="652"/>
      <c r="E167" s="653"/>
      <c r="F167" s="273" t="s">
        <v>1138</v>
      </c>
      <c r="G167" s="346"/>
      <c r="H167" s="336"/>
      <c r="I167" s="367"/>
      <c r="J167" s="336"/>
      <c r="K167" s="344"/>
      <c r="L167" s="336"/>
      <c r="M167" s="654"/>
      <c r="N167" s="345"/>
      <c r="O167" s="336"/>
      <c r="P167" s="786"/>
      <c r="Q167" s="345"/>
      <c r="R167" s="655"/>
      <c r="S167" s="251" t="s">
        <v>1139</v>
      </c>
      <c r="T167" s="247" t="s">
        <v>114</v>
      </c>
      <c r="U167" s="278" t="s">
        <v>1140</v>
      </c>
      <c r="V167" s="278" t="s">
        <v>1141</v>
      </c>
      <c r="W167" s="292" t="s">
        <v>278</v>
      </c>
      <c r="X167" s="292" t="s">
        <v>61</v>
      </c>
      <c r="Y167" s="656" t="str">
        <f t="shared" si="163"/>
        <v>IMPACTO</v>
      </c>
      <c r="Z167" s="657" t="str">
        <f t="shared" si="164"/>
        <v>25%</v>
      </c>
      <c r="AA167" s="275">
        <f>IFERROR(IF(AND(Y166="Probabilidad",Y167="Probabilidad"),(AA166-(AA166*Z167)),IF(AND(Y166="Impacto",Y167="Probabilidad"),(AA165-(AA165*Z167)),IF(Y167="Impacto",AA166,""))),"")</f>
        <v>0.49</v>
      </c>
      <c r="AB167" s="280" t="str">
        <f t="shared" si="165"/>
        <v>MEDIA</v>
      </c>
      <c r="AC167" s="280">
        <f>IFERROR(IF(AND(Y166="Impacto",Y167="Impacto"),(AC166-(AC166*Z167)),IF(AND(Y166="Probabilidad",Y167="Impacto"),(AC165-(AC165*Z167)),IF(Y167="Probabilidad",AC166,""))),"")</f>
        <v>0.45000000000000007</v>
      </c>
      <c r="AD167" s="280" t="str">
        <f t="shared" si="166"/>
        <v>MODERADO</v>
      </c>
      <c r="AE167" s="658" t="str">
        <f t="shared" si="167"/>
        <v>MODERADO</v>
      </c>
      <c r="AF167" s="285">
        <v>45933</v>
      </c>
      <c r="AG167" s="278" t="s">
        <v>1142</v>
      </c>
      <c r="AH167" s="659"/>
      <c r="AI167" s="355"/>
      <c r="AJ167" s="659"/>
      <c r="AK167" s="355"/>
      <c r="AL167" s="774"/>
      <c r="AM167" s="659"/>
      <c r="AN167" s="412"/>
      <c r="AO167" s="659"/>
      <c r="AP167" s="660"/>
      <c r="AQ167" s="655"/>
      <c r="AR167" s="793"/>
      <c r="AS167" s="781"/>
      <c r="AT167" s="793"/>
      <c r="AU167" s="781"/>
      <c r="AV167" s="782"/>
      <c r="AW167" s="781"/>
      <c r="AX167" s="782"/>
      <c r="AY167" s="781"/>
      <c r="AZ167" s="794"/>
      <c r="BA167" s="759"/>
      <c r="BB167" s="793"/>
      <c r="BC167" s="781"/>
      <c r="BD167" s="782"/>
      <c r="BE167" s="795"/>
      <c r="BF167" s="360"/>
      <c r="BG167" s="340"/>
      <c r="BH167" s="695"/>
      <c r="BI167" s="795"/>
      <c r="BJ167" s="796"/>
      <c r="BK167" s="797"/>
      <c r="BL167" s="796"/>
      <c r="BM167" s="797"/>
      <c r="BN167" s="796"/>
      <c r="BO167" s="797"/>
      <c r="BP167" s="796"/>
      <c r="BQ167" s="798"/>
      <c r="BR167" s="598"/>
    </row>
    <row r="168" spans="1:70" s="626" customFormat="1" ht="89.25" customHeight="1">
      <c r="A168" s="784"/>
      <c r="B168" s="785"/>
      <c r="C168" s="785"/>
      <c r="D168" s="652"/>
      <c r="E168" s="653" t="s">
        <v>231</v>
      </c>
      <c r="F168" s="336" t="s">
        <v>1143</v>
      </c>
      <c r="G168" s="346" t="s">
        <v>1144</v>
      </c>
      <c r="H168" s="336" t="s">
        <v>1145</v>
      </c>
      <c r="I168" s="367"/>
      <c r="J168" s="336" t="s">
        <v>111</v>
      </c>
      <c r="K168" s="344">
        <v>19</v>
      </c>
      <c r="L168" s="336" t="s">
        <v>1146</v>
      </c>
      <c r="M168" s="654" t="str">
        <f>IF(K168&lt;=0,"",IF(K168&lt;=2,"Muy Baja",IF(K168&lt;=10,"Baja",IF(K168&lt;=30,"Media",IF(K168&lt;=100,"Alta",IF(K168&gt;100,"Muy Alta"))))))</f>
        <v>Media</v>
      </c>
      <c r="N168" s="345">
        <f>IF(M168="","",IF(M168="Muy Baja",0.2,IF(M168="Baja",0.4,IF(M168="Media",0.6,IF(M168="Alta",0.8,IF(M168="Muy Alta",1,))))))</f>
        <v>0.6</v>
      </c>
      <c r="O168" s="336" t="s">
        <v>149</v>
      </c>
      <c r="P168" s="786" t="str">
        <f>IF(OR(O168=CRITERIOS!$C$182,O168=CRITERIOS!$D$182),"Leve",IF(OR(O168=CRITERIOS!$C$183,O168=CRITERIOS!$D$183),"Menor",IF(OR(O168=CRITERIOS!$C$184,O168=CRITERIOS!$D$184),"Moderado",IF(OR(O168=CRITERIOS!$C$185,O168=CRITERIOS!$D$185),"Mayor",IF(OR(O168=CRITERIOS!$C$186,O168=CRITERIOS!$D$186),"Catastrófico","")))))</f>
        <v>Mayor</v>
      </c>
      <c r="Q168" s="345">
        <f>IF(P168="","",IF(P168="Leve",0.2,IF(P168="Menor",0.4,IF(P168="Moderado",0.6,IF(P168="Mayor",0.8,IF(P168="Catastrófico",1,))))))</f>
        <v>0.8</v>
      </c>
      <c r="R168" s="774" t="str">
        <f>IF(OR(AND(M168="Muy Baja",P168="Leve"),AND(M168="Muy Baja",P168="Menor"),AND(M168="Baja",P168="Leve")),"BAJO",IF(OR(AND(M168="Muy baja",P168="Moderado"),AND(M168="Baja",P168="Menor"),AND(M168="Baja",P168="Moderado"),AND(M168="Media",P168="Leve"),AND(M168="Media",P168="Menor"),AND(M168="Media",P168="Moderado"),AND(M168="Alta",P168="Leve"),AND(M168="Alta",P168="Menor")),"MODERADO",IF(OR(AND(M168="Muy Baja",P168="Mayor"),AND(M168="Baja",P168="Mayor"),AND(M168="Media",P168="Mayor"),AND(M168="Alta",P168="Moderado"),AND(M168="Alta",P168="Mayor"),AND(M168="Muy Alta",P168="Leve"),AND(M168="Muy Alta",P168="Menor"),AND(M168="Muy Alta",P168="Moderado"),AND(M168="Muy Alta",P168="Mayor")),"ALTO",IF(OR(AND(M168="Muy Baja",P168="Catastrófico"),AND(M168="Baja",P168="Catastrófico"),AND(M168="Media",P168="Catastrófico"),AND(M168="Alta",P168="Catastrófico"),AND(M168="Muy Alta",P168="Catastrófico")),"EXTREMO",""))))</f>
        <v>ALTO</v>
      </c>
      <c r="S168" s="278" t="s">
        <v>1147</v>
      </c>
      <c r="T168" s="247" t="s">
        <v>57</v>
      </c>
      <c r="U168" s="271" t="s">
        <v>1148</v>
      </c>
      <c r="V168" s="271" t="s">
        <v>1149</v>
      </c>
      <c r="W168" s="292" t="s">
        <v>278</v>
      </c>
      <c r="X168" s="292" t="s">
        <v>61</v>
      </c>
      <c r="Y168" s="656" t="str">
        <f t="shared" ref="Y168:Y169" si="168">IF(OR(W168="PREVENTIVO",W168="DETECTIVO"),"PROBABILIDAD",IF(W168="CORRECTIVO","IMPACTO",""))</f>
        <v>IMPACTO</v>
      </c>
      <c r="Z168" s="657" t="str">
        <f t="shared" ref="Z168:Z169" si="169">IF(AND(W168="PREVENTIVO",X168="AUTOMÁTICO"),"50%",IF(AND(W168="PREVENTIVO",X168="MANUAL"),"40%",IF(AND(W168="DETECTIVO",X168="AUTOMÁTICO"),"40%",IF(AND(W168="DETECTIVO",X168="MANUAL"),"30%",IF(AND(W168="CORRECTIVO",X168="AUTOMÁTICO"),"35%",IF(AND(W168="CORRECTIVO",X168="MANUAL"),"25%",""))))))</f>
        <v>25%</v>
      </c>
      <c r="AA168" s="275">
        <f>IFERROR(IF(Y168="Probabilidad",(N168-(N168*Z168)),IF(Y168="Impacto",N168,"")),"")</f>
        <v>0.6</v>
      </c>
      <c r="AB168" s="280" t="str">
        <f t="shared" ref="AB168:AB173" si="170">IFERROR(IF(AA168="","",IF(AA168&lt;=0.2,"MUY BAJA",IF(AA168&lt;=0.4,"BAJA",IF(AA168&lt;=0.6,"MEDIA",IF(AA168&lt;=0.8,"ALTA",IF(AA168=1,"MUY ALTA")))))),"")</f>
        <v>MEDIA</v>
      </c>
      <c r="AC168" s="280">
        <f>IFERROR(IF(Y168="Impacto",(Q168-(Q168*Z168)),IF(Y168="Probabilidad",Q168,"")),"")</f>
        <v>0.60000000000000009</v>
      </c>
      <c r="AD168" s="280" t="str">
        <f t="shared" ref="AD168" si="171">IFERROR(IF(AC168="","",IF(AC168&lt;=0.2,"LEVE",IF(AC168&lt;=0.4,"MENOR",IF(AC168&lt;=0.6,"MODERADO",IF(AC168&lt;=0.8,"MAYOR",IF(AC168=1,"CATASTRÓFICO")))))),"")</f>
        <v>MODERADO</v>
      </c>
      <c r="AE168" s="678" t="s">
        <v>1150</v>
      </c>
      <c r="AF168" s="285">
        <v>45933</v>
      </c>
      <c r="AG168" s="278" t="s">
        <v>1151</v>
      </c>
      <c r="AH168" s="659">
        <f>MIN(AA168:AA169)</f>
        <v>0.6</v>
      </c>
      <c r="AI168" s="355" t="str">
        <f>IFERROR(IF(AH168="","",IF(AH168&lt;=0.2,"MUY BAJA",IF(AH168&lt;=0.4,"BAJA",IF(AH168&lt;=0.6,"MEDIA",IF(AH168&lt;=0.8,"ALTA",IF(AH168=1,"MUY ALTA")))))),"")</f>
        <v>MEDIA</v>
      </c>
      <c r="AJ168" s="659">
        <f>MIN(AC168:AC169)</f>
        <v>0.45000000000000007</v>
      </c>
      <c r="AK168" s="355" t="str">
        <f>IFERROR(IF(AJ168="","",IF(AJ168&lt;=0.2,"LEVE",IF(AJ168&lt;=0.4,"MENOR",IF(AJ168&lt;=0.6,"MODERADO",IF(AJ168&lt;=0.8,"MAYOR",IF(AJ168=1,"CATASTRÓFICO")))))),"")</f>
        <v>MODERADO</v>
      </c>
      <c r="AL168" s="355" t="str">
        <f>IFERROR(IF(OR(AND(AI168="Muy Baja",AK168="Leve"),AND(AI168="Muy Baja",AK168="Menor"),AND(AI168="Baja",AK168="Leve")),"BAJO",IF(OR(AND(AI168="Muy baja",AK168="Moderado"),AND(AI168="Baja",AK168="Menor"),AND(AI168="Baja",AK168="Moderado"),AND(AI168="Media",AK168="Leve"),AND(AI168="Media",AK168="Menor"),AND(AI168="Media",AK168="Moderado"),AND(AI168="Alta",AK168="Leve"),AND(AI168="Alta",AK168="Menor")),"MODERADO",IF(OR(AND(AI168="Muy Baja",AK168="Mayor"),AND(AI168="Baja",AK168="Mayor"),AND(AI168="Media",AK168="Mayor"),AND(AI168="Alta",AK168="Moderado"),AND(AI168="Alta",AK168="Mayor"),AND(AI168="Muy Alta",AK168="Leve"),AND(AI168="Muy Alta",AK168="Menor"),AND(AI168="Muy Alta",AK168="Moderado"),AND(AI168="Muy Alta",AK168="Mayor")),"ALTO",IF(OR(AND(AI168="Muy Baja",AK168="Catastrófico"),AND(AI168="Baja",AK168="Catastrófico"),AND(AI168="Media",AK168="Catastrófico"),AND(AI168="Alta",AK168="Catastrófico"),AND(AI168="Muy Alta",AK168="Catastrófico")),"EXTREMO","")))),"")</f>
        <v>MODERADO</v>
      </c>
      <c r="AM168" s="659"/>
      <c r="AN168" s="412"/>
      <c r="AO168" s="659"/>
      <c r="AP168" s="660"/>
      <c r="AQ168" s="655"/>
      <c r="AR168" s="793"/>
      <c r="AS168" s="781"/>
      <c r="AT168" s="793"/>
      <c r="AU168" s="781"/>
      <c r="AV168" s="782"/>
      <c r="AW168" s="781"/>
      <c r="AX168" s="782"/>
      <c r="AY168" s="781"/>
      <c r="AZ168" s="794"/>
      <c r="BA168" s="759"/>
      <c r="BB168" s="793">
        <v>44795</v>
      </c>
      <c r="BC168" s="795" t="s">
        <v>1000</v>
      </c>
      <c r="BD168" s="782">
        <v>44960</v>
      </c>
      <c r="BE168" s="795" t="s">
        <v>1000</v>
      </c>
      <c r="BF168" s="695"/>
      <c r="BG168" s="795"/>
      <c r="BH168" s="695"/>
      <c r="BI168" s="795"/>
      <c r="BJ168" s="796">
        <v>45400</v>
      </c>
      <c r="BK168" s="797" t="s">
        <v>349</v>
      </c>
      <c r="BL168" s="796">
        <v>45551</v>
      </c>
      <c r="BM168" s="797" t="s">
        <v>1152</v>
      </c>
      <c r="BN168" s="796">
        <v>45720</v>
      </c>
      <c r="BO168" s="797" t="s">
        <v>73</v>
      </c>
      <c r="BP168" s="796">
        <v>45697</v>
      </c>
      <c r="BQ168" s="798" t="s">
        <v>73</v>
      </c>
      <c r="BR168" s="598"/>
    </row>
    <row r="169" spans="1:70" s="626" customFormat="1" ht="140.25" customHeight="1">
      <c r="A169" s="784"/>
      <c r="B169" s="785"/>
      <c r="C169" s="785"/>
      <c r="D169" s="652"/>
      <c r="E169" s="653"/>
      <c r="F169" s="336"/>
      <c r="G169" s="346"/>
      <c r="H169" s="336"/>
      <c r="I169" s="367"/>
      <c r="J169" s="336"/>
      <c r="K169" s="344"/>
      <c r="L169" s="336"/>
      <c r="M169" s="654"/>
      <c r="N169" s="345"/>
      <c r="O169" s="336"/>
      <c r="P169" s="786"/>
      <c r="Q169" s="345"/>
      <c r="R169" s="774"/>
      <c r="S169" s="278" t="s">
        <v>1153</v>
      </c>
      <c r="T169" s="247" t="s">
        <v>114</v>
      </c>
      <c r="U169" s="271" t="s">
        <v>1154</v>
      </c>
      <c r="V169" s="271" t="s">
        <v>1155</v>
      </c>
      <c r="W169" s="292" t="s">
        <v>278</v>
      </c>
      <c r="X169" s="292" t="s">
        <v>61</v>
      </c>
      <c r="Y169" s="656" t="str">
        <f t="shared" si="168"/>
        <v>IMPACTO</v>
      </c>
      <c r="Z169" s="657" t="str">
        <f t="shared" si="169"/>
        <v>25%</v>
      </c>
      <c r="AA169" s="275">
        <f>IFERROR(IF(AND(Y168="Probabilidad",Y169="Probabilidad"),(AA168-(AA168*Z169)),IF(Y169="Probabilidad",(N168-(N168*Z169)),IF(Y169="Impacto",AA168,""))),"")</f>
        <v>0.6</v>
      </c>
      <c r="AB169" s="280" t="str">
        <f t="shared" si="170"/>
        <v>MEDIA</v>
      </c>
      <c r="AC169" s="280">
        <f>IFERROR(IF(AND(Y168="Impacto",Y169="Impacto"),(AC168-(AC168*Z169)),IF(Y169="Impacto",(Q168-(+Q168*Z169)),IF(Y169="Probabilidad",AC168,""))),"")</f>
        <v>0.45000000000000007</v>
      </c>
      <c r="AD169" s="280" t="str">
        <f t="shared" ref="AD169" si="172">IFERROR(IF(AC169="","",IF(AC169&lt;=0.2,"LEVE",IF(AC169&lt;=0.4,"MENOR",IF(AC169&lt;=0.6,"MODERADO",IF(AC169&lt;=0.8,"MAYOR",IF(AC169=1,"CATASTRÓFICO")))))),"")</f>
        <v>MODERADO</v>
      </c>
      <c r="AE169" s="678" t="s">
        <v>1150</v>
      </c>
      <c r="AF169" s="285">
        <v>45933</v>
      </c>
      <c r="AG169" s="278" t="s">
        <v>1156</v>
      </c>
      <c r="AH169" s="659"/>
      <c r="AI169" s="355"/>
      <c r="AJ169" s="659"/>
      <c r="AK169" s="355"/>
      <c r="AL169" s="355"/>
      <c r="AM169" s="659"/>
      <c r="AN169" s="412"/>
      <c r="AO169" s="659"/>
      <c r="AP169" s="660"/>
      <c r="AQ169" s="655"/>
      <c r="AR169" s="793"/>
      <c r="AS169" s="781"/>
      <c r="AT169" s="793"/>
      <c r="AU169" s="781"/>
      <c r="AV169" s="782"/>
      <c r="AW169" s="781"/>
      <c r="AX169" s="782"/>
      <c r="AY169" s="781"/>
      <c r="AZ169" s="794"/>
      <c r="BA169" s="759"/>
      <c r="BB169" s="793"/>
      <c r="BC169" s="795"/>
      <c r="BD169" s="782"/>
      <c r="BE169" s="795"/>
      <c r="BF169" s="695"/>
      <c r="BG169" s="795"/>
      <c r="BH169" s="695"/>
      <c r="BI169" s="795"/>
      <c r="BJ169" s="796"/>
      <c r="BK169" s="797"/>
      <c r="BL169" s="796"/>
      <c r="BM169" s="797"/>
      <c r="BN169" s="796"/>
      <c r="BO169" s="797"/>
      <c r="BP169" s="796"/>
      <c r="BQ169" s="798"/>
      <c r="BR169" s="598"/>
    </row>
    <row r="170" spans="1:70" s="626" customFormat="1" ht="219.75" customHeight="1">
      <c r="A170" s="650">
        <f>IF(OR(AM170=0,AO170=0),"",IF(AND(AM170&lt;=0.2,AO170&lt;=0.2),1,IF(AND(AM170&lt;=0.2,AO170&lt;=0.4),2,IF(AND(AM170&lt;=0.2,AO170&lt;=0.6),3,IF(AND(AM170&lt;=0.2,AO170&lt;=0.8),4,IF(AND(AM170&lt;=0.2,AO170&lt;=1),5,IF(AND(AM170&lt;=0.4,AO170&lt;=0.2),6,IF(AND(AM170&lt;=0.4,AO170&lt;=0.4),7,IF(AND(AM170&lt;=0.4,AO170&lt;=0.6),8,IF(AND(AM170&lt;=0.4,AO170&lt;=0.8),9,IF(AND(AM170&lt;=0.4,AO170&lt;=1),10,IF(AND(AM170&lt;=0.6,AO170&lt;=0.2),11,IF(AND(AM170&lt;=0.6,AO170&lt;=0.4),12,IF(AND(AM170&lt;=0.6,AO170&lt;=0.6),4,IF(AND(AM170&lt;=0.6,AO170&lt;=0.8),14,IF(AND(AM170&lt;=0.6,AO170&lt;=1),15,IF(AND(AM170&lt;=0.8,AO170&lt;=0.2),16,IF(AND(AM170&lt;=0.8,AO170&lt;=0.4),17,IF(AND(AM170&lt;=0.8,AO170&lt;=0.6),18,IF(AND(AM170&lt;=0.8,AO170&lt;=0.8),19,IF(AND(AM170&lt;=0.8,AO170&lt;=1),20,IF(AND(AM170&lt;=1,AO170&lt;=0.2),21,IF(AND(AM170&lt;=1,AO170&lt;=0.4),22,IF(AND(AM170&lt;=1,AO170&lt;=0.6),23,IF(AND(AM170&lt;=1,AO170&lt;=0.8),24,IF(AND(AM170&lt;=1,AO170&lt;=1),25,""))))))))))))))))))))))))))</f>
        <v>4</v>
      </c>
      <c r="B170" s="651">
        <f>IF(A170="","",(COUNTIF($A$21:A170,A170))/100)</f>
        <v>0.02</v>
      </c>
      <c r="C170" s="651">
        <f>IFERROR(A170+B170,"")</f>
        <v>4.0199999999999996</v>
      </c>
      <c r="D170" s="734">
        <v>5</v>
      </c>
      <c r="E170" s="799" t="s">
        <v>1157</v>
      </c>
      <c r="F170" s="336" t="s">
        <v>1158</v>
      </c>
      <c r="G170" s="340" t="s">
        <v>1159</v>
      </c>
      <c r="H170" s="340" t="s">
        <v>1160</v>
      </c>
      <c r="I170" s="409" t="s">
        <v>1161</v>
      </c>
      <c r="J170" s="336" t="s">
        <v>111</v>
      </c>
      <c r="K170" s="344">
        <v>36</v>
      </c>
      <c r="L170" s="336" t="s">
        <v>1162</v>
      </c>
      <c r="M170" s="654" t="str">
        <f>IF(K170&lt;=0,"",IF(K170&lt;=2,"Muy Baja",IF(K170&lt;=10,"Baja",IF(K170&lt;=30,"Media",IF(K170&lt;=100,"Alta",IF(K170&gt;100,"Muy Alta"))))))</f>
        <v>Alta</v>
      </c>
      <c r="N170" s="345">
        <f>IF(M170="","",IF(M170="Muy Baja",0.2,IF(M170="Baja",0.4,IF(M170="Media",0.6,IF(M170="Alta",0.8,IF(M170="Muy Alta",1,))))))</f>
        <v>0.8</v>
      </c>
      <c r="O170" s="336" t="s">
        <v>55</v>
      </c>
      <c r="P170" s="800" t="str">
        <f>IF(OR(O170=CRITERIOS!$C$182,O170=CRITERIOS!$D$182),"Leve",IF(OR(O170=CRITERIOS!$C$183,O170=CRITERIOS!$D$183),"Menor",IF(OR(O170=CRITERIOS!$C$184,O170=CRITERIOS!$D$184),"Moderado",IF(OR(O170=CRITERIOS!$C$185,O170=CRITERIOS!$D$185),"Mayor",IF(OR(O170=CRITERIOS!$C$186,O170=CRITERIOS!$D$186),"Catastrófico","")))))</f>
        <v>Moderado</v>
      </c>
      <c r="Q170" s="345">
        <f>IF(P170="","",IF(P170="Leve",0.2,IF(P170="Menor",0.4,IF(P170="Moderado",0.6,IF(P170="Mayor",0.8,IF(P170="Catastrófico",1,))))))</f>
        <v>0.6</v>
      </c>
      <c r="R170" s="774" t="str">
        <f>IF(OR(AND(M170="Muy Baja",P170="Leve"),AND(M170="Muy Baja",P170="Menor"),AND(M170="Baja",P170="Leve")),"BAJO",IF(OR(AND(M170="Muy baja",P170="Moderado"),AND(M170="Baja",P170="Menor"),AND(M170="Baja",P170="Moderado"),AND(M170="Media",P170="Leve"),AND(M170="Media",P170="Menor"),AND(M170="Media",P170="Moderado"),AND(M170="Alta",P170="Leve"),AND(M170="Alta",P170="Menor")),"MODERADO",IF(OR(AND(M170="Muy Baja",P170="Mayor"),AND(M170="Baja",P170="Mayor"),AND(M170="Media",P170="Mayor"),AND(M170="Alta",P170="Moderado"),AND(M170="Alta",P170="Mayor"),AND(M170="Muy Alta",P170="Leve"),AND(M170="Muy Alta",P170="Menor"),AND(M170="Muy Alta",P170="Moderado"),AND(M170="Muy Alta",P170="Mayor")),"ALTO",IF(OR(AND(M170="Muy Baja",P170="Catastrófico"),AND(M170="Baja",P170="Catastrófico"),AND(M170="Media",P170="Catastrófico"),AND(M170="Alta",P170="Catastrófico"),AND(M170="Muy Alta",P170="Catastrófico")),"EXTREMO",""))))</f>
        <v>ALTO</v>
      </c>
      <c r="S170" s="302" t="s">
        <v>1163</v>
      </c>
      <c r="T170" s="292" t="s">
        <v>114</v>
      </c>
      <c r="U170" s="278" t="s">
        <v>1164</v>
      </c>
      <c r="V170" s="278" t="s">
        <v>1165</v>
      </c>
      <c r="W170" s="292" t="s">
        <v>78</v>
      </c>
      <c r="X170" s="292" t="s">
        <v>61</v>
      </c>
      <c r="Y170" s="656" t="str">
        <f>IF(OR(W170="PREVENTIVO",W170="DETECTIVO"),"PROBABILIDAD",IF(W170="CORRECTIVO","IMPACTO",""))</f>
        <v>PROBABILIDAD</v>
      </c>
      <c r="Z170" s="657" t="str">
        <f>IF(AND(W170="PREVENTIVO",X170="AUTOMÁTICO"),"50%",IF(AND(W170="PREVENTIVO",X170="MANUAL"),"40%",IF(AND(W170="DETECTIVO",X170="AUTOMÁTICO"),"40%",IF(AND(W170="DETECTIVO",X170="MANUAL"),"30%",IF(AND(W170="CORRECTIVO",X170="AUTOMÁTICO"),"35%",IF(AND(W170="CORRECTIVO",X170="MANUAL"),"25%",""))))))</f>
        <v>40%</v>
      </c>
      <c r="AA170" s="301">
        <f>IFERROR(IF(Y170="Probabilidad",(N170-(N170*Z170)),IF(Y170="Impacto",N170,"")),"")</f>
        <v>0.48</v>
      </c>
      <c r="AB170" s="280" t="str">
        <f t="shared" si="170"/>
        <v>MEDIA</v>
      </c>
      <c r="AC170" s="301">
        <f>IFERROR(IF(Y170="Impacto",(Q170-(Q170*Z170)),IF(Y170="Probabilidad",Q170,"")),"")</f>
        <v>0.6</v>
      </c>
      <c r="AD170" s="280" t="str">
        <f t="shared" ref="AD170:AD173" si="173">IFERROR(IF(AC170="","",IF(AC170&lt;=0.2,"LEVE",IF(AC170&lt;=0.4,"MENOR",IF(AC170&lt;=0.6,"MODERADO",IF(AC170&lt;=0.8,"MAYOR",IF(AC170=1,"CATASTRÓFICO")))))),"")</f>
        <v>MODERADO</v>
      </c>
      <c r="AE170" s="678" t="str">
        <f t="shared" ref="AE170:AE173" si="174">IFERROR(IF(OR(AND(AB170="Muy Baja",AD170="Leve"),AND(AB170="Muy Baja",AD170="Menor"),AND(AB170="Baja",AD170="Leve")),"BAJO",IF(OR(AND(AB170="Muy baja",AD170="Moderado"),AND(AB170="Baja",AD170="Menor"),AND(AB170="Baja",AD170="Moderado"),AND(AB170="Media",AD170="Leve"),AND(AB170="Media",AD170="Menor"),AND(AB170="Media",AD170="Moderado"),AND(AB170="Alta",AD170="Leve"),AND(AB170="Alta",AD170="Menor")),"MODERADO",IF(OR(AND(AB170="Muy Baja",AD170="Mayor"),AND(AB170="Baja",AD170="Mayor"),AND(AB170="Media",AD170="Mayor"),AND(AB170="Alta",AD170="Moderado"),AND(AB170="Alta",AD170="Mayor"),AND(AB170="Muy Alta",AD170="Leve"),AND(AB170="Muy Alta",AD170="Menor"),AND(AB170="Muy Alta",AD170="Moderado"),AND(AB170="Muy Alta",AD170="Mayor")),"ALTO",IF(OR(AND(AB170="Muy Baja",AD170="Catastrófico"),AND(AB170="Baja",AD170="Catastrófico"),AND(AB170="Media",AD170="Catastrófico"),AND(AB170="Alta",AD170="Catastrófico"),AND(AB170="Muy Alta",AD170="Catastrófico")),"EXTREMO","")))),"")</f>
        <v>MODERADO</v>
      </c>
      <c r="AF170" s="257" t="s">
        <v>666</v>
      </c>
      <c r="AG170" s="245" t="s">
        <v>1166</v>
      </c>
      <c r="AH170" s="659">
        <f>MIN(AA170:AA177)</f>
        <v>4.1489279999999996E-2</v>
      </c>
      <c r="AI170" s="355" t="str">
        <f>IFERROR(IF(AH170="","",IF(AH170&lt;=0.2,"MUY BAJA",IF(AH170&lt;=0.4,"BAJA",IF(AH170&lt;=0.6,"MEDIA",IF(AH170&lt;=0.8,"ALTA",IF(AH170=1,"MUY ALTA")))))),"")</f>
        <v>MUY BAJA</v>
      </c>
      <c r="AJ170" s="659">
        <f>MIN(AC170:AC177)</f>
        <v>0.44999999999999996</v>
      </c>
      <c r="AK170" s="355" t="str">
        <f>IFERROR(IF(AJ170="","",IF(AJ170&lt;=0.2,"LEVE",IF(AJ170&lt;=0.4,"MENOR",IF(AJ170&lt;=0.6,"MODERADO",IF(AJ170&lt;=0.8,"MAYOR",IF(AJ170=1,"CATASTRÓFICO")))))),"")</f>
        <v>MODERADO</v>
      </c>
      <c r="AL170" s="355" t="str">
        <f>IFERROR(IF(OR(AND(AI170="Muy Baja",AK170="Leve"),AND(AI170="Muy Baja",AK170="Menor"),AND(AI170="Baja",AK170="Leve")),"BAJO",IF(OR(AND(AI170="Muy baja",AK170="Moderado"),AND(AI170="Baja",AK170="Menor"),AND(AI170="Baja",AK170="Moderado"),AND(AI170="Media",AK170="Leve"),AND(AI170="Media",AK170="Menor"),AND(AI170="Media",AK170="Moderado"),AND(AI170="Alta",AK170="Leve"),AND(AI170="Alta",AK170="Menor")),"MODERADO",IF(OR(AND(AI170="Muy Baja",AK170="Mayor"),AND(AI170="Baja",AK170="Mayor"),AND(AI170="Media",AK170="Mayor"),AND(AI170="Alta",AK170="Moderado"),AND(AI170="Alta",AK170="Mayor"),AND(AI170="Muy Alta",AK170="Leve"),AND(AI170="Muy Alta",AK170="Menor"),AND(AI170="Muy Alta",AK170="Moderado"),AND(AI170="Muy Alta",AK170="Mayor")),"ALTO",IF(OR(AND(AI170="Muy Baja",AK170="Catastrófico"),AND(AI170="Baja",AK170="Catastrófico"),AND(AI170="Media",AK170="Catastrófico"),AND(AI170="Alta",AK170="Catastrófico"),AND(AI170="Muy Alta",AK170="Catastrófico")),"EXTREMO","")))),"")</f>
        <v>MODERADO</v>
      </c>
      <c r="AM170" s="659">
        <f>+AVERAGE(AH170:AH214)</f>
        <v>9.518068532571429E-2</v>
      </c>
      <c r="AN170" s="355" t="str">
        <f>IFERROR(IF(AM170="","",IF(AM170&lt;=0.2,"MUY BAJA",IF(AM170&lt;=0.4,"BAJA",IF(AM170&lt;=0.6,"MEDIA",IF(AM170&lt;=0.8,"ALTA",IF(AM170=1,"MUY ALTA")))))),"")</f>
        <v>MUY BAJA</v>
      </c>
      <c r="AO170" s="659">
        <f>+AVERAGE(AJ170:AJ214)</f>
        <v>0.63571428571428579</v>
      </c>
      <c r="AP170" s="355" t="str">
        <f>IFERROR(IF(AO170="","",IF(AO170&lt;=0.2,"LEVE",IF(AO170&lt;=0.4,"MENOR",IF(AO170&lt;=0.6,"MODERADO",IF(AO170&lt;=0.8,"MAYOR",IF(AO170=1,"CATASTRÓFICO")))))),"")</f>
        <v>MAYOR</v>
      </c>
      <c r="AQ170" s="801" t="str">
        <f>IFERROR(IF(OR(AND(AN170="Muy Baja",AP170="Leve"),AND(AN170="Muy Baja",AP170="Menor"),AND(AN170="Baja",AP170="Leve")),"BAJO",IF(OR(AND(AN170="Muy baja",AP170="Moderado"),AND(AN170="Baja",AP170="Menor"),AND(AN170="Baja",AP170="Moderado"),AND(AN170="Media",AP170="Leve"),AND(AN170="Media",AP170="Menor"),AND(AN170="Media",AP170="Moderado"),AND(AN170="Alta",AP170="Leve"),AND(AN170="Alta",AP170="Menor")),"MODERADO",IF(OR(AND(AN170="Muy Baja",AP170="Mayor"),AND(AN170="Baja",AP170="Mayor"),AND(AN170="Media",AP170="Mayor"),AND(AN170="Alta",AP170="Moderado"),AND(AN170="Alta",AP170="Mayor"),AND(AN170="Muy Alta",AP170="Leve"),AND(AN170="Muy Alta",AP170="Menor"),AND(AN170="Muy Alta",AP170="Moderado"),AND(AN170="Muy Alta",AP170="Mayor")),"ALTO",IF(OR(AND(AN170="Muy Baja",AP170="Catastrófico"),AND(AN170="Baja",AP170="Catastrófico"),AND(AN170="Media",AP170="Catastrófico"),AND(AN170="Alta",AP170="Catastrófico"),AND(AN170="Muy Alta",AP170="Catastrófico")),"EXTREMO","")))),"")</f>
        <v>ALTO</v>
      </c>
      <c r="AR170" s="335">
        <v>43718</v>
      </c>
      <c r="AS170" s="408" t="s">
        <v>1167</v>
      </c>
      <c r="AT170" s="335" t="s">
        <v>64</v>
      </c>
      <c r="AU170" s="408" t="s">
        <v>72</v>
      </c>
      <c r="AV170" s="403">
        <v>44061</v>
      </c>
      <c r="AW170" s="408" t="s">
        <v>249</v>
      </c>
      <c r="AX170" s="356">
        <v>44294</v>
      </c>
      <c r="AY170" s="336" t="s">
        <v>1168</v>
      </c>
      <c r="AZ170" s="356">
        <v>44587</v>
      </c>
      <c r="BA170" s="336" t="s">
        <v>281</v>
      </c>
      <c r="BB170" s="356">
        <v>44960</v>
      </c>
      <c r="BC170" s="336" t="s">
        <v>932</v>
      </c>
      <c r="BD170" s="356">
        <v>45138</v>
      </c>
      <c r="BE170" s="336" t="s">
        <v>72</v>
      </c>
      <c r="BF170" s="356"/>
      <c r="BG170" s="336"/>
      <c r="BH170" s="356"/>
      <c r="BI170" s="336"/>
      <c r="BJ170" s="413">
        <v>45371</v>
      </c>
      <c r="BK170" s="341" t="s">
        <v>1169</v>
      </c>
      <c r="BL170" s="348">
        <v>45555</v>
      </c>
      <c r="BM170" s="341" t="s">
        <v>72</v>
      </c>
      <c r="BN170" s="348" t="s">
        <v>194</v>
      </c>
      <c r="BO170" s="341" t="s">
        <v>1170</v>
      </c>
      <c r="BP170" s="348">
        <v>46000</v>
      </c>
      <c r="BQ170" s="361" t="s">
        <v>215</v>
      </c>
      <c r="BR170" s="598"/>
    </row>
    <row r="171" spans="1:70" s="626" customFormat="1" ht="129" customHeight="1">
      <c r="A171" s="607"/>
      <c r="B171" s="608"/>
      <c r="C171" s="608"/>
      <c r="D171" s="734"/>
      <c r="E171" s="799"/>
      <c r="F171" s="336"/>
      <c r="G171" s="340"/>
      <c r="H171" s="340"/>
      <c r="I171" s="409"/>
      <c r="J171" s="336"/>
      <c r="K171" s="344"/>
      <c r="L171" s="336"/>
      <c r="M171" s="654"/>
      <c r="N171" s="345"/>
      <c r="O171" s="336"/>
      <c r="P171" s="800"/>
      <c r="Q171" s="345"/>
      <c r="R171" s="774"/>
      <c r="S171" s="302" t="s">
        <v>1171</v>
      </c>
      <c r="T171" s="292" t="s">
        <v>85</v>
      </c>
      <c r="U171" s="278" t="s">
        <v>1172</v>
      </c>
      <c r="V171" s="278" t="s">
        <v>1173</v>
      </c>
      <c r="W171" s="292" t="s">
        <v>78</v>
      </c>
      <c r="X171" s="292" t="s">
        <v>61</v>
      </c>
      <c r="Y171" s="656" t="str">
        <f t="shared" ref="Y171:Y172" si="175">IF(OR(W171="PREVENTIVO",W171="DETECTIVO"),"PROBABILIDAD",IF(W171="CORRECTIVO","IMPACTO",""))</f>
        <v>PROBABILIDAD</v>
      </c>
      <c r="Z171" s="657" t="str">
        <f>IF(AND(W171="PREVENTIVO",X171="AUTOMÁTICO"),"50%",IF(AND(W171="PREVENTIVO",X171="MANUAL"),"40%",IF(AND(W171="DETECTIVO",X171="AUTOMÁTICO"),"40%",IF(AND(W171="DETECTIVO",X171="MANUAL"),"30%",IF(AND(W171="CORRECTIVO",X171="AUTOMÁTICO"),"35%",IF(AND(W171="CORRECTIVO",X171="MANUAL"),"25%",""))))))</f>
        <v>40%</v>
      </c>
      <c r="AA171" s="275">
        <f>IFERROR(IF(AND(Y170="Probabilidad",Y171="Probabilidad"),(AA170-(AA170*Z171)),IF(Y171="Probabilidad",(N170-(N170*Z171)),IF(Y171="Impacto",AA170,""))),"")</f>
        <v>0.28799999999999998</v>
      </c>
      <c r="AB171" s="280" t="str">
        <f t="shared" si="170"/>
        <v>BAJA</v>
      </c>
      <c r="AC171" s="301">
        <f>IFERROR(IF(AND(Y170="Impacto",Y171="Impacto"),(AC170-(AC170*Z171)),IF(Y171="Impacto",(Q170-(+Q170*Z171)),IF(Y171="Probabilidad",AC170,""))),"")</f>
        <v>0.6</v>
      </c>
      <c r="AD171" s="280" t="str">
        <f t="shared" si="173"/>
        <v>MODERADO</v>
      </c>
      <c r="AE171" s="678" t="str">
        <f t="shared" si="174"/>
        <v>MODERADO</v>
      </c>
      <c r="AF171" s="257" t="s">
        <v>666</v>
      </c>
      <c r="AG171" s="245" t="s">
        <v>1174</v>
      </c>
      <c r="AH171" s="659"/>
      <c r="AI171" s="355"/>
      <c r="AJ171" s="659"/>
      <c r="AK171" s="355"/>
      <c r="AL171" s="355"/>
      <c r="AM171" s="659"/>
      <c r="AN171" s="355"/>
      <c r="AO171" s="659"/>
      <c r="AP171" s="355"/>
      <c r="AQ171" s="801"/>
      <c r="AR171" s="335"/>
      <c r="AS171" s="408"/>
      <c r="AT171" s="335"/>
      <c r="AU171" s="408"/>
      <c r="AV171" s="403"/>
      <c r="AW171" s="408"/>
      <c r="AX171" s="356"/>
      <c r="AY171" s="336"/>
      <c r="AZ171" s="356"/>
      <c r="BA171" s="336"/>
      <c r="BB171" s="356"/>
      <c r="BC171" s="336"/>
      <c r="BD171" s="356"/>
      <c r="BE171" s="336"/>
      <c r="BF171" s="356"/>
      <c r="BG171" s="336"/>
      <c r="BH171" s="356"/>
      <c r="BI171" s="336"/>
      <c r="BJ171" s="413"/>
      <c r="BK171" s="341"/>
      <c r="BL171" s="348"/>
      <c r="BM171" s="341"/>
      <c r="BN171" s="348"/>
      <c r="BO171" s="341"/>
      <c r="BP171" s="348"/>
      <c r="BQ171" s="361"/>
      <c r="BR171" s="598"/>
    </row>
    <row r="172" spans="1:70" s="626" customFormat="1" ht="114" customHeight="1">
      <c r="A172" s="607"/>
      <c r="B172" s="608"/>
      <c r="C172" s="608"/>
      <c r="D172" s="734"/>
      <c r="E172" s="799"/>
      <c r="F172" s="336"/>
      <c r="G172" s="340"/>
      <c r="H172" s="340"/>
      <c r="I172" s="409"/>
      <c r="J172" s="336"/>
      <c r="K172" s="344"/>
      <c r="L172" s="336"/>
      <c r="M172" s="654"/>
      <c r="N172" s="345"/>
      <c r="O172" s="336"/>
      <c r="P172" s="800"/>
      <c r="Q172" s="345"/>
      <c r="R172" s="774"/>
      <c r="S172" s="302" t="s">
        <v>1175</v>
      </c>
      <c r="T172" s="292" t="s">
        <v>85</v>
      </c>
      <c r="U172" s="278" t="s">
        <v>1176</v>
      </c>
      <c r="V172" s="278" t="s">
        <v>1177</v>
      </c>
      <c r="W172" s="292" t="s">
        <v>60</v>
      </c>
      <c r="X172" s="292" t="s">
        <v>61</v>
      </c>
      <c r="Y172" s="656" t="str">
        <f t="shared" si="175"/>
        <v>PROBABILIDAD</v>
      </c>
      <c r="Z172" s="657" t="str">
        <f t="shared" ref="Z172:Z173" si="176">IF(AND(W172="PREVENTIVO",X172="AUTOMÁTICO"),"50%",IF(AND(W172="PREVENTIVO",X172="MANUAL"),"40%",IF(AND(W172="DETECTIVO",X172="AUTOMÁTICO"),"40%",IF(AND(W172="DETECTIVO",X172="MANUAL"),"30%",IF(AND(W172="CORRECTIVO",X172="AUTOMÁTICO"),"35%",IF(AND(W172="CORRECTIVO",X172="MANUAL"),"25%",""))))))</f>
        <v>30%</v>
      </c>
      <c r="AA172" s="275">
        <f t="shared" ref="AA172:AA173" si="177">IFERROR(IF(AND(Y171="Probabilidad",Y172="Probabilidad"),(AA171-(AA171*Z172)),IF(AND(Y171="Impacto",Y172="Probabilidad"),(AA170-(AA170*Z172)),IF(Y172="Impacto",AA171,""))),"")</f>
        <v>0.2016</v>
      </c>
      <c r="AB172" s="280" t="str">
        <f t="shared" si="170"/>
        <v>BAJA</v>
      </c>
      <c r="AC172" s="280">
        <f t="shared" ref="AC172:AC173" si="178">IFERROR(IF(AND(Y171="Impacto",Y172="Impacto"),(AC171-(AC171*Z172)),IF(AND(Y171="Probabilidad",Y172="Impacto"),(AC170-(AC170*Z172)),IF(Y172="Probabilidad",AC171,""))),"")</f>
        <v>0.6</v>
      </c>
      <c r="AD172" s="280" t="str">
        <f t="shared" si="173"/>
        <v>MODERADO</v>
      </c>
      <c r="AE172" s="678" t="str">
        <f t="shared" si="174"/>
        <v>MODERADO</v>
      </c>
      <c r="AF172" s="257" t="s">
        <v>666</v>
      </c>
      <c r="AG172" s="245" t="s">
        <v>1178</v>
      </c>
      <c r="AH172" s="659"/>
      <c r="AI172" s="355"/>
      <c r="AJ172" s="659"/>
      <c r="AK172" s="355"/>
      <c r="AL172" s="355"/>
      <c r="AM172" s="659"/>
      <c r="AN172" s="355"/>
      <c r="AO172" s="659"/>
      <c r="AP172" s="355"/>
      <c r="AQ172" s="801"/>
      <c r="AR172" s="335"/>
      <c r="AS172" s="408"/>
      <c r="AT172" s="335"/>
      <c r="AU172" s="408"/>
      <c r="AV172" s="403"/>
      <c r="AW172" s="408"/>
      <c r="AX172" s="356"/>
      <c r="AY172" s="336"/>
      <c r="AZ172" s="356"/>
      <c r="BA172" s="336"/>
      <c r="BB172" s="356"/>
      <c r="BC172" s="336"/>
      <c r="BD172" s="356"/>
      <c r="BE172" s="336"/>
      <c r="BF172" s="356"/>
      <c r="BG172" s="336"/>
      <c r="BH172" s="356"/>
      <c r="BI172" s="336"/>
      <c r="BJ172" s="413"/>
      <c r="BK172" s="341"/>
      <c r="BL172" s="348"/>
      <c r="BM172" s="341"/>
      <c r="BN172" s="348"/>
      <c r="BO172" s="341"/>
      <c r="BP172" s="348"/>
      <c r="BQ172" s="361"/>
      <c r="BR172" s="598"/>
    </row>
    <row r="173" spans="1:70" s="626" customFormat="1" ht="159" customHeight="1">
      <c r="A173" s="607"/>
      <c r="B173" s="608"/>
      <c r="C173" s="608"/>
      <c r="D173" s="734"/>
      <c r="E173" s="799"/>
      <c r="F173" s="336"/>
      <c r="G173" s="340"/>
      <c r="H173" s="340"/>
      <c r="I173" s="409"/>
      <c r="J173" s="336"/>
      <c r="K173" s="344"/>
      <c r="L173" s="336"/>
      <c r="M173" s="654"/>
      <c r="N173" s="345"/>
      <c r="O173" s="336"/>
      <c r="P173" s="800"/>
      <c r="Q173" s="345"/>
      <c r="R173" s="774"/>
      <c r="S173" s="302" t="s">
        <v>1179</v>
      </c>
      <c r="T173" s="292" t="s">
        <v>57</v>
      </c>
      <c r="U173" s="278" t="s">
        <v>1180</v>
      </c>
      <c r="V173" s="278" t="s">
        <v>1181</v>
      </c>
      <c r="W173" s="292" t="s">
        <v>60</v>
      </c>
      <c r="X173" s="292" t="s">
        <v>61</v>
      </c>
      <c r="Y173" s="656" t="str">
        <f t="shared" ref="Y173:Y178" si="179">IF(OR(W173="PREVENTIVO",W173="DETECTIVO"),"PROBABILIDAD",IF(W173="CORRECTIVO","IMPACTO",""))</f>
        <v>PROBABILIDAD</v>
      </c>
      <c r="Z173" s="657" t="str">
        <f t="shared" si="176"/>
        <v>30%</v>
      </c>
      <c r="AA173" s="275">
        <f t="shared" si="177"/>
        <v>0.14112</v>
      </c>
      <c r="AB173" s="280" t="str">
        <f t="shared" si="170"/>
        <v>MUY BAJA</v>
      </c>
      <c r="AC173" s="280">
        <f t="shared" si="178"/>
        <v>0.6</v>
      </c>
      <c r="AD173" s="280" t="str">
        <f t="shared" si="173"/>
        <v>MODERADO</v>
      </c>
      <c r="AE173" s="678" t="str">
        <f t="shared" si="174"/>
        <v>MODERADO</v>
      </c>
      <c r="AF173" s="257" t="s">
        <v>666</v>
      </c>
      <c r="AG173" s="245" t="s">
        <v>1182</v>
      </c>
      <c r="AH173" s="659"/>
      <c r="AI173" s="355"/>
      <c r="AJ173" s="659"/>
      <c r="AK173" s="355"/>
      <c r="AL173" s="355"/>
      <c r="AM173" s="659"/>
      <c r="AN173" s="355"/>
      <c r="AO173" s="659"/>
      <c r="AP173" s="355"/>
      <c r="AQ173" s="801"/>
      <c r="AR173" s="335"/>
      <c r="AS173" s="408"/>
      <c r="AT173" s="335"/>
      <c r="AU173" s="408"/>
      <c r="AV173" s="403"/>
      <c r="AW173" s="408"/>
      <c r="AX173" s="356"/>
      <c r="AY173" s="336"/>
      <c r="AZ173" s="356"/>
      <c r="BA173" s="336"/>
      <c r="BB173" s="356"/>
      <c r="BC173" s="336"/>
      <c r="BD173" s="356"/>
      <c r="BE173" s="336"/>
      <c r="BF173" s="356"/>
      <c r="BG173" s="336"/>
      <c r="BH173" s="356"/>
      <c r="BI173" s="336"/>
      <c r="BJ173" s="413"/>
      <c r="BK173" s="341"/>
      <c r="BL173" s="348"/>
      <c r="BM173" s="341"/>
      <c r="BN173" s="348"/>
      <c r="BO173" s="341"/>
      <c r="BP173" s="348"/>
      <c r="BQ173" s="361"/>
      <c r="BR173" s="598"/>
    </row>
    <row r="174" spans="1:70" s="626" customFormat="1" ht="100.5" customHeight="1">
      <c r="A174" s="607"/>
      <c r="B174" s="608"/>
      <c r="C174" s="608"/>
      <c r="D174" s="734"/>
      <c r="E174" s="799"/>
      <c r="F174" s="273" t="s">
        <v>1183</v>
      </c>
      <c r="G174" s="340"/>
      <c r="H174" s="340"/>
      <c r="I174" s="409"/>
      <c r="J174" s="336"/>
      <c r="K174" s="344"/>
      <c r="L174" s="336"/>
      <c r="M174" s="654"/>
      <c r="N174" s="345"/>
      <c r="O174" s="336"/>
      <c r="P174" s="800"/>
      <c r="Q174" s="345"/>
      <c r="R174" s="774"/>
      <c r="S174" s="302" t="s">
        <v>1184</v>
      </c>
      <c r="T174" s="292" t="s">
        <v>57</v>
      </c>
      <c r="U174" s="278" t="s">
        <v>1185</v>
      </c>
      <c r="V174" s="278" t="s">
        <v>1186</v>
      </c>
      <c r="W174" s="292" t="s">
        <v>60</v>
      </c>
      <c r="X174" s="292" t="s">
        <v>61</v>
      </c>
      <c r="Y174" s="656" t="str">
        <f t="shared" si="179"/>
        <v>PROBABILIDAD</v>
      </c>
      <c r="Z174" s="657" t="str">
        <f t="shared" ref="Z174:Z175" si="180">IF(AND(W174="PREVENTIVO",X174="AUTOMÁTICO"),"50%",IF(AND(W174="PREVENTIVO",X174="MANUAL"),"40%",IF(AND(W174="DETECTIVO",X174="AUTOMÁTICO"),"40%",IF(AND(W174="DETECTIVO",X174="MANUAL"),"30%",IF(AND(W174="CORRECTIVO",X174="AUTOMÁTICO"),"35%",IF(AND(W174="CORRECTIVO",X174="MANUAL"),"25%",""))))))</f>
        <v>30%</v>
      </c>
      <c r="AA174" s="275">
        <f t="shared" ref="AA174:AA175" si="181">IFERROR(IF(AND(Y173="Probabilidad",Y174="Probabilidad"),(AA173-(AA173*Z174)),IF(AND(Y173="Impacto",Y174="Probabilidad"),(AA172-(AA172*Z174)),IF(Y174="Impacto",AA173,""))),"")</f>
        <v>9.8783999999999997E-2</v>
      </c>
      <c r="AB174" s="280" t="str">
        <f t="shared" ref="AB174:AB175" si="182">IFERROR(IF(AA174="","",IF(AA174&lt;=0.2,"MUY BAJA",IF(AA174&lt;=0.4,"BAJA",IF(AA174&lt;=0.6,"MEDIA",IF(AA174&lt;=0.8,"ALTA",IF(AA174=1,"MUY ALTA")))))),"")</f>
        <v>MUY BAJA</v>
      </c>
      <c r="AC174" s="280">
        <f t="shared" ref="AC174:AC175" si="183">IFERROR(IF(AND(Y173="Impacto",Y174="Impacto"),(AC173-(AC173*Z174)),IF(AND(Y173="Probabilidad",Y174="Impacto"),(AC172-(AC172*Z174)),IF(Y174="Probabilidad",AC173,""))),"")</f>
        <v>0.6</v>
      </c>
      <c r="AD174" s="280" t="str">
        <f t="shared" ref="AD174:AD175" si="184">IFERROR(IF(AC174="","",IF(AC174&lt;=0.2,"LEVE",IF(AC174&lt;=0.4,"MENOR",IF(AC174&lt;=0.6,"MODERADO",IF(AC174&lt;=0.8,"MAYOR",IF(AC174=1,"CATASTRÓFICO")))))),"")</f>
        <v>MODERADO</v>
      </c>
      <c r="AE174" s="678" t="str">
        <f t="shared" ref="AE174:AE175" si="185">IFERROR(IF(OR(AND(AB174="Muy Baja",AD174="Leve"),AND(AB174="Muy Baja",AD174="Menor"),AND(AB174="Baja",AD174="Leve")),"BAJO",IF(OR(AND(AB174="Muy baja",AD174="Moderado"),AND(AB174="Baja",AD174="Menor"),AND(AB174="Baja",AD174="Moderado"),AND(AB174="Media",AD174="Leve"),AND(AB174="Media",AD174="Menor"),AND(AB174="Media",AD174="Moderado"),AND(AB174="Alta",AD174="Leve"),AND(AB174="Alta",AD174="Menor")),"MODERADO",IF(OR(AND(AB174="Muy Baja",AD174="Mayor"),AND(AB174="Baja",AD174="Mayor"),AND(AB174="Media",AD174="Mayor"),AND(AB174="Alta",AD174="Moderado"),AND(AB174="Alta",AD174="Mayor"),AND(AB174="Muy Alta",AD174="Leve"),AND(AB174="Muy Alta",AD174="Menor"),AND(AB174="Muy Alta",AD174="Moderado"),AND(AB174="Muy Alta",AD174="Mayor")),"ALTO",IF(OR(AND(AB174="Muy Baja",AD174="Catastrófico"),AND(AB174="Baja",AD174="Catastrófico"),AND(AB174="Media",AD174="Catastrófico"),AND(AB174="Alta",AD174="Catastrófico"),AND(AB174="Muy Alta",AD174="Catastrófico")),"EXTREMO","")))),"")</f>
        <v>MODERADO</v>
      </c>
      <c r="AF174" s="257" t="s">
        <v>666</v>
      </c>
      <c r="AG174" s="245" t="s">
        <v>1187</v>
      </c>
      <c r="AH174" s="659"/>
      <c r="AI174" s="355"/>
      <c r="AJ174" s="659"/>
      <c r="AK174" s="355"/>
      <c r="AL174" s="355"/>
      <c r="AM174" s="659"/>
      <c r="AN174" s="355"/>
      <c r="AO174" s="659"/>
      <c r="AP174" s="355"/>
      <c r="AQ174" s="801"/>
      <c r="AR174" s="335"/>
      <c r="AS174" s="408"/>
      <c r="AT174" s="335"/>
      <c r="AU174" s="408"/>
      <c r="AV174" s="403"/>
      <c r="AW174" s="408"/>
      <c r="AX174" s="356"/>
      <c r="AY174" s="336"/>
      <c r="AZ174" s="356"/>
      <c r="BA174" s="336"/>
      <c r="BB174" s="356"/>
      <c r="BC174" s="336"/>
      <c r="BD174" s="356"/>
      <c r="BE174" s="336"/>
      <c r="BF174" s="356"/>
      <c r="BG174" s="336"/>
      <c r="BH174" s="356"/>
      <c r="BI174" s="336"/>
      <c r="BJ174" s="413"/>
      <c r="BK174" s="341"/>
      <c r="BL174" s="348"/>
      <c r="BM174" s="341"/>
      <c r="BN174" s="348"/>
      <c r="BO174" s="341"/>
      <c r="BP174" s="348"/>
      <c r="BQ174" s="361"/>
      <c r="BR174" s="598"/>
    </row>
    <row r="175" spans="1:70" s="626" customFormat="1" ht="120" customHeight="1">
      <c r="A175" s="607"/>
      <c r="B175" s="608"/>
      <c r="C175" s="608"/>
      <c r="D175" s="734"/>
      <c r="E175" s="799"/>
      <c r="F175" s="273" t="s">
        <v>1188</v>
      </c>
      <c r="G175" s="340"/>
      <c r="H175" s="340"/>
      <c r="I175" s="409"/>
      <c r="J175" s="336"/>
      <c r="K175" s="344"/>
      <c r="L175" s="336"/>
      <c r="M175" s="654"/>
      <c r="N175" s="345"/>
      <c r="O175" s="336"/>
      <c r="P175" s="800"/>
      <c r="Q175" s="345"/>
      <c r="R175" s="774"/>
      <c r="S175" s="302" t="s">
        <v>1189</v>
      </c>
      <c r="T175" s="292" t="s">
        <v>114</v>
      </c>
      <c r="U175" s="278" t="s">
        <v>1190</v>
      </c>
      <c r="V175" s="278" t="s">
        <v>1191</v>
      </c>
      <c r="W175" s="292" t="s">
        <v>78</v>
      </c>
      <c r="X175" s="292" t="s">
        <v>61</v>
      </c>
      <c r="Y175" s="656" t="str">
        <f t="shared" si="179"/>
        <v>PROBABILIDAD</v>
      </c>
      <c r="Z175" s="657" t="str">
        <f t="shared" si="180"/>
        <v>40%</v>
      </c>
      <c r="AA175" s="275">
        <f t="shared" si="181"/>
        <v>5.9270399999999994E-2</v>
      </c>
      <c r="AB175" s="280" t="str">
        <f t="shared" si="182"/>
        <v>MUY BAJA</v>
      </c>
      <c r="AC175" s="280">
        <f t="shared" si="183"/>
        <v>0.6</v>
      </c>
      <c r="AD175" s="280" t="str">
        <f t="shared" si="184"/>
        <v>MODERADO</v>
      </c>
      <c r="AE175" s="678" t="str">
        <f t="shared" si="185"/>
        <v>MODERADO</v>
      </c>
      <c r="AF175" s="257" t="s">
        <v>666</v>
      </c>
      <c r="AG175" s="252" t="s">
        <v>1192</v>
      </c>
      <c r="AH175" s="659"/>
      <c r="AI175" s="355"/>
      <c r="AJ175" s="659"/>
      <c r="AK175" s="355"/>
      <c r="AL175" s="355"/>
      <c r="AM175" s="659"/>
      <c r="AN175" s="355"/>
      <c r="AO175" s="659"/>
      <c r="AP175" s="355"/>
      <c r="AQ175" s="801"/>
      <c r="AR175" s="335"/>
      <c r="AS175" s="408"/>
      <c r="AT175" s="335"/>
      <c r="AU175" s="408"/>
      <c r="AV175" s="403"/>
      <c r="AW175" s="408"/>
      <c r="AX175" s="356"/>
      <c r="AY175" s="336"/>
      <c r="AZ175" s="356"/>
      <c r="BA175" s="336"/>
      <c r="BB175" s="356"/>
      <c r="BC175" s="336"/>
      <c r="BD175" s="356"/>
      <c r="BE175" s="336"/>
      <c r="BF175" s="356"/>
      <c r="BG175" s="336"/>
      <c r="BH175" s="356"/>
      <c r="BI175" s="336"/>
      <c r="BJ175" s="413"/>
      <c r="BK175" s="341"/>
      <c r="BL175" s="348"/>
      <c r="BM175" s="341"/>
      <c r="BN175" s="348"/>
      <c r="BO175" s="341"/>
      <c r="BP175" s="348"/>
      <c r="BQ175" s="361"/>
      <c r="BR175" s="598"/>
    </row>
    <row r="176" spans="1:70" s="626" customFormat="1" ht="213" customHeight="1">
      <c r="A176" s="607"/>
      <c r="B176" s="608"/>
      <c r="C176" s="608"/>
      <c r="D176" s="734"/>
      <c r="E176" s="799"/>
      <c r="F176" s="273" t="s">
        <v>1193</v>
      </c>
      <c r="G176" s="340"/>
      <c r="H176" s="340"/>
      <c r="I176" s="409"/>
      <c r="J176" s="336"/>
      <c r="K176" s="344"/>
      <c r="L176" s="336"/>
      <c r="M176" s="654"/>
      <c r="N176" s="345"/>
      <c r="O176" s="336"/>
      <c r="P176" s="800"/>
      <c r="Q176" s="345"/>
      <c r="R176" s="774"/>
      <c r="S176" s="278" t="s">
        <v>1194</v>
      </c>
      <c r="T176" s="292" t="s">
        <v>57</v>
      </c>
      <c r="U176" s="278" t="s">
        <v>1195</v>
      </c>
      <c r="V176" s="278" t="s">
        <v>1196</v>
      </c>
      <c r="W176" s="292" t="s">
        <v>60</v>
      </c>
      <c r="X176" s="292" t="s">
        <v>61</v>
      </c>
      <c r="Y176" s="656" t="str">
        <f t="shared" si="179"/>
        <v>PROBABILIDAD</v>
      </c>
      <c r="Z176" s="657" t="str">
        <f t="shared" ref="Z176:Z177" si="186">IF(AND(W176="PREVENTIVO",X176="AUTOMÁTICO"),"50%",IF(AND(W176="PREVENTIVO",X176="MANUAL"),"40%",IF(AND(W176="DETECTIVO",X176="AUTOMÁTICO"),"40%",IF(AND(W176="DETECTIVO",X176="MANUAL"),"30%",IF(AND(W176="CORRECTIVO",X176="AUTOMÁTICO"),"35%",IF(AND(W176="CORRECTIVO",X176="MANUAL"),"25%",""))))))</f>
        <v>30%</v>
      </c>
      <c r="AA176" s="275">
        <f t="shared" ref="AA176:AA177" si="187">IFERROR(IF(AND(Y175="Probabilidad",Y176="Probabilidad"),(AA175-(AA175*Z176)),IF(AND(Y175="Impacto",Y176="Probabilidad"),(AA174-(AA174*Z176)),IF(Y176="Impacto",AA175,""))),"")</f>
        <v>4.1489279999999996E-2</v>
      </c>
      <c r="AB176" s="280" t="str">
        <f t="shared" ref="AB176:AB177" si="188">IFERROR(IF(AA176="","",IF(AA176&lt;=0.2,"MUY BAJA",IF(AA176&lt;=0.4,"BAJA",IF(AA176&lt;=0.6,"MEDIA",IF(AA176&lt;=0.8,"ALTA",IF(AA176=1,"MUY ALTA")))))),"")</f>
        <v>MUY BAJA</v>
      </c>
      <c r="AC176" s="280">
        <f t="shared" ref="AC176:AC177" si="189">IFERROR(IF(AND(Y175="Impacto",Y176="Impacto"),(AC175-(AC175*Z176)),IF(AND(Y175="Probabilidad",Y176="Impacto"),(AC174-(AC174*Z176)),IF(Y176="Probabilidad",AC175,""))),"")</f>
        <v>0.6</v>
      </c>
      <c r="AD176" s="280" t="str">
        <f t="shared" ref="AD176:AD177" si="190">IFERROR(IF(AC176="","",IF(AC176&lt;=0.2,"LEVE",IF(AC176&lt;=0.4,"MENOR",IF(AC176&lt;=0.6,"MODERADO",IF(AC176&lt;=0.8,"MAYOR",IF(AC176=1,"CATASTRÓFICO")))))),"")</f>
        <v>MODERADO</v>
      </c>
      <c r="AE176" s="678" t="str">
        <f t="shared" ref="AE176:AE177" si="191">IFERROR(IF(OR(AND(AB176="Muy Baja",AD176="Leve"),AND(AB176="Muy Baja",AD176="Menor"),AND(AB176="Baja",AD176="Leve")),"BAJO",IF(OR(AND(AB176="Muy baja",AD176="Moderado"),AND(AB176="Baja",AD176="Menor"),AND(AB176="Baja",AD176="Moderado"),AND(AB176="Media",AD176="Leve"),AND(AB176="Media",AD176="Menor"),AND(AB176="Media",AD176="Moderado"),AND(AB176="Alta",AD176="Leve"),AND(AB176="Alta",AD176="Menor")),"MODERADO",IF(OR(AND(AB176="Muy Baja",AD176="Mayor"),AND(AB176="Baja",AD176="Mayor"),AND(AB176="Media",AD176="Mayor"),AND(AB176="Alta",AD176="Moderado"),AND(AB176="Alta",AD176="Mayor"),AND(AB176="Muy Alta",AD176="Leve"),AND(AB176="Muy Alta",AD176="Menor"),AND(AB176="Muy Alta",AD176="Moderado"),AND(AB176="Muy Alta",AD176="Mayor")),"ALTO",IF(OR(AND(AB176="Muy Baja",AD176="Catastrófico"),AND(AB176="Baja",AD176="Catastrófico"),AND(AB176="Media",AD176="Catastrófico"),AND(AB176="Alta",AD176="Catastrófico"),AND(AB176="Muy Alta",AD176="Catastrófico")),"EXTREMO","")))),"")</f>
        <v>MODERADO</v>
      </c>
      <c r="AF176" s="257" t="s">
        <v>666</v>
      </c>
      <c r="AG176" s="278" t="s">
        <v>1197</v>
      </c>
      <c r="AH176" s="659"/>
      <c r="AI176" s="355"/>
      <c r="AJ176" s="659"/>
      <c r="AK176" s="355"/>
      <c r="AL176" s="355"/>
      <c r="AM176" s="659"/>
      <c r="AN176" s="355"/>
      <c r="AO176" s="659"/>
      <c r="AP176" s="355"/>
      <c r="AQ176" s="801"/>
      <c r="AR176" s="335"/>
      <c r="AS176" s="408"/>
      <c r="AT176" s="335"/>
      <c r="AU176" s="408"/>
      <c r="AV176" s="403"/>
      <c r="AW176" s="408"/>
      <c r="AX176" s="356"/>
      <c r="AY176" s="336"/>
      <c r="AZ176" s="356"/>
      <c r="BA176" s="336"/>
      <c r="BB176" s="356"/>
      <c r="BC176" s="336"/>
      <c r="BD176" s="356"/>
      <c r="BE176" s="336"/>
      <c r="BF176" s="356"/>
      <c r="BG176" s="336"/>
      <c r="BH176" s="356"/>
      <c r="BI176" s="336"/>
      <c r="BJ176" s="413"/>
      <c r="BK176" s="341"/>
      <c r="BL176" s="348"/>
      <c r="BM176" s="341"/>
      <c r="BN176" s="348"/>
      <c r="BO176" s="341"/>
      <c r="BP176" s="348"/>
      <c r="BQ176" s="361"/>
      <c r="BR176" s="598"/>
    </row>
    <row r="177" spans="1:70" s="626" customFormat="1" ht="88.5" customHeight="1">
      <c r="A177" s="607"/>
      <c r="B177" s="608"/>
      <c r="C177" s="608"/>
      <c r="D177" s="734"/>
      <c r="E177" s="799"/>
      <c r="F177" s="273" t="s">
        <v>1198</v>
      </c>
      <c r="G177" s="340"/>
      <c r="H177" s="340"/>
      <c r="I177" s="409"/>
      <c r="J177" s="336"/>
      <c r="K177" s="344"/>
      <c r="L177" s="336"/>
      <c r="M177" s="654"/>
      <c r="N177" s="345"/>
      <c r="O177" s="336"/>
      <c r="P177" s="800"/>
      <c r="Q177" s="345"/>
      <c r="R177" s="774"/>
      <c r="S177" s="302" t="s">
        <v>1199</v>
      </c>
      <c r="T177" s="292" t="s">
        <v>57</v>
      </c>
      <c r="U177" s="278" t="s">
        <v>1200</v>
      </c>
      <c r="V177" s="278" t="s">
        <v>1181</v>
      </c>
      <c r="W177" s="292" t="s">
        <v>278</v>
      </c>
      <c r="X177" s="292" t="s">
        <v>61</v>
      </c>
      <c r="Y177" s="656" t="str">
        <f t="shared" si="179"/>
        <v>IMPACTO</v>
      </c>
      <c r="Z177" s="657" t="str">
        <f t="shared" si="186"/>
        <v>25%</v>
      </c>
      <c r="AA177" s="275">
        <f t="shared" si="187"/>
        <v>4.1489279999999996E-2</v>
      </c>
      <c r="AB177" s="280" t="str">
        <f t="shared" si="188"/>
        <v>MUY BAJA</v>
      </c>
      <c r="AC177" s="280">
        <f t="shared" si="189"/>
        <v>0.44999999999999996</v>
      </c>
      <c r="AD177" s="280" t="str">
        <f t="shared" si="190"/>
        <v>MODERADO</v>
      </c>
      <c r="AE177" s="678" t="str">
        <f t="shared" si="191"/>
        <v>MODERADO</v>
      </c>
      <c r="AF177" s="257" t="s">
        <v>666</v>
      </c>
      <c r="AG177" s="245" t="s">
        <v>1201</v>
      </c>
      <c r="AH177" s="659"/>
      <c r="AI177" s="355"/>
      <c r="AJ177" s="659"/>
      <c r="AK177" s="355"/>
      <c r="AL177" s="355"/>
      <c r="AM177" s="659"/>
      <c r="AN177" s="355"/>
      <c r="AO177" s="659"/>
      <c r="AP177" s="355"/>
      <c r="AQ177" s="801"/>
      <c r="AR177" s="335"/>
      <c r="AS177" s="408"/>
      <c r="AT177" s="335"/>
      <c r="AU177" s="408"/>
      <c r="AV177" s="403"/>
      <c r="AW177" s="408"/>
      <c r="AX177" s="356"/>
      <c r="AY177" s="336"/>
      <c r="AZ177" s="356"/>
      <c r="BA177" s="336"/>
      <c r="BB177" s="356"/>
      <c r="BC177" s="336"/>
      <c r="BD177" s="356"/>
      <c r="BE177" s="336"/>
      <c r="BF177" s="356"/>
      <c r="BG177" s="336"/>
      <c r="BH177" s="356"/>
      <c r="BI177" s="336"/>
      <c r="BJ177" s="413"/>
      <c r="BK177" s="341"/>
      <c r="BL177" s="348"/>
      <c r="BM177" s="341"/>
      <c r="BN177" s="348"/>
      <c r="BO177" s="341"/>
      <c r="BP177" s="348"/>
      <c r="BQ177" s="361"/>
      <c r="BR177" s="598"/>
    </row>
    <row r="178" spans="1:70" s="626" customFormat="1" ht="195.75" customHeight="1">
      <c r="A178" s="607"/>
      <c r="B178" s="608"/>
      <c r="C178" s="608"/>
      <c r="D178" s="734"/>
      <c r="E178" s="653" t="s">
        <v>1157</v>
      </c>
      <c r="F178" s="273" t="s">
        <v>1202</v>
      </c>
      <c r="G178" s="340" t="s">
        <v>1203</v>
      </c>
      <c r="H178" s="340" t="s">
        <v>1204</v>
      </c>
      <c r="I178" s="409"/>
      <c r="J178" s="336" t="s">
        <v>111</v>
      </c>
      <c r="K178" s="344">
        <v>10</v>
      </c>
      <c r="L178" s="336" t="s">
        <v>1205</v>
      </c>
      <c r="M178" s="654" t="str">
        <f>IF(K178&lt;=0,"",IF(K178&lt;=2,"Muy Baja",IF(K178&lt;=10,"Baja",IF(K178&lt;=30,"Media",IF(K178&lt;=100,"Alta",IF(K178&gt;100,"Muy Alta"))))))</f>
        <v>Baja</v>
      </c>
      <c r="N178" s="345">
        <f>IF(M178="","",IF(M178="Muy Baja",0.2,IF(M178="Baja",0.4,IF(M178="Media",0.6,IF(M178="Alta",0.8,IF(M178="Muy Alta",1,))))))</f>
        <v>0.4</v>
      </c>
      <c r="O178" s="336" t="s">
        <v>149</v>
      </c>
      <c r="P178" s="786" t="str">
        <f>IF(OR(O178=CRITERIOS!$C$182,O178=CRITERIOS!$D$182),"Leve",IF(OR(O178=CRITERIOS!$C$183,O178=CRITERIOS!$D$183),"Menor",IF(OR(O178=CRITERIOS!$C$184,O178=CRITERIOS!$D$184),"Moderado",IF(OR(O178=CRITERIOS!$C$185,O178=CRITERIOS!$D$185),"Mayor",IF(OR(O178=CRITERIOS!$C$186,O178=CRITERIOS!$D$186),"Catastrófico","")))))</f>
        <v>Mayor</v>
      </c>
      <c r="Q178" s="345">
        <f>IF(P178="","",IF(P178="Leve",0.2,IF(P178="Menor",0.4,IF(P178="Moderado",0.6,IF(P178="Mayor",0.8,IF(P178="Catastrófico",1,))))))</f>
        <v>0.8</v>
      </c>
      <c r="R178" s="774" t="str">
        <f>IF(OR(AND(M178="Muy Baja",P178="Leve"),AND(M178="Muy Baja",P178="Menor"),AND(M178="Baja",P178="Leve")),"BAJO",IF(OR(AND(M178="Muy baja",P178="Moderado"),AND(M178="Baja",P178="Menor"),AND(M178="Baja",P178="Moderado"),AND(M178="Media",P178="Leve"),AND(M178="Media",P178="Menor"),AND(M178="Media",P178="Moderado"),AND(M178="Alta",P178="Leve"),AND(M178="Alta",P178="Menor")),"MODERADO",IF(OR(AND(M178="Muy Baja",P178="Mayor"),AND(M178="Baja",P178="Mayor"),AND(M178="Media",P178="Mayor"),AND(M178="Alta",P178="Moderado"),AND(M178="Alta",P178="Mayor"),AND(M178="Muy Alta",P178="Leve"),AND(M178="Muy Alta",P178="Menor"),AND(M178="Muy Alta",P178="Moderado"),AND(M178="Muy Alta",P178="Mayor")),"ALTO",IF(OR(AND(M178="Muy Baja",P178="Catastrófico"),AND(M178="Baja",P178="Catastrófico"),AND(M178="Media",P178="Catastrófico"),AND(M178="Alta",P178="Catastrófico"),AND(M178="Muy Alta",P178="Catastrófico")),"EXTREMO",""))))</f>
        <v>ALTO</v>
      </c>
      <c r="S178" s="278" t="s">
        <v>1206</v>
      </c>
      <c r="T178" s="292" t="s">
        <v>57</v>
      </c>
      <c r="U178" s="278" t="s">
        <v>1207</v>
      </c>
      <c r="V178" s="278" t="s">
        <v>1208</v>
      </c>
      <c r="W178" s="292" t="s">
        <v>60</v>
      </c>
      <c r="X178" s="292" t="s">
        <v>61</v>
      </c>
      <c r="Y178" s="656" t="str">
        <f t="shared" si="179"/>
        <v>PROBABILIDAD</v>
      </c>
      <c r="Z178" s="657" t="str">
        <f>IF(AND(W178="PREVENTIVO",X178="AUTOMÁTICO"),"50%",IF(AND(W178="PREVENTIVO",X178="MANUAL"),"40%",IF(AND(W178="DETECTIVO",X178="AUTOMÁTICO"),"40%",IF(AND(W178="DETECTIVO",X178="MANUAL"),"30%",IF(AND(W178="CORRECTIVO",X178="AUTOMÁTICO"),"35%",IF(AND(W178="CORRECTIVO",X178="MANUAL"),"25%",""))))))</f>
        <v>30%</v>
      </c>
      <c r="AA178" s="301">
        <f>IFERROR(IF(Y178="Probabilidad",(N178-(N178*Z178)),IF(Y178="Impacto",N178,"")),"")</f>
        <v>0.28000000000000003</v>
      </c>
      <c r="AB178" s="280" t="str">
        <f t="shared" ref="AB178:AB186" si="192">IFERROR(IF(AA178="","",IF(AA178&lt;=0.2,"MUY BAJA",IF(AA178&lt;=0.4,"BAJA",IF(AA178&lt;=0.6,"MEDIA",IF(AA178&lt;=0.8,"ALTA",IF(AA178=1,"MUY ALTA")))))),"")</f>
        <v>BAJA</v>
      </c>
      <c r="AC178" s="301">
        <f>IFERROR(IF(Y178="Impacto",(Q178-(Q178*Z178)),IF(Y178="Probabilidad",Q178,"")),"")</f>
        <v>0.8</v>
      </c>
      <c r="AD178" s="280" t="str">
        <f t="shared" ref="AD178:AD187" si="193">IFERROR(IF(AC178="","",IF(AC178&lt;=0.2,"LEVE",IF(AC178&lt;=0.4,"MENOR",IF(AC178&lt;=0.6,"MODERADO",IF(AC178&lt;=0.8,"MAYOR",IF(AC178=1,"CATASTRÓFICO")))))),"")</f>
        <v>MAYOR</v>
      </c>
      <c r="AE178" s="762" t="str">
        <f t="shared" ref="AE178:AE186" si="194">IFERROR(IF(OR(AND(AB178="Muy Baja",AD178="Leve"),AND(AB178="Muy Baja",AD178="Menor"),AND(AB178="Baja",AD178="Leve")),"BAJO",IF(OR(AND(AB178="Muy baja",AD178="Moderado"),AND(AB178="Baja",AD178="Menor"),AND(AB178="Baja",AD178="Moderado"),AND(AB178="Media",AD178="Leve"),AND(AB178="Media",AD178="Menor"),AND(AB178="Media",AD178="Moderado"),AND(AB178="Alta",AD178="Leve"),AND(AB178="Alta",AD178="Menor")),"MODERADO",IF(OR(AND(AB178="Muy Baja",AD178="Mayor"),AND(AB178="Baja",AD178="Mayor"),AND(AB178="Media",AD178="Mayor"),AND(AB178="Alta",AD178="Moderado"),AND(AB178="Alta",AD178="Mayor"),AND(AB178="Muy Alta",AD178="Leve"),AND(AB178="Muy Alta",AD178="Menor"),AND(AB178="Muy Alta",AD178="Moderado"),AND(AB178="Muy Alta",AD178="Mayor")),"ALTO",IF(OR(AND(AB178="Muy Baja",AD178="Catastrófico"),AND(AB178="Baja",AD178="Catastrófico"),AND(AB178="Media",AD178="Catastrófico"),AND(AB178="Alta",AD178="Catastrófico"),AND(AB178="Muy Alta",AD178="Catastrófico")),"EXTREMO","")))),"")</f>
        <v>ALTO</v>
      </c>
      <c r="AF178" s="257" t="s">
        <v>666</v>
      </c>
      <c r="AG178" s="245" t="s">
        <v>1209</v>
      </c>
      <c r="AH178" s="659">
        <f>MIN(AA178:AA184)</f>
        <v>2.9635199999999997E-2</v>
      </c>
      <c r="AI178" s="355" t="str">
        <f>IFERROR(IF(AH178="","",IF(AH178&lt;=0.2,"MUY BAJA",IF(AH178&lt;=0.4,"BAJA",IF(AH178&lt;=0.6,"MEDIA",IF(AH178&lt;=0.8,"ALTA",IF(AH178=1,"MUY ALTA")))))),"")</f>
        <v>MUY BAJA</v>
      </c>
      <c r="AJ178" s="659">
        <f>MIN(AC178:AC184)</f>
        <v>0.60000000000000009</v>
      </c>
      <c r="AK178" s="355" t="str">
        <f>IFERROR(IF(AJ178="","",IF(AJ178&lt;=0.2,"LEVE",IF(AJ178&lt;=0.4,"MENOR",IF(AJ178&lt;=0.6,"MODERADO",IF(AJ178&lt;=0.8,"MAYOR",IF(AJ178=1,"CATASTRÓFICO")))))),"")</f>
        <v>MODERADO</v>
      </c>
      <c r="AL178" s="355" t="str">
        <f>IFERROR(IF(OR(AND(AI178="Muy Baja",AK178="Leve"),AND(AI178="Muy Baja",AK178="Menor"),AND(AI178="Baja",AK178="Leve")),"BAJO",IF(OR(AND(AI178="Muy baja",AK178="Moderado"),AND(AI178="Baja",AK178="Menor"),AND(AI178="Baja",AK178="Moderado"),AND(AI178="Media",AK178="Leve"),AND(AI178="Media",AK178="Menor"),AND(AI178="Media",AK178="Moderado"),AND(AI178="Alta",AK178="Leve"),AND(AI178="Alta",AK178="Menor")),"MODERADO",IF(OR(AND(AI178="Muy Baja",AK178="Mayor"),AND(AI178="Baja",AK178="Mayor"),AND(AI178="Media",AK178="Mayor"),AND(AI178="Alta",AK178="Moderado"),AND(AI178="Alta",AK178="Mayor"),AND(AI178="Muy Alta",AK178="Leve"),AND(AI178="Muy Alta",AK178="Menor"),AND(AI178="Muy Alta",AK178="Moderado"),AND(AI178="Muy Alta",AK178="Mayor")),"ALTO",IF(OR(AND(AI178="Muy Baja",AK178="Catastrófico"),AND(AI178="Baja",AK178="Catastrófico"),AND(AI178="Media",AK178="Catastrófico"),AND(AI178="Alta",AK178="Catastrófico"),AND(AI178="Muy Alta",AK178="Catastrófico")),"EXTREMO","")))),"")</f>
        <v>MODERADO</v>
      </c>
      <c r="AM178" s="659"/>
      <c r="AN178" s="355"/>
      <c r="AO178" s="659"/>
      <c r="AP178" s="355"/>
      <c r="AQ178" s="801"/>
      <c r="AR178" s="335">
        <v>43718</v>
      </c>
      <c r="AS178" s="404" t="s">
        <v>1210</v>
      </c>
      <c r="AT178" s="335" t="s">
        <v>64</v>
      </c>
      <c r="AU178" s="404" t="s">
        <v>72</v>
      </c>
      <c r="AV178" s="402">
        <v>44061</v>
      </c>
      <c r="AW178" s="404" t="s">
        <v>1211</v>
      </c>
      <c r="AX178" s="356">
        <v>44294</v>
      </c>
      <c r="AY178" s="336" t="s">
        <v>72</v>
      </c>
      <c r="AZ178" s="356">
        <v>44587</v>
      </c>
      <c r="BA178" s="336" t="s">
        <v>281</v>
      </c>
      <c r="BB178" s="356">
        <v>44796</v>
      </c>
      <c r="BC178" s="336" t="s">
        <v>1212</v>
      </c>
      <c r="BD178" s="356">
        <v>44960</v>
      </c>
      <c r="BE178" s="336" t="s">
        <v>1213</v>
      </c>
      <c r="BF178" s="356">
        <v>45138</v>
      </c>
      <c r="BG178" s="336" t="s">
        <v>72</v>
      </c>
      <c r="BH178" s="356"/>
      <c r="BI178" s="336"/>
      <c r="BJ178" s="348">
        <v>45371</v>
      </c>
      <c r="BK178" s="341" t="s">
        <v>1214</v>
      </c>
      <c r="BL178" s="348">
        <v>45555</v>
      </c>
      <c r="BM178" s="341" t="s">
        <v>72</v>
      </c>
      <c r="BN178" s="348" t="s">
        <v>194</v>
      </c>
      <c r="BO178" s="341" t="s">
        <v>1170</v>
      </c>
      <c r="BP178" s="348">
        <v>46000</v>
      </c>
      <c r="BQ178" s="361" t="s">
        <v>1215</v>
      </c>
      <c r="BR178" s="598"/>
    </row>
    <row r="179" spans="1:70" s="626" customFormat="1" ht="147.75" customHeight="1">
      <c r="A179" s="607"/>
      <c r="B179" s="608"/>
      <c r="C179" s="608"/>
      <c r="D179" s="734"/>
      <c r="E179" s="653"/>
      <c r="F179" s="336" t="s">
        <v>1158</v>
      </c>
      <c r="G179" s="340"/>
      <c r="H179" s="340"/>
      <c r="I179" s="409"/>
      <c r="J179" s="336"/>
      <c r="K179" s="344"/>
      <c r="L179" s="336"/>
      <c r="M179" s="654"/>
      <c r="N179" s="345"/>
      <c r="O179" s="336"/>
      <c r="P179" s="786"/>
      <c r="Q179" s="345"/>
      <c r="R179" s="774"/>
      <c r="S179" s="310" t="s">
        <v>1216</v>
      </c>
      <c r="T179" s="292" t="s">
        <v>57</v>
      </c>
      <c r="U179" s="278" t="s">
        <v>1217</v>
      </c>
      <c r="V179" s="278" t="s">
        <v>1218</v>
      </c>
      <c r="W179" s="292" t="s">
        <v>60</v>
      </c>
      <c r="X179" s="292" t="s">
        <v>61</v>
      </c>
      <c r="Y179" s="656" t="str">
        <f t="shared" ref="Y179:Y180" si="195">IF(OR(W179="PREVENTIVO",W179="DETECTIVO"),"PROBABILIDAD",IF(W179="CORRECTIVO","IMPACTO",""))</f>
        <v>PROBABILIDAD</v>
      </c>
      <c r="Z179" s="657" t="str">
        <f t="shared" ref="Z179:Z180" si="196">IF(AND(W179="PREVENTIVO",X179="AUTOMÁTICO"),"50%",IF(AND(W179="PREVENTIVO",X179="MANUAL"),"40%",IF(AND(W179="DETECTIVO",X179="AUTOMÁTICO"),"40%",IF(AND(W179="DETECTIVO",X179="MANUAL"),"30%",IF(AND(W179="CORRECTIVO",X179="AUTOMÁTICO"),"35%",IF(AND(W179="CORRECTIVO",X179="MANUAL"),"25%",""))))))</f>
        <v>30%</v>
      </c>
      <c r="AA179" s="275">
        <f>IFERROR(IF(AND(Y178="Probabilidad",Y179="Probabilidad"),(AA178-(AA178*Z179)),IF(Y179="Probabilidad",(N178-(N178*Z179)),IF(Y179="Impacto",AA178,""))),"")</f>
        <v>0.19600000000000001</v>
      </c>
      <c r="AB179" s="280" t="str">
        <f t="shared" si="192"/>
        <v>MUY BAJA</v>
      </c>
      <c r="AC179" s="301">
        <f>IFERROR(IF(AND(Y178="Impacto",Y179="Impacto"),(AC178-(AC178*Z179)),IF(Y179="Impacto",(Q178-(+Q178*Z179)),IF(Y179="Probabilidad",AC178,""))),"")</f>
        <v>0.8</v>
      </c>
      <c r="AD179" s="311" t="str">
        <f t="shared" si="193"/>
        <v>MAYOR</v>
      </c>
      <c r="AE179" s="762" t="str">
        <f t="shared" si="194"/>
        <v>ALTO</v>
      </c>
      <c r="AF179" s="257" t="s">
        <v>666</v>
      </c>
      <c r="AG179" s="245" t="s">
        <v>1219</v>
      </c>
      <c r="AH179" s="687"/>
      <c r="AI179" s="355"/>
      <c r="AJ179" s="687"/>
      <c r="AK179" s="355"/>
      <c r="AL179" s="355"/>
      <c r="AM179" s="659"/>
      <c r="AN179" s="355"/>
      <c r="AO179" s="659"/>
      <c r="AP179" s="355"/>
      <c r="AQ179" s="801"/>
      <c r="AR179" s="335"/>
      <c r="AS179" s="404"/>
      <c r="AT179" s="335"/>
      <c r="AU179" s="404"/>
      <c r="AV179" s="402"/>
      <c r="AW179" s="404"/>
      <c r="AX179" s="356"/>
      <c r="AY179" s="336"/>
      <c r="AZ179" s="356"/>
      <c r="BA179" s="336"/>
      <c r="BB179" s="356"/>
      <c r="BC179" s="336"/>
      <c r="BD179" s="356"/>
      <c r="BE179" s="336"/>
      <c r="BF179" s="356"/>
      <c r="BG179" s="336"/>
      <c r="BH179" s="356"/>
      <c r="BI179" s="336"/>
      <c r="BJ179" s="348"/>
      <c r="BK179" s="341"/>
      <c r="BL179" s="348"/>
      <c r="BM179" s="341"/>
      <c r="BN179" s="348"/>
      <c r="BO179" s="341"/>
      <c r="BP179" s="348"/>
      <c r="BQ179" s="361"/>
      <c r="BR179" s="598"/>
    </row>
    <row r="180" spans="1:70" s="626" customFormat="1" ht="114" customHeight="1">
      <c r="A180" s="607"/>
      <c r="B180" s="608"/>
      <c r="C180" s="608"/>
      <c r="D180" s="734"/>
      <c r="E180" s="653"/>
      <c r="F180" s="336"/>
      <c r="G180" s="340"/>
      <c r="H180" s="340"/>
      <c r="I180" s="409"/>
      <c r="J180" s="336"/>
      <c r="K180" s="344"/>
      <c r="L180" s="336"/>
      <c r="M180" s="654"/>
      <c r="N180" s="345"/>
      <c r="O180" s="336"/>
      <c r="P180" s="786"/>
      <c r="Q180" s="345"/>
      <c r="R180" s="774"/>
      <c r="S180" s="302" t="s">
        <v>1220</v>
      </c>
      <c r="T180" s="292" t="s">
        <v>57</v>
      </c>
      <c r="U180" s="278" t="s">
        <v>1221</v>
      </c>
      <c r="V180" s="278" t="s">
        <v>1222</v>
      </c>
      <c r="W180" s="292" t="s">
        <v>78</v>
      </c>
      <c r="X180" s="292" t="s">
        <v>61</v>
      </c>
      <c r="Y180" s="656" t="str">
        <f t="shared" si="195"/>
        <v>PROBABILIDAD</v>
      </c>
      <c r="Z180" s="657" t="str">
        <f t="shared" si="196"/>
        <v>40%</v>
      </c>
      <c r="AA180" s="275">
        <f>IFERROR(IF(AND(Y179="Probabilidad",Y180="Probabilidad"),(AA179-(AA179*Z180)),IF(AND(Y179="Impacto",Y180="Probabilidad"),(AA178-(AA178*Z180)),IF(Y180="Impacto",AA179,""))),"")</f>
        <v>0.1176</v>
      </c>
      <c r="AB180" s="280" t="str">
        <f t="shared" si="192"/>
        <v>MUY BAJA</v>
      </c>
      <c r="AC180" s="301">
        <f t="shared" ref="AC180" si="197">IFERROR(IF(AND(Y179="Impacto",Y180="Impacto"),(AC179-(AC179*Z180)),IF(AND(Y179="Probabilidad",Y180="Impacto"),(AC178-(AC178*Z180)),IF(Y180="Probabilidad",AC179,""))),"")</f>
        <v>0.8</v>
      </c>
      <c r="AD180" s="311" t="str">
        <f t="shared" si="193"/>
        <v>MAYOR</v>
      </c>
      <c r="AE180" s="762" t="str">
        <f t="shared" si="194"/>
        <v>ALTO</v>
      </c>
      <c r="AF180" s="257" t="s">
        <v>666</v>
      </c>
      <c r="AG180" s="245" t="s">
        <v>1223</v>
      </c>
      <c r="AH180" s="687"/>
      <c r="AI180" s="355"/>
      <c r="AJ180" s="687"/>
      <c r="AK180" s="355"/>
      <c r="AL180" s="355"/>
      <c r="AM180" s="659"/>
      <c r="AN180" s="355"/>
      <c r="AO180" s="659"/>
      <c r="AP180" s="355"/>
      <c r="AQ180" s="801"/>
      <c r="AR180" s="335"/>
      <c r="AS180" s="404"/>
      <c r="AT180" s="335"/>
      <c r="AU180" s="404"/>
      <c r="AV180" s="402"/>
      <c r="AW180" s="404"/>
      <c r="AX180" s="356"/>
      <c r="AY180" s="336"/>
      <c r="AZ180" s="356"/>
      <c r="BA180" s="336"/>
      <c r="BB180" s="356"/>
      <c r="BC180" s="336"/>
      <c r="BD180" s="356"/>
      <c r="BE180" s="336"/>
      <c r="BF180" s="356"/>
      <c r="BG180" s="336"/>
      <c r="BH180" s="356"/>
      <c r="BI180" s="336"/>
      <c r="BJ180" s="348"/>
      <c r="BK180" s="341"/>
      <c r="BL180" s="348"/>
      <c r="BM180" s="341"/>
      <c r="BN180" s="348"/>
      <c r="BO180" s="341"/>
      <c r="BP180" s="348"/>
      <c r="BQ180" s="361"/>
      <c r="BR180" s="598"/>
    </row>
    <row r="181" spans="1:70" s="626" customFormat="1" ht="148.5" customHeight="1">
      <c r="A181" s="607"/>
      <c r="B181" s="608"/>
      <c r="C181" s="608"/>
      <c r="D181" s="734"/>
      <c r="E181" s="653"/>
      <c r="F181" s="273" t="s">
        <v>1224</v>
      </c>
      <c r="G181" s="340"/>
      <c r="H181" s="340"/>
      <c r="I181" s="409"/>
      <c r="J181" s="336"/>
      <c r="K181" s="344"/>
      <c r="L181" s="336"/>
      <c r="M181" s="654"/>
      <c r="N181" s="345"/>
      <c r="O181" s="336"/>
      <c r="P181" s="786"/>
      <c r="Q181" s="345"/>
      <c r="R181" s="774"/>
      <c r="S181" s="310" t="s">
        <v>1225</v>
      </c>
      <c r="T181" s="292" t="s">
        <v>57</v>
      </c>
      <c r="U181" s="278" t="s">
        <v>1185</v>
      </c>
      <c r="V181" s="278" t="s">
        <v>1226</v>
      </c>
      <c r="W181" s="292" t="s">
        <v>78</v>
      </c>
      <c r="X181" s="292" t="s">
        <v>61</v>
      </c>
      <c r="Y181" s="656" t="str">
        <f t="shared" ref="Y181:Y182" si="198">IF(OR(W181="PREVENTIVO",W181="DETECTIVO"),"PROBABILIDAD",IF(W181="CORRECTIVO","IMPACTO",""))</f>
        <v>PROBABILIDAD</v>
      </c>
      <c r="Z181" s="657" t="str">
        <f t="shared" ref="Z181:Z184" si="199">IF(AND(W181="PREVENTIVO",X181="AUTOMÁTICO"),"50%",IF(AND(W181="PREVENTIVO",X181="MANUAL"),"40%",IF(AND(W181="DETECTIVO",X181="AUTOMÁTICO"),"40%",IF(AND(W181="DETECTIVO",X181="MANUAL"),"30%",IF(AND(W181="CORRECTIVO",X181="AUTOMÁTICO"),"35%",IF(AND(W181="CORRECTIVO",X181="MANUAL"),"25%",""))))))</f>
        <v>40%</v>
      </c>
      <c r="AA181" s="275">
        <f>IFERROR(IF(AND(Y180="Probabilidad",Y181="Probabilidad"),(AA180-(AA180*Z181)),IF(AND(Y180="Impacto",Y181="Probabilidad"),(AA179-(AA179*Z181)),IF(Y181="Impacto",AA180,""))),"")</f>
        <v>7.0559999999999998E-2</v>
      </c>
      <c r="AB181" s="280" t="str">
        <f t="shared" ref="AB181:AB184" si="200">IFERROR(IF(AA181="","",IF(AA181&lt;=0.2,"MUY BAJA",IF(AA181&lt;=0.4,"BAJA",IF(AA181&lt;=0.6,"MEDIA",IF(AA181&lt;=0.8,"ALTA",IF(AA181=1,"MUY ALTA")))))),"")</f>
        <v>MUY BAJA</v>
      </c>
      <c r="AC181" s="301">
        <f t="shared" ref="AC181:AC184" si="201">IFERROR(IF(AND(Y180="Impacto",Y181="Impacto"),(AC180-(AC180*Z181)),IF(AND(Y180="Probabilidad",Y181="Impacto"),(AC179-(AC179*Z181)),IF(Y181="Probabilidad",AC180,""))),"")</f>
        <v>0.8</v>
      </c>
      <c r="AD181" s="311" t="str">
        <f t="shared" ref="AD181:AD184" si="202">IFERROR(IF(AC181="","",IF(AC181&lt;=0.2,"LEVE",IF(AC181&lt;=0.4,"MENOR",IF(AC181&lt;=0.6,"MODERADO",IF(AC181&lt;=0.8,"MAYOR",IF(AC181=1,"CATASTRÓFICO")))))),"")</f>
        <v>MAYOR</v>
      </c>
      <c r="AE181" s="762" t="str">
        <f t="shared" ref="AE181:AE184" si="203">IFERROR(IF(OR(AND(AB181="Muy Baja",AD181="Leve"),AND(AB181="Muy Baja",AD181="Menor"),AND(AB181="Baja",AD181="Leve")),"BAJO",IF(OR(AND(AB181="Muy baja",AD181="Moderado"),AND(AB181="Baja",AD181="Menor"),AND(AB181="Baja",AD181="Moderado"),AND(AB181="Media",AD181="Leve"),AND(AB181="Media",AD181="Menor"),AND(AB181="Media",AD181="Moderado"),AND(AB181="Alta",AD181="Leve"),AND(AB181="Alta",AD181="Menor")),"MODERADO",IF(OR(AND(AB181="Muy Baja",AD181="Mayor"),AND(AB181="Baja",AD181="Mayor"),AND(AB181="Media",AD181="Mayor"),AND(AB181="Alta",AD181="Moderado"),AND(AB181="Alta",AD181="Mayor"),AND(AB181="Muy Alta",AD181="Leve"),AND(AB181="Muy Alta",AD181="Menor"),AND(AB181="Muy Alta",AD181="Moderado"),AND(AB181="Muy Alta",AD181="Mayor")),"ALTO",IF(OR(AND(AB181="Muy Baja",AD181="Catastrófico"),AND(AB181="Baja",AD181="Catastrófico"),AND(AB181="Media",AD181="Catastrófico"),AND(AB181="Alta",AD181="Catastrófico"),AND(AB181="Muy Alta",AD181="Catastrófico")),"EXTREMO","")))),"")</f>
        <v>ALTO</v>
      </c>
      <c r="AF181" s="257" t="s">
        <v>666</v>
      </c>
      <c r="AG181" s="245" t="s">
        <v>1227</v>
      </c>
      <c r="AH181" s="687"/>
      <c r="AI181" s="355"/>
      <c r="AJ181" s="687"/>
      <c r="AK181" s="355"/>
      <c r="AL181" s="355"/>
      <c r="AM181" s="659"/>
      <c r="AN181" s="355"/>
      <c r="AO181" s="659"/>
      <c r="AP181" s="355"/>
      <c r="AQ181" s="801"/>
      <c r="AR181" s="335"/>
      <c r="AS181" s="404"/>
      <c r="AT181" s="335"/>
      <c r="AU181" s="404"/>
      <c r="AV181" s="402"/>
      <c r="AW181" s="404"/>
      <c r="AX181" s="356"/>
      <c r="AY181" s="336"/>
      <c r="AZ181" s="356"/>
      <c r="BA181" s="336"/>
      <c r="BB181" s="356"/>
      <c r="BC181" s="336"/>
      <c r="BD181" s="356"/>
      <c r="BE181" s="336"/>
      <c r="BF181" s="356"/>
      <c r="BG181" s="336"/>
      <c r="BH181" s="356"/>
      <c r="BI181" s="336"/>
      <c r="BJ181" s="348"/>
      <c r="BK181" s="341"/>
      <c r="BL181" s="348"/>
      <c r="BM181" s="341"/>
      <c r="BN181" s="348"/>
      <c r="BO181" s="341"/>
      <c r="BP181" s="348"/>
      <c r="BQ181" s="361"/>
      <c r="BR181" s="598"/>
    </row>
    <row r="182" spans="1:70" s="626" customFormat="1" ht="118.5" customHeight="1">
      <c r="A182" s="607"/>
      <c r="B182" s="608"/>
      <c r="C182" s="608"/>
      <c r="D182" s="734"/>
      <c r="E182" s="653"/>
      <c r="F182" s="273" t="s">
        <v>1183</v>
      </c>
      <c r="G182" s="340"/>
      <c r="H182" s="340"/>
      <c r="I182" s="409"/>
      <c r="J182" s="336"/>
      <c r="K182" s="344"/>
      <c r="L182" s="336"/>
      <c r="M182" s="654"/>
      <c r="N182" s="345"/>
      <c r="O182" s="336"/>
      <c r="P182" s="786"/>
      <c r="Q182" s="345"/>
      <c r="R182" s="774"/>
      <c r="S182" s="302" t="s">
        <v>1184</v>
      </c>
      <c r="T182" s="292" t="s">
        <v>57</v>
      </c>
      <c r="U182" s="278" t="s">
        <v>1185</v>
      </c>
      <c r="V182" s="278" t="s">
        <v>1226</v>
      </c>
      <c r="W182" s="292" t="s">
        <v>60</v>
      </c>
      <c r="X182" s="292" t="s">
        <v>61</v>
      </c>
      <c r="Y182" s="656" t="str">
        <f t="shared" si="198"/>
        <v>PROBABILIDAD</v>
      </c>
      <c r="Z182" s="657" t="str">
        <f t="shared" si="199"/>
        <v>30%</v>
      </c>
      <c r="AA182" s="275">
        <f>IFERROR(IF(AND(Y181="Probabilidad",Y182="Probabilidad"),(AA181-(AA181*Z182)),IF(AND(Y181="Impacto",Y182="Probabilidad"),(AA180-(AA180*Z182)),IF(Y182="Impacto",AA181,""))),"")</f>
        <v>4.9391999999999998E-2</v>
      </c>
      <c r="AB182" s="280" t="str">
        <f t="shared" si="200"/>
        <v>MUY BAJA</v>
      </c>
      <c r="AC182" s="301">
        <f t="shared" si="201"/>
        <v>0.8</v>
      </c>
      <c r="AD182" s="311" t="str">
        <f t="shared" si="202"/>
        <v>MAYOR</v>
      </c>
      <c r="AE182" s="762" t="str">
        <f t="shared" si="203"/>
        <v>ALTO</v>
      </c>
      <c r="AF182" s="257" t="s">
        <v>666</v>
      </c>
      <c r="AG182" s="245" t="s">
        <v>1228</v>
      </c>
      <c r="AH182" s="687"/>
      <c r="AI182" s="355"/>
      <c r="AJ182" s="687"/>
      <c r="AK182" s="355"/>
      <c r="AL182" s="355"/>
      <c r="AM182" s="659"/>
      <c r="AN182" s="355"/>
      <c r="AO182" s="659"/>
      <c r="AP182" s="355"/>
      <c r="AQ182" s="801"/>
      <c r="AR182" s="335"/>
      <c r="AS182" s="404"/>
      <c r="AT182" s="335"/>
      <c r="AU182" s="404"/>
      <c r="AV182" s="402"/>
      <c r="AW182" s="404"/>
      <c r="AX182" s="356"/>
      <c r="AY182" s="336"/>
      <c r="AZ182" s="356"/>
      <c r="BA182" s="336"/>
      <c r="BB182" s="356"/>
      <c r="BC182" s="336"/>
      <c r="BD182" s="356"/>
      <c r="BE182" s="336"/>
      <c r="BF182" s="356"/>
      <c r="BG182" s="336"/>
      <c r="BH182" s="356"/>
      <c r="BI182" s="336"/>
      <c r="BJ182" s="348"/>
      <c r="BK182" s="341"/>
      <c r="BL182" s="348"/>
      <c r="BM182" s="341"/>
      <c r="BN182" s="348"/>
      <c r="BO182" s="341"/>
      <c r="BP182" s="348"/>
      <c r="BQ182" s="361"/>
      <c r="BR182" s="598"/>
    </row>
    <row r="183" spans="1:70" s="626" customFormat="1" ht="228.75" customHeight="1">
      <c r="A183" s="607"/>
      <c r="B183" s="608"/>
      <c r="C183" s="608"/>
      <c r="D183" s="734"/>
      <c r="E183" s="653"/>
      <c r="F183" s="273" t="s">
        <v>1198</v>
      </c>
      <c r="G183" s="340"/>
      <c r="H183" s="340"/>
      <c r="I183" s="409"/>
      <c r="J183" s="336"/>
      <c r="K183" s="344"/>
      <c r="L183" s="336"/>
      <c r="M183" s="654"/>
      <c r="N183" s="345"/>
      <c r="O183" s="336"/>
      <c r="P183" s="786"/>
      <c r="Q183" s="345"/>
      <c r="R183" s="774"/>
      <c r="S183" s="302" t="s">
        <v>1229</v>
      </c>
      <c r="T183" s="292" t="s">
        <v>57</v>
      </c>
      <c r="U183" s="278" t="s">
        <v>1230</v>
      </c>
      <c r="V183" s="278" t="s">
        <v>1231</v>
      </c>
      <c r="W183" s="292" t="s">
        <v>278</v>
      </c>
      <c r="X183" s="292" t="s">
        <v>61</v>
      </c>
      <c r="Y183" s="656" t="str">
        <f>IF(OR(W183="PREVENTIVO",W183="DETECTIVO"),"PROBABILIDAD",IF(W183="CORRECTIVO","IMPACTO",""))</f>
        <v>IMPACTO</v>
      </c>
      <c r="Z183" s="657" t="str">
        <f t="shared" si="199"/>
        <v>25%</v>
      </c>
      <c r="AA183" s="275">
        <f t="shared" ref="AA183:AA184" si="204">IFERROR(IF(AND(Y182="Probabilidad",Y183="Probabilidad"),(AA182-(AA182*Z183)),IF(AND(Y182="Impacto",Y183="Probabilidad"),(AA181-(AA181*Z183)),IF(Y183="Impacto",AA182,""))),"")</f>
        <v>4.9391999999999998E-2</v>
      </c>
      <c r="AB183" s="280" t="str">
        <f t="shared" si="200"/>
        <v>MUY BAJA</v>
      </c>
      <c r="AC183" s="280">
        <f t="shared" si="201"/>
        <v>0.60000000000000009</v>
      </c>
      <c r="AD183" s="280" t="str">
        <f t="shared" si="202"/>
        <v>MODERADO</v>
      </c>
      <c r="AE183" s="678" t="str">
        <f t="shared" si="203"/>
        <v>MODERADO</v>
      </c>
      <c r="AF183" s="257" t="s">
        <v>666</v>
      </c>
      <c r="AG183" s="245" t="s">
        <v>1232</v>
      </c>
      <c r="AH183" s="687"/>
      <c r="AI183" s="355"/>
      <c r="AJ183" s="687"/>
      <c r="AK183" s="355"/>
      <c r="AL183" s="355"/>
      <c r="AM183" s="659"/>
      <c r="AN183" s="355"/>
      <c r="AO183" s="659"/>
      <c r="AP183" s="355"/>
      <c r="AQ183" s="801"/>
      <c r="AR183" s="335"/>
      <c r="AS183" s="404"/>
      <c r="AT183" s="335"/>
      <c r="AU183" s="404"/>
      <c r="AV183" s="402"/>
      <c r="AW183" s="404"/>
      <c r="AX183" s="356"/>
      <c r="AY183" s="336"/>
      <c r="AZ183" s="356"/>
      <c r="BA183" s="336"/>
      <c r="BB183" s="356"/>
      <c r="BC183" s="336"/>
      <c r="BD183" s="356"/>
      <c r="BE183" s="336"/>
      <c r="BF183" s="356"/>
      <c r="BG183" s="336"/>
      <c r="BH183" s="356"/>
      <c r="BI183" s="336"/>
      <c r="BJ183" s="348"/>
      <c r="BK183" s="341"/>
      <c r="BL183" s="348"/>
      <c r="BM183" s="341"/>
      <c r="BN183" s="348"/>
      <c r="BO183" s="341"/>
      <c r="BP183" s="348"/>
      <c r="BQ183" s="361"/>
      <c r="BR183" s="598"/>
    </row>
    <row r="184" spans="1:70" s="626" customFormat="1" ht="109.5" customHeight="1">
      <c r="A184" s="607"/>
      <c r="B184" s="608"/>
      <c r="C184" s="608"/>
      <c r="D184" s="734"/>
      <c r="E184" s="653"/>
      <c r="F184" s="273" t="s">
        <v>1233</v>
      </c>
      <c r="G184" s="340"/>
      <c r="H184" s="340"/>
      <c r="I184" s="409"/>
      <c r="J184" s="336"/>
      <c r="K184" s="344"/>
      <c r="L184" s="336"/>
      <c r="M184" s="654"/>
      <c r="N184" s="345"/>
      <c r="O184" s="336"/>
      <c r="P184" s="786"/>
      <c r="Q184" s="345"/>
      <c r="R184" s="774"/>
      <c r="S184" s="302" t="s">
        <v>1234</v>
      </c>
      <c r="T184" s="292" t="s">
        <v>57</v>
      </c>
      <c r="U184" s="278" t="s">
        <v>1235</v>
      </c>
      <c r="V184" s="278" t="s">
        <v>1236</v>
      </c>
      <c r="W184" s="292" t="s">
        <v>78</v>
      </c>
      <c r="X184" s="292" t="s">
        <v>61</v>
      </c>
      <c r="Y184" s="656" t="str">
        <f>IF(OR(W184="PREVENTIVO",W184="DETECTIVO"),"PROBABILIDAD",IF(W184="CORRECTIVO","IMPACTO",""))</f>
        <v>PROBABILIDAD</v>
      </c>
      <c r="Z184" s="657" t="str">
        <f t="shared" si="199"/>
        <v>40%</v>
      </c>
      <c r="AA184" s="275">
        <f t="shared" si="204"/>
        <v>2.9635199999999997E-2</v>
      </c>
      <c r="AB184" s="280" t="str">
        <f t="shared" si="200"/>
        <v>MUY BAJA</v>
      </c>
      <c r="AC184" s="280">
        <f t="shared" si="201"/>
        <v>0.60000000000000009</v>
      </c>
      <c r="AD184" s="280" t="str">
        <f t="shared" si="202"/>
        <v>MODERADO</v>
      </c>
      <c r="AE184" s="678" t="str">
        <f t="shared" si="203"/>
        <v>MODERADO</v>
      </c>
      <c r="AF184" s="257" t="s">
        <v>666</v>
      </c>
      <c r="AG184" s="245" t="s">
        <v>1237</v>
      </c>
      <c r="AH184" s="687"/>
      <c r="AI184" s="355"/>
      <c r="AJ184" s="687"/>
      <c r="AK184" s="355"/>
      <c r="AL184" s="355"/>
      <c r="AM184" s="659"/>
      <c r="AN184" s="355"/>
      <c r="AO184" s="659"/>
      <c r="AP184" s="355"/>
      <c r="AQ184" s="801"/>
      <c r="AR184" s="335"/>
      <c r="AS184" s="404"/>
      <c r="AT184" s="335"/>
      <c r="AU184" s="404"/>
      <c r="AV184" s="402"/>
      <c r="AW184" s="404"/>
      <c r="AX184" s="356"/>
      <c r="AY184" s="336"/>
      <c r="AZ184" s="356"/>
      <c r="BA184" s="336"/>
      <c r="BB184" s="356"/>
      <c r="BC184" s="336"/>
      <c r="BD184" s="356"/>
      <c r="BE184" s="336"/>
      <c r="BF184" s="356"/>
      <c r="BG184" s="336"/>
      <c r="BH184" s="356"/>
      <c r="BI184" s="336"/>
      <c r="BJ184" s="348"/>
      <c r="BK184" s="341"/>
      <c r="BL184" s="348"/>
      <c r="BM184" s="341"/>
      <c r="BN184" s="348"/>
      <c r="BO184" s="341"/>
      <c r="BP184" s="348"/>
      <c r="BQ184" s="361"/>
      <c r="BR184" s="598"/>
    </row>
    <row r="185" spans="1:70" s="626" customFormat="1" ht="228.75" customHeight="1">
      <c r="A185" s="607"/>
      <c r="B185" s="608"/>
      <c r="C185" s="608"/>
      <c r="D185" s="734"/>
      <c r="E185" s="653" t="s">
        <v>510</v>
      </c>
      <c r="F185" s="273" t="s">
        <v>1238</v>
      </c>
      <c r="G185" s="340" t="s">
        <v>1239</v>
      </c>
      <c r="H185" s="340" t="s">
        <v>1240</v>
      </c>
      <c r="I185" s="409"/>
      <c r="J185" s="340" t="s">
        <v>111</v>
      </c>
      <c r="K185" s="344">
        <f>(300+36)</f>
        <v>336</v>
      </c>
      <c r="L185" s="340" t="s">
        <v>1241</v>
      </c>
      <c r="M185" s="654" t="str">
        <f>IF(K185&lt;=0,"",IF(K185&lt;=2,"Muy Baja",IF(K185&lt;=10,"Baja",IF(K185&lt;=30,"Media",IF(K185&lt;=100,"Alta",IF(K185&gt;100,"Muy Alta"))))))</f>
        <v>Muy Alta</v>
      </c>
      <c r="N185" s="345">
        <f>IF(M185="","",IF(M185="Muy Baja",0.2,IF(M185="Baja",0.4,IF(M185="Media",0.6,IF(M185="Alta",0.8,IF(M185="Muy Alta",1,))))))</f>
        <v>1</v>
      </c>
      <c r="O185" s="340" t="s">
        <v>149</v>
      </c>
      <c r="P185" s="654" t="str">
        <f>IF(OR(O185=CRITERIOS!$C$182,O185=CRITERIOS!$D$182),"Leve",IF(OR(O185=CRITERIOS!$C$183,O185=CRITERIOS!$D$183),"Menor",IF(OR(O185=CRITERIOS!$C$184,O185=CRITERIOS!$D$184),"Moderado",IF(OR(O185=CRITERIOS!$C$185,O185=CRITERIOS!$D$185),"Mayor",IF(OR(O185=CRITERIOS!$C$186,O185=CRITERIOS!$D$186),"Catastrófico","")))))</f>
        <v>Mayor</v>
      </c>
      <c r="Q185" s="345">
        <f>IF(P185="","",IF(P185="Leve",0.2,IF(P185="Menor",0.4,IF(P185="Moderado",0.6,IF(P185="Mayor",0.8,IF(P185="Catastrófico",1,))))))</f>
        <v>0.8</v>
      </c>
      <c r="R185" s="774" t="str">
        <f>IF(OR(AND(M185="Muy Baja",P185="Leve"),AND(M185="Muy Baja",P185="Menor"),AND(M185="Baja",P185="Leve")),"BAJO",IF(OR(AND(M185="Muy baja",P185="Moderado"),AND(M185="Baja",P185="Menor"),AND(M185="Baja",P185="Moderado"),AND(M185="Media",P185="Leve"),AND(M185="Media",P185="Menor"),AND(M185="Media",P185="Moderado"),AND(M185="Alta",P185="Leve"),AND(M185="Alta",P185="Menor")),"MODERADO",IF(OR(AND(M185="Muy Baja",P185="Mayor"),AND(M185="Baja",P185="Mayor"),AND(M185="Media",P185="Mayor"),AND(M185="Alta",P185="Moderado"),AND(M185="Alta",P185="Mayor"),AND(M185="Muy Alta",P185="Leve"),AND(M185="Muy Alta",P185="Menor"),AND(M185="Muy Alta",P185="Moderado"),AND(M185="Muy Alta",P185="Mayor")),"ALTO",IF(OR(AND(M185="Muy Baja",P185="Catastrófico"),AND(M185="Baja",P185="Catastrófico"),AND(M185="Media",P185="Catastrófico"),AND(M185="Alta",P185="Catastrófico"),AND(M185="Muy Alta",P185="Catastrófico")),"EXTREMO",""))))</f>
        <v>ALTO</v>
      </c>
      <c r="S185" s="310" t="s">
        <v>1242</v>
      </c>
      <c r="T185" s="292" t="s">
        <v>114</v>
      </c>
      <c r="U185" s="278" t="s">
        <v>1243</v>
      </c>
      <c r="V185" s="278" t="s">
        <v>1244</v>
      </c>
      <c r="W185" s="292" t="s">
        <v>78</v>
      </c>
      <c r="X185" s="292" t="s">
        <v>61</v>
      </c>
      <c r="Y185" s="656" t="str">
        <f>IF(OR(W185="PREVENTIVO",W185="DETECTIVO"),"PROBABILIDAD",IF(W185="CORRECTIVO","IMPACTO",""))</f>
        <v>PROBABILIDAD</v>
      </c>
      <c r="Z185" s="657" t="str">
        <f>IF(AND(W185="PREVENTIVO",X185="AUTOMÁTICO"),"50%",IF(AND(W185="PREVENTIVO",X185="MANUAL"),"40%",IF(AND(W185="DETECTIVO",X185="AUTOMÁTICO"),"40%",IF(AND(W185="DETECTIVO",X185="MANUAL"),"30%",IF(AND(W185="CORRECTIVO",X185="AUTOMÁTICO"),"35%",IF(AND(W185="CORRECTIVO",X185="MANUAL"),"25%",""))))))</f>
        <v>40%</v>
      </c>
      <c r="AA185" s="301">
        <f>IFERROR(IF(Y185="Probabilidad",(N185-(N185*Z185)),IF(Y185="Impacto",N185,"")),"")</f>
        <v>0.6</v>
      </c>
      <c r="AB185" s="280" t="str">
        <f t="shared" si="192"/>
        <v>MEDIA</v>
      </c>
      <c r="AC185" s="301">
        <f>IFERROR(IF(Y185="Impacto",(Q185-(Q185*Z185)),IF(Y185="Probabilidad",Q185,"")),"")</f>
        <v>0.8</v>
      </c>
      <c r="AD185" s="280" t="str">
        <f>IFERROR(IF(AC185="","",IF(AC185&lt;=0.2,"LEVE",IF(AC185&lt;=0.4,"MENOR",IF(AC185&lt;=0.6,"MODERADO",IF(AC185&lt;=0.8,"MAYOR",IF(AC185=1,"CATASTRÓFICO")))))),"")</f>
        <v>MAYOR</v>
      </c>
      <c r="AE185" s="658" t="str">
        <f t="shared" si="194"/>
        <v>ALTO</v>
      </c>
      <c r="AF185" s="285" t="s">
        <v>518</v>
      </c>
      <c r="AG185" s="278" t="s">
        <v>1245</v>
      </c>
      <c r="AH185" s="659">
        <f>MIN(AA185:AA187)</f>
        <v>0.36</v>
      </c>
      <c r="AI185" s="355" t="str">
        <f>IFERROR(IF(AH185="","",IF(AH185&lt;=0.2,"MUY BAJA",IF(AH185&lt;=0.4,"BAJA",IF(AH185&lt;=0.6,"MEDIA",IF(AH185&lt;=0.8,"ALTA",IF(AH185=1,"MUY ALTA")))))),"")</f>
        <v>BAJA</v>
      </c>
      <c r="AJ185" s="659">
        <f>MIN(AC185:AC187)</f>
        <v>0.60000000000000009</v>
      </c>
      <c r="AK185" s="355" t="str">
        <f>IFERROR(IF(AJ185="","",IF(AJ185&lt;=0.2,"LEVE",IF(AJ185&lt;=0.4,"MENOR",IF(AJ185&lt;=0.6,"MODERADO",IF(AJ185&lt;=0.8,"MAYOR",IF(AJ185=1,"CATASTRÓFICO")))))),"")</f>
        <v>MODERADO</v>
      </c>
      <c r="AL185" s="355" t="str">
        <f>IFERROR(IF(OR(AND(AI185="Muy Baja",AK185="Leve"),AND(AI185="Muy Baja",AK185="Menor"),AND(AI185="Baja",AK185="Leve")),"BAJO",IF(OR(AND(AI185="Muy baja",AK185="Moderado"),AND(AI185="Baja",AK185="Menor"),AND(AI185="Baja",AK185="Moderado"),AND(AI185="Media",AK185="Leve"),AND(AI185="Media",AK185="Menor"),AND(AI185="Media",AK185="Moderado"),AND(AI185="Alta",AK185="Leve"),AND(AI185="Alta",AK185="Menor")),"MODERADO",IF(OR(AND(AI185="Muy Baja",AK185="Mayor"),AND(AI185="Baja",AK185="Mayor"),AND(AI185="Media",AK185="Mayor"),AND(AI185="Alta",AK185="Moderado"),AND(AI185="Alta",AK185="Mayor"),AND(AI185="Muy Alta",AK185="Leve"),AND(AI185="Muy Alta",AK185="Menor"),AND(AI185="Muy Alta",AK185="Moderado"),AND(AI185="Muy Alta",AK185="Mayor")),"ALTO",IF(OR(AND(AI185="Muy Baja",AK185="Catastrófico"),AND(AI185="Baja",AK185="Catastrófico"),AND(AI185="Media",AK185="Catastrófico"),AND(AI185="Alta",AK185="Catastrófico"),AND(AI185="Muy Alta",AK185="Catastrófico")),"EXTREMO","")))),"")</f>
        <v>MODERADO</v>
      </c>
      <c r="AM185" s="659"/>
      <c r="AN185" s="355"/>
      <c r="AO185" s="659"/>
      <c r="AP185" s="355"/>
      <c r="AQ185" s="801"/>
      <c r="AR185" s="335">
        <v>43718</v>
      </c>
      <c r="AS185" s="336" t="s">
        <v>1246</v>
      </c>
      <c r="AT185" s="335">
        <v>43859</v>
      </c>
      <c r="AU185" s="336" t="s">
        <v>1247</v>
      </c>
      <c r="AV185" s="356">
        <v>44061</v>
      </c>
      <c r="AW185" s="336" t="s">
        <v>1248</v>
      </c>
      <c r="AX185" s="356">
        <v>44294</v>
      </c>
      <c r="AY185" s="336" t="s">
        <v>1249</v>
      </c>
      <c r="AZ185" s="356">
        <v>44586</v>
      </c>
      <c r="BA185" s="336" t="s">
        <v>624</v>
      </c>
      <c r="BB185" s="356">
        <v>44790</v>
      </c>
      <c r="BC185" s="336" t="s">
        <v>1250</v>
      </c>
      <c r="BD185" s="356">
        <v>44960</v>
      </c>
      <c r="BE185" s="336" t="s">
        <v>1251</v>
      </c>
      <c r="BF185" s="356"/>
      <c r="BG185" s="336"/>
      <c r="BH185" s="356"/>
      <c r="BI185" s="336"/>
      <c r="BJ185" s="348">
        <v>45401</v>
      </c>
      <c r="BK185" s="341" t="s">
        <v>1252</v>
      </c>
      <c r="BL185" s="360">
        <v>45555</v>
      </c>
      <c r="BM185" s="340" t="s">
        <v>72</v>
      </c>
      <c r="BN185" s="360" t="s">
        <v>194</v>
      </c>
      <c r="BO185" s="340" t="s">
        <v>332</v>
      </c>
      <c r="BP185" s="360">
        <v>46000</v>
      </c>
      <c r="BQ185" s="426" t="s">
        <v>74</v>
      </c>
      <c r="BR185" s="598"/>
    </row>
    <row r="186" spans="1:70" s="626" customFormat="1" ht="153.75" customHeight="1">
      <c r="A186" s="607"/>
      <c r="B186" s="608"/>
      <c r="C186" s="608"/>
      <c r="D186" s="734"/>
      <c r="E186" s="653"/>
      <c r="F186" s="273" t="s">
        <v>1253</v>
      </c>
      <c r="G186" s="340"/>
      <c r="H186" s="340"/>
      <c r="I186" s="409"/>
      <c r="J186" s="340"/>
      <c r="K186" s="344"/>
      <c r="L186" s="340"/>
      <c r="M186" s="654"/>
      <c r="N186" s="345"/>
      <c r="O186" s="340"/>
      <c r="P186" s="654"/>
      <c r="Q186" s="345"/>
      <c r="R186" s="774"/>
      <c r="S186" s="310" t="s">
        <v>1254</v>
      </c>
      <c r="T186" s="292" t="s">
        <v>85</v>
      </c>
      <c r="U186" s="278" t="s">
        <v>1255</v>
      </c>
      <c r="V186" s="278" t="s">
        <v>1256</v>
      </c>
      <c r="W186" s="292" t="s">
        <v>78</v>
      </c>
      <c r="X186" s="292" t="s">
        <v>61</v>
      </c>
      <c r="Y186" s="656" t="str">
        <f>IF(OR(W186="PREVENTIVO",W186="DETECTIVO"),"PROBABILIDAD",IF(W186="CORRECTIVO","IMPACTO",""))</f>
        <v>PROBABILIDAD</v>
      </c>
      <c r="Z186" s="657" t="str">
        <f>IF(AND(W186="PREVENTIVO",X186="AUTOMÁTICO"),"50%",IF(AND(W186="PREVENTIVO",X186="MANUAL"),"40%",IF(AND(W186="DETECTIVO",X186="AUTOMÁTICO"),"40%",IF(AND(W186="DETECTIVO",X186="MANUAL"),"30%",IF(AND(W186="CORRECTIVO",X186="AUTOMÁTICO"),"35%",IF(AND(W186="CORRECTIVO",X186="MANUAL"),"25%",""))))))</f>
        <v>40%</v>
      </c>
      <c r="AA186" s="275">
        <f>IFERROR(IF(AND(Y185="Probabilidad",Y186="Probabilidad"),(AA185-(AA185*Z186)),IF(Y186="Probabilidad",(N185-(N185*Z186)),IF(Y186="Impacto",AA185,""))),"")</f>
        <v>0.36</v>
      </c>
      <c r="AB186" s="280" t="str">
        <f t="shared" si="192"/>
        <v>BAJA</v>
      </c>
      <c r="AC186" s="301">
        <f>IFERROR(IF(AND(Y185="Impacto",Y186="Impacto"),(AC185-(AC185*Z186)),IF(Y186="Impacto",(Q185-(+Q185*Z186)),IF(Y186="Probabilidad",AC185,""))),"")</f>
        <v>0.8</v>
      </c>
      <c r="AD186" s="280" t="str">
        <f>IFERROR(IF(AC186="","",IF(AC186&lt;=0.2,"LEVE",IF(AC186&lt;=0.4,"MENOR",IF(AC186&lt;=0.6,"MODERADO",IF(AC186&lt;=0.8,"MAYOR",IF(AC186=1,"CATASTRÓFICO")))))),"")</f>
        <v>MAYOR</v>
      </c>
      <c r="AE186" s="658" t="str">
        <f t="shared" si="194"/>
        <v>ALTO</v>
      </c>
      <c r="AF186" s="285" t="s">
        <v>518</v>
      </c>
      <c r="AG186" s="278" t="s">
        <v>1257</v>
      </c>
      <c r="AH186" s="659"/>
      <c r="AI186" s="355"/>
      <c r="AJ186" s="659"/>
      <c r="AK186" s="355"/>
      <c r="AL186" s="355"/>
      <c r="AM186" s="659"/>
      <c r="AN186" s="355"/>
      <c r="AO186" s="659"/>
      <c r="AP186" s="355"/>
      <c r="AQ186" s="801"/>
      <c r="AR186" s="335"/>
      <c r="AS186" s="336"/>
      <c r="AT186" s="335"/>
      <c r="AU186" s="336"/>
      <c r="AV186" s="356"/>
      <c r="AW186" s="336"/>
      <c r="AX186" s="356"/>
      <c r="AY186" s="336"/>
      <c r="AZ186" s="356"/>
      <c r="BA186" s="336"/>
      <c r="BB186" s="356"/>
      <c r="BC186" s="336"/>
      <c r="BD186" s="356"/>
      <c r="BE186" s="336"/>
      <c r="BF186" s="356"/>
      <c r="BG186" s="336"/>
      <c r="BH186" s="356"/>
      <c r="BI186" s="336"/>
      <c r="BJ186" s="348"/>
      <c r="BK186" s="341"/>
      <c r="BL186" s="360"/>
      <c r="BM186" s="340"/>
      <c r="BN186" s="360"/>
      <c r="BO186" s="340"/>
      <c r="BP186" s="360"/>
      <c r="BQ186" s="426"/>
      <c r="BR186" s="598"/>
    </row>
    <row r="187" spans="1:70" s="626" customFormat="1" ht="165.75" customHeight="1">
      <c r="A187" s="607"/>
      <c r="B187" s="608"/>
      <c r="C187" s="608"/>
      <c r="D187" s="734"/>
      <c r="E187" s="653"/>
      <c r="F187" s="273" t="s">
        <v>1258</v>
      </c>
      <c r="G187" s="340"/>
      <c r="H187" s="340"/>
      <c r="I187" s="409"/>
      <c r="J187" s="340"/>
      <c r="K187" s="344"/>
      <c r="L187" s="340"/>
      <c r="M187" s="654"/>
      <c r="N187" s="345"/>
      <c r="O187" s="340"/>
      <c r="P187" s="654"/>
      <c r="Q187" s="345"/>
      <c r="R187" s="774"/>
      <c r="S187" s="302" t="s">
        <v>1259</v>
      </c>
      <c r="T187" s="292" t="s">
        <v>57</v>
      </c>
      <c r="U187" s="278" t="s">
        <v>1260</v>
      </c>
      <c r="V187" s="278" t="s">
        <v>1261</v>
      </c>
      <c r="W187" s="292" t="s">
        <v>278</v>
      </c>
      <c r="X187" s="292" t="s">
        <v>61</v>
      </c>
      <c r="Y187" s="656" t="str">
        <f t="shared" ref="Y187" si="205">IF(OR(W187="PREVENTIVO",W187="DETECTIVO"),"PROBABILIDAD",IF(W187="CORRECTIVO","IMPACTO",""))</f>
        <v>IMPACTO</v>
      </c>
      <c r="Z187" s="657" t="str">
        <f>IF(AND(W187="PREVENTIVO",X187="AUTOMÁTICO"),"50%",IF(AND(W187="PREVENTIVO",X187="MANUAL"),"40%",IF(AND(W187="DETECTIVO",X187="AUTOMÁTICO"),"40%",IF(AND(W187="DETECTIVO",X187="MANUAL"),"30%",IF(AND(W187="CORRECTIVO",X187="AUTOMÁTICO"),"35%",IF(AND(W187="CORRECTIVO",X187="MANUAL"),"25%",""))))))</f>
        <v>25%</v>
      </c>
      <c r="AA187" s="275">
        <f t="shared" ref="AA187" si="206">IFERROR(IF(AND(Y186="Probabilidad",Y187="Probabilidad"),(AA186-(AA186*Z187)),IF(AND(Y186="Impacto",Y187="Probabilidad"),(AA185-(AA185*Z187)),IF(Y187="Impacto",AA186,""))),"")</f>
        <v>0.36</v>
      </c>
      <c r="AB187" s="280" t="str">
        <f>IFERROR(IF(AA187="","",IF(AA187&lt;=0.2,"MUY BAJA",IF(AA187&lt;=0.4,"BAJA",IF(AA187&lt;=0.6,"MEDIA",IF(AA187&lt;=0.8,"ALTA",IF(AA187=1,"MUY ALTA")))))),"")</f>
        <v>BAJA</v>
      </c>
      <c r="AC187" s="301">
        <f t="shared" ref="AC187" si="207">IFERROR(IF(AND(Y186="Impacto",Y187="Impacto"),(AC186-(AC186*Z187)),IF(AND(Y186="Probabilidad",Y187="Impacto"),(AC185-(AC185*Z187)),IF(Y187="Probabilidad",AC186,""))),"")</f>
        <v>0.60000000000000009</v>
      </c>
      <c r="AD187" s="280" t="str">
        <f t="shared" si="193"/>
        <v>MODERADO</v>
      </c>
      <c r="AE187" s="658" t="str">
        <f>IFERROR(IF(OR(AND(AB187="Muy Baja",AD187="Leve"),AND(AB187="Muy Baja",AD187="Menor"),AND(AB187="Baja",AD187="Leve")),"BAJO",IF(OR(AND(AB187="Muy baja",AD187="Moderado"),AND(AB187="Baja",AD187="Menor"),AND(AB187="Baja",AD187="Moderado"),AND(AB187="Media",AD187="Leve"),AND(AB187="Media",AD187="Menor"),AND(AB187="Media",AD187="Moderado"),AND(AB187="Alta",AD187="Leve"),AND(AB187="Alta",AD187="Menor")),"MODERADO",IF(OR(AND(AB187="Muy Baja",AD187="Mayor"),AND(AB187="Baja",AD187="Mayor"),AND(AB187="Media",AD187="Mayor"),AND(AB187="Alta",AD187="Moderado"),AND(AB187="Alta",AD187="Mayor"),AND(AB187="Muy Alta",AD187="Leve"),AND(AB187="Muy Alta",AD187="Menor"),AND(AB187="Muy Alta",AD187="Moderado"),AND(AB187="Muy Alta",AD187="Mayor")),"ALTO",IF(OR(AND(AB187="Muy Baja",AD187="Catastrófico"),AND(AB187="Baja",AD187="Catastrófico"),AND(AB187="Media",AD187="Catastrófico"),AND(AB187="Alta",AD187="Catastrófico"),AND(AB187="Muy Alta",AD187="Catastrófico")),"EXTREMO","")))),"")</f>
        <v>MODERADO</v>
      </c>
      <c r="AF187" s="285" t="s">
        <v>518</v>
      </c>
      <c r="AG187" s="278" t="s">
        <v>1262</v>
      </c>
      <c r="AH187" s="659"/>
      <c r="AI187" s="355"/>
      <c r="AJ187" s="659"/>
      <c r="AK187" s="355"/>
      <c r="AL187" s="355"/>
      <c r="AM187" s="659"/>
      <c r="AN187" s="355"/>
      <c r="AO187" s="659"/>
      <c r="AP187" s="355"/>
      <c r="AQ187" s="801"/>
      <c r="AR187" s="335"/>
      <c r="AS187" s="336"/>
      <c r="AT187" s="335"/>
      <c r="AU187" s="336"/>
      <c r="AV187" s="356"/>
      <c r="AW187" s="336"/>
      <c r="AX187" s="356"/>
      <c r="AY187" s="336"/>
      <c r="AZ187" s="356"/>
      <c r="BA187" s="336"/>
      <c r="BB187" s="356"/>
      <c r="BC187" s="336"/>
      <c r="BD187" s="356"/>
      <c r="BE187" s="336"/>
      <c r="BF187" s="356"/>
      <c r="BG187" s="336"/>
      <c r="BH187" s="356"/>
      <c r="BI187" s="336"/>
      <c r="BJ187" s="348"/>
      <c r="BK187" s="341"/>
      <c r="BL187" s="360"/>
      <c r="BM187" s="340"/>
      <c r="BN187" s="360"/>
      <c r="BO187" s="340"/>
      <c r="BP187" s="360"/>
      <c r="BQ187" s="426"/>
      <c r="BR187" s="598"/>
    </row>
    <row r="188" spans="1:70" s="626" customFormat="1" ht="208.5" customHeight="1">
      <c r="A188" s="607"/>
      <c r="B188" s="608"/>
      <c r="C188" s="608"/>
      <c r="D188" s="734"/>
      <c r="E188" s="653" t="s">
        <v>1263</v>
      </c>
      <c r="F188" s="241" t="s">
        <v>1264</v>
      </c>
      <c r="G188" s="336" t="s">
        <v>1265</v>
      </c>
      <c r="H188" s="340" t="s">
        <v>1266</v>
      </c>
      <c r="I188" s="409"/>
      <c r="J188" s="336" t="s">
        <v>18</v>
      </c>
      <c r="K188" s="344">
        <v>14085</v>
      </c>
      <c r="L188" s="336" t="s">
        <v>1267</v>
      </c>
      <c r="M188" s="654" t="str">
        <f>IF(K188&lt;=0,"",IF(K188&lt;=2,"Muy Baja",IF(K188&lt;=10,"Baja",IF(K188&lt;=30,"Media",IF(K188&lt;=100,"Alta",IF(K188&gt;100,"Muy Alta"))))))</f>
        <v>Muy Alta</v>
      </c>
      <c r="N188" s="345">
        <f>IF(M188="","",IF(M188="Muy Baja",0.2,IF(M188="Baja",0.4,IF(M188="Media",0.6,IF(M188="Alta",0.8,IF(M188="Muy Alta",1,))))))</f>
        <v>1</v>
      </c>
      <c r="O188" s="336" t="s">
        <v>149</v>
      </c>
      <c r="P188" s="654" t="str">
        <f>IF(OR(O188=CRITERIOS!$C$182,O188=CRITERIOS!$D$182),"Leve",IF(OR(O188=CRITERIOS!$C$183,O188=CRITERIOS!$D$183),"Menor",IF(OR(O188=CRITERIOS!$C$184,O188=CRITERIOS!$D$184),"Moderado",IF(OR(O188=CRITERIOS!$C$185,O188=CRITERIOS!$D$185),"Mayor",IF(OR(O188=CRITERIOS!$C$186,O188=CRITERIOS!$D$186),"Catastrófico","")))))</f>
        <v>Mayor</v>
      </c>
      <c r="Q188" s="345">
        <f>IF(P188="","",IF(P188="Leve",0.2,IF(P188="Menor",0.4,IF(P188="Moderado",0.6,IF(P188="Mayor",0.8,IF(P188="Catastrófico",1,))))))</f>
        <v>0.8</v>
      </c>
      <c r="R188" s="655" t="str">
        <f>IF(OR(AND(M188="Muy Baja",P188="Leve"),AND(M188="Muy Baja",P188="Menor"),AND(M188="Baja",P188="Leve")),"BAJO",IF(OR(AND(M188="Muy baja",P188="Moderado"),AND(M188="Baja",P188="Menor"),AND(M188="Baja",P188="Moderado"),AND(M188="Media",P188="Leve"),AND(M188="Media",P188="Menor"),AND(M188="Media",P188="Moderado"),AND(M188="Alta",P188="Leve"),AND(M188="Alta",P188="Menor")),"MODERADO",IF(OR(AND(M188="Muy Baja",P188="Mayor"),AND(M188="Baja",P188="Mayor"),AND(M188="Media",P188="Mayor"),AND(M188="Alta",P188="Moderado"),AND(M188="Alta",P188="Mayor"),AND(M188="Muy Alta",P188="Leve"),AND(M188="Muy Alta",P188="Menor"),AND(M188="Muy Alta",P188="Moderado"),AND(M188="Muy Alta",P188="Mayor")),"ALTO",IF(OR(AND(M188="Muy Baja",P188="Catastrófico"),AND(M188="Baja",P188="Catastrófico"),AND(M188="Media",P188="Catastrófico"),AND(M188="Alta",P188="Catastrófico"),AND(M188="Muy Alta",P188="Catastrófico")),"EXTREMO",""))))</f>
        <v>ALTO</v>
      </c>
      <c r="S188" s="278" t="s">
        <v>1268</v>
      </c>
      <c r="T188" s="292" t="s">
        <v>114</v>
      </c>
      <c r="U188" s="278" t="s">
        <v>1269</v>
      </c>
      <c r="V188" s="278" t="s">
        <v>1270</v>
      </c>
      <c r="W188" s="292" t="s">
        <v>78</v>
      </c>
      <c r="X188" s="292" t="s">
        <v>61</v>
      </c>
      <c r="Y188" s="656" t="str">
        <f t="shared" ref="Y188:Y210" si="208">IF(OR(W188="PREVENTIVO",W188="DETECTIVO"),"PROBABILIDAD",IF(W188="CORRECTIVO","IMPACTO",""))</f>
        <v>PROBABILIDAD</v>
      </c>
      <c r="Z188" s="657" t="str">
        <f>IF(AND(W188="PREVENTIVO",X188="AUTOMÁTICO"),"50%",IF(AND(W188="PREVENTIVO",X188="MANUAL"),"40%",IF(AND(W188="DETECTIVO",X188="AUTOMÁTICO"),"40%",IF(AND(W188="DETECTIVO",X188="MANUAL"),"30%",IF(AND(W188="CORRECTIVO",X188="AUTOMÁTICO"),"35%",IF(AND(W188="CORRECTIVO",X188="MANUAL"),"25%",""))))))</f>
        <v>40%</v>
      </c>
      <c r="AA188" s="301">
        <f>IFERROR(IF(Y188="Probabilidad",(N188-(N188*Z188)),IF(Y188="Impacto",N188,"")),"")</f>
        <v>0.6</v>
      </c>
      <c r="AB188" s="305" t="str">
        <f t="shared" ref="AB188:AB195" si="209">IFERROR(IF(AA188="","",IF(AA188&lt;=0.2,"MUY BAJA",IF(AA188&lt;=0.4,"BAJA",IF(AA188&lt;=0.6,"MEDIA",IF(AA188&lt;=0.8,"ALTA",IF(AA188=1,"MUY ALTA")))))),"")</f>
        <v>MEDIA</v>
      </c>
      <c r="AC188" s="301">
        <f>IFERROR(IF(Y188="Impacto",(Q188-(Q188*Z188)),IF(Y188="Probabilidad",Q188,"")),"")</f>
        <v>0.8</v>
      </c>
      <c r="AD188" s="280" t="str">
        <f t="shared" ref="AD188:AD195" si="210">IFERROR(IF(AC188="","",IF(AC188&lt;=0.2,"LEVE",IF(AC188&lt;=0.4,"MENOR",IF(AC188&lt;=0.6,"MODERADO",IF(AC188&lt;=0.8,"MAYOR",IF(AC188=1,"CATASTRÓFICO")))))),"")</f>
        <v>MAYOR</v>
      </c>
      <c r="AE188" s="658" t="str">
        <f t="shared" ref="AE188:AE195" si="211">IFERROR(IF(OR(AND(AB188="Muy Baja",AD188="Leve"),AND(AB188="Muy Baja",AD188="Menor"),AND(AB188="Baja",AD188="Leve")),"BAJO",IF(OR(AND(AB188="Muy baja",AD188="Moderado"),AND(AB188="Baja",AD188="Menor"),AND(AB188="Baja",AD188="Moderado"),AND(AB188="Media",AD188="Leve"),AND(AB188="Media",AD188="Menor"),AND(AB188="Media",AD188="Moderado"),AND(AB188="Alta",AD188="Leve"),AND(AB188="Alta",AD188="Menor")),"MODERADO",IF(OR(AND(AB188="Muy Baja",AD188="Mayor"),AND(AB188="Baja",AD188="Mayor"),AND(AB188="Media",AD188="Mayor"),AND(AB188="Alta",AD188="Moderado"),AND(AB188="Alta",AD188="Mayor"),AND(AB188="Muy Alta",AD188="Leve"),AND(AB188="Muy Alta",AD188="Menor"),AND(AB188="Muy Alta",AD188="Moderado"),AND(AB188="Muy Alta",AD188="Mayor")),"ALTO",IF(OR(AND(AB188="Muy Baja",AD188="Catastrófico"),AND(AB188="Baja",AD188="Catastrófico"),AND(AB188="Media",AD188="Catastrófico"),AND(AB188="Alta",AD188="Catastrófico"),AND(AB188="Muy Alta",AD188="Catastrófico")),"EXTREMO","")))),"")</f>
        <v>ALTO</v>
      </c>
      <c r="AF188" s="285" t="s">
        <v>666</v>
      </c>
      <c r="AG188" s="278" t="s">
        <v>1271</v>
      </c>
      <c r="AH188" s="659">
        <f>MIN(AA188:AA194)</f>
        <v>3.2659199999999999E-2</v>
      </c>
      <c r="AI188" s="355" t="str">
        <f>IFERROR(IF(AH188="","",IF(AH188&lt;=0.2,"MUY BAJA",IF(AH188&lt;=0.4,"BAJA",IF(AH188&lt;=0.6,"MEDIA",IF(AH188&lt;=0.8,"ALTA",IF(AH188=1,"MUY ALTA")))))),"")</f>
        <v>MUY BAJA</v>
      </c>
      <c r="AJ188" s="659">
        <f>MIN(AC188:AC194)</f>
        <v>0.8</v>
      </c>
      <c r="AK188" s="355" t="str">
        <f>IFERROR(IF(AJ188="","",IF(AJ188&lt;=0.2,"LEVE",IF(AJ188&lt;=0.4,"MENOR",IF(AJ188&lt;=0.6,"MODERADO",IF(AJ188&lt;=0.8,"MAYOR",IF(AJ188=1,"CATASTRÓFICO")))))),"")</f>
        <v>MAYOR</v>
      </c>
      <c r="AL188" s="355" t="str">
        <f>IFERROR(IF(OR(AND(AI188="Muy Baja",AK188="Leve"),AND(AI188="Muy Baja",AK188="Menor"),AND(AI188="Baja",AK188="Leve")),"BAJO",IF(OR(AND(AI188="Muy baja",AK188="Moderado"),AND(AI188="Baja",AK188="Menor"),AND(AI188="Baja",AK188="Moderado"),AND(AI188="Media",AK188="Leve"),AND(AI188="Media",AK188="Menor"),AND(AI188="Media",AK188="Moderado"),AND(AI188="Alta",AK188="Leve"),AND(AI188="Alta",AK188="Menor")),"MODERADO",IF(OR(AND(AI188="Muy Baja",AK188="Mayor"),AND(AI188="Baja",AK188="Mayor"),AND(AI188="Media",AK188="Mayor"),AND(AI188="Alta",AK188="Moderado"),AND(AI188="Alta",AK188="Mayor"),AND(AI188="Muy Alta",AK188="Leve"),AND(AI188="Muy Alta",AK188="Menor"),AND(AI188="Muy Alta",AK188="Moderado"),AND(AI188="Muy Alta",AK188="Mayor")),"ALTO",IF(OR(AND(AI188="Muy Baja",AK188="Catastrófico"),AND(AI188="Baja",AK188="Catastrófico"),AND(AI188="Media",AK188="Catastrófico"),AND(AI188="Alta",AK188="Catastrófico"),AND(AI188="Muy Alta",AK188="Catastrófico")),"EXTREMO","")))),"")</f>
        <v>ALTO</v>
      </c>
      <c r="AM188" s="659"/>
      <c r="AN188" s="355"/>
      <c r="AO188" s="659"/>
      <c r="AP188" s="355"/>
      <c r="AQ188" s="801"/>
      <c r="AR188" s="335">
        <v>43738</v>
      </c>
      <c r="AS188" s="336" t="s">
        <v>1272</v>
      </c>
      <c r="AT188" s="335">
        <v>43857</v>
      </c>
      <c r="AU188" s="336" t="s">
        <v>1273</v>
      </c>
      <c r="AV188" s="356">
        <v>44068</v>
      </c>
      <c r="AW188" s="336" t="s">
        <v>1274</v>
      </c>
      <c r="AX188" s="356">
        <v>44281</v>
      </c>
      <c r="AY188" s="336" t="s">
        <v>1095</v>
      </c>
      <c r="AZ188" s="356">
        <v>44587</v>
      </c>
      <c r="BA188" s="336" t="s">
        <v>1275</v>
      </c>
      <c r="BB188" s="356">
        <v>44791</v>
      </c>
      <c r="BC188" s="336" t="s">
        <v>1276</v>
      </c>
      <c r="BD188" s="356">
        <v>44959</v>
      </c>
      <c r="BE188" s="336" t="s">
        <v>1277</v>
      </c>
      <c r="BF188" s="360">
        <v>45138</v>
      </c>
      <c r="BG188" s="340" t="s">
        <v>1278</v>
      </c>
      <c r="BH188" s="356"/>
      <c r="BI188" s="336"/>
      <c r="BJ188" s="348">
        <v>45400</v>
      </c>
      <c r="BK188" s="341" t="s">
        <v>1279</v>
      </c>
      <c r="BL188" s="348">
        <v>45539</v>
      </c>
      <c r="BM188" s="341" t="s">
        <v>1280</v>
      </c>
      <c r="BN188" s="348" t="s">
        <v>1281</v>
      </c>
      <c r="BO188" s="341" t="s">
        <v>332</v>
      </c>
      <c r="BP188" s="348">
        <v>45697</v>
      </c>
      <c r="BQ188" s="361" t="s">
        <v>1282</v>
      </c>
      <c r="BR188" s="598"/>
    </row>
    <row r="189" spans="1:70" s="626" customFormat="1" ht="120.75" customHeight="1">
      <c r="A189" s="607"/>
      <c r="B189" s="608"/>
      <c r="C189" s="608"/>
      <c r="D189" s="734"/>
      <c r="E189" s="653"/>
      <c r="F189" s="241" t="s">
        <v>1283</v>
      </c>
      <c r="G189" s="336"/>
      <c r="H189" s="340"/>
      <c r="I189" s="409"/>
      <c r="J189" s="336"/>
      <c r="K189" s="344"/>
      <c r="L189" s="336"/>
      <c r="M189" s="654"/>
      <c r="N189" s="345"/>
      <c r="O189" s="336"/>
      <c r="P189" s="654"/>
      <c r="Q189" s="345"/>
      <c r="R189" s="655"/>
      <c r="S189" s="278" t="s">
        <v>1284</v>
      </c>
      <c r="T189" s="292" t="s">
        <v>85</v>
      </c>
      <c r="U189" s="278" t="s">
        <v>1285</v>
      </c>
      <c r="V189" s="278" t="s">
        <v>1286</v>
      </c>
      <c r="W189" s="292" t="s">
        <v>60</v>
      </c>
      <c r="X189" s="292" t="s">
        <v>61</v>
      </c>
      <c r="Y189" s="656" t="str">
        <f t="shared" si="208"/>
        <v>PROBABILIDAD</v>
      </c>
      <c r="Z189" s="657" t="str">
        <f>IF(AND(W189="PREVENTIVO",X189="AUTOMÁTICO"),"50%",IF(AND(W189="PREVENTIVO",X189="MANUAL"),"40%",IF(AND(W189="DETECTIVO",X189="AUTOMÁTICO"),"40%",IF(AND(W189="DETECTIVO",X189="MANUAL"),"30%",IF(AND(W189="CORRECTIVO",X189="AUTOMÁTICO"),"35%",IF(AND(W189="CORRECTIVO",X189="MANUAL"),"25%",""))))))</f>
        <v>30%</v>
      </c>
      <c r="AA189" s="275">
        <f>IFERROR(IF(AND(Y188="Probabilidad",Y189="Probabilidad"),(AA188-(AA188*Z189)),IF(Y189="Probabilidad",(N188-(N188*Z189)),IF(Y189="Impacto",AA188,""))),"")</f>
        <v>0.42</v>
      </c>
      <c r="AB189" s="305" t="str">
        <f t="shared" si="209"/>
        <v>MEDIA</v>
      </c>
      <c r="AC189" s="301">
        <f>IFERROR(IF(AND(Y188="Impacto",Y189="Impacto"),(AC188-(AC188*Z189)),IF(Y189="Impacto",(Q188-(+Q188*Z189)),IF(Y189="Probabilidad",AC188,""))),"")</f>
        <v>0.8</v>
      </c>
      <c r="AD189" s="280" t="str">
        <f t="shared" si="210"/>
        <v>MAYOR</v>
      </c>
      <c r="AE189" s="658" t="str">
        <f t="shared" si="211"/>
        <v>ALTO</v>
      </c>
      <c r="AF189" s="285" t="s">
        <v>666</v>
      </c>
      <c r="AG189" s="278" t="s">
        <v>1287</v>
      </c>
      <c r="AH189" s="659"/>
      <c r="AI189" s="355"/>
      <c r="AJ189" s="659"/>
      <c r="AK189" s="355"/>
      <c r="AL189" s="355"/>
      <c r="AM189" s="659"/>
      <c r="AN189" s="355"/>
      <c r="AO189" s="659"/>
      <c r="AP189" s="355"/>
      <c r="AQ189" s="801"/>
      <c r="AR189" s="335"/>
      <c r="AS189" s="336"/>
      <c r="AT189" s="335"/>
      <c r="AU189" s="336"/>
      <c r="AV189" s="356"/>
      <c r="AW189" s="336"/>
      <c r="AX189" s="356"/>
      <c r="AY189" s="336"/>
      <c r="AZ189" s="356"/>
      <c r="BA189" s="336"/>
      <c r="BB189" s="356"/>
      <c r="BC189" s="336"/>
      <c r="BD189" s="356"/>
      <c r="BE189" s="336"/>
      <c r="BF189" s="360"/>
      <c r="BG189" s="340"/>
      <c r="BH189" s="356"/>
      <c r="BI189" s="336"/>
      <c r="BJ189" s="348"/>
      <c r="BK189" s="341"/>
      <c r="BL189" s="348"/>
      <c r="BM189" s="341"/>
      <c r="BN189" s="348"/>
      <c r="BO189" s="341"/>
      <c r="BP189" s="348"/>
      <c r="BQ189" s="361"/>
      <c r="BR189" s="598"/>
    </row>
    <row r="190" spans="1:70" s="626" customFormat="1" ht="409.6" customHeight="1">
      <c r="A190" s="607"/>
      <c r="B190" s="608"/>
      <c r="C190" s="608"/>
      <c r="D190" s="734"/>
      <c r="E190" s="653"/>
      <c r="F190" s="241" t="s">
        <v>1288</v>
      </c>
      <c r="G190" s="336"/>
      <c r="H190" s="340"/>
      <c r="I190" s="409"/>
      <c r="J190" s="336"/>
      <c r="K190" s="344"/>
      <c r="L190" s="336"/>
      <c r="M190" s="654"/>
      <c r="N190" s="345"/>
      <c r="O190" s="336"/>
      <c r="P190" s="654"/>
      <c r="Q190" s="345"/>
      <c r="R190" s="655"/>
      <c r="S190" s="278" t="s">
        <v>1289</v>
      </c>
      <c r="T190" s="292" t="s">
        <v>57</v>
      </c>
      <c r="U190" s="278" t="s">
        <v>1290</v>
      </c>
      <c r="V190" s="278" t="s">
        <v>1291</v>
      </c>
      <c r="W190" s="292" t="s">
        <v>78</v>
      </c>
      <c r="X190" s="292" t="s">
        <v>61</v>
      </c>
      <c r="Y190" s="656" t="str">
        <f t="shared" si="208"/>
        <v>PROBABILIDAD</v>
      </c>
      <c r="Z190" s="657" t="str">
        <f t="shared" ref="Z190:Z196" si="212">IF(AND(W190="PREVENTIVO",X190="AUTOMÁTICO"),"50%",IF(AND(W190="PREVENTIVO",X190="MANUAL"),"40%",IF(AND(W190="DETECTIVO",X190="AUTOMÁTICO"),"40%",IF(AND(W190="DETECTIVO",X190="MANUAL"),"30%",IF(AND(W190="CORRECTIVO",X190="AUTOMÁTICO"),"35%",IF(AND(W190="CORRECTIVO",X190="MANUAL"),"25%",""))))))</f>
        <v>40%</v>
      </c>
      <c r="AA190" s="275">
        <f>IFERROR(IF(AND(Y189="Probabilidad",Y190="Probabilidad"),(AA189-(AA189*Z190)),IF(AND(Y189="Impacto",Y190="Probabilidad"),(AA188-(AA188*Z190)),IF(Y190="Impacto",AA189,""))),"")</f>
        <v>0.252</v>
      </c>
      <c r="AB190" s="305" t="str">
        <f t="shared" si="209"/>
        <v>BAJA</v>
      </c>
      <c r="AC190" s="301">
        <f>IFERROR(IF(AND(Y189="Impacto",Y190="Impacto"),(AC189-(AC189*Z190)),IF(AND(Y189="Probabilidad",Y190="Impacto"),(AC188-(AC188*Z190)),IF(Y190="Probabilidad",AC189,""))),"")</f>
        <v>0.8</v>
      </c>
      <c r="AD190" s="280" t="str">
        <f t="shared" si="210"/>
        <v>MAYOR</v>
      </c>
      <c r="AE190" s="658" t="str">
        <f t="shared" si="211"/>
        <v>ALTO</v>
      </c>
      <c r="AF190" s="285" t="s">
        <v>666</v>
      </c>
      <c r="AG190" s="278" t="s">
        <v>1292</v>
      </c>
      <c r="AH190" s="659"/>
      <c r="AI190" s="355"/>
      <c r="AJ190" s="659"/>
      <c r="AK190" s="355"/>
      <c r="AL190" s="355"/>
      <c r="AM190" s="659"/>
      <c r="AN190" s="355"/>
      <c r="AO190" s="659"/>
      <c r="AP190" s="355"/>
      <c r="AQ190" s="801"/>
      <c r="AR190" s="335"/>
      <c r="AS190" s="336"/>
      <c r="AT190" s="335"/>
      <c r="AU190" s="336"/>
      <c r="AV190" s="356"/>
      <c r="AW190" s="336"/>
      <c r="AX190" s="356"/>
      <c r="AY190" s="336"/>
      <c r="AZ190" s="356"/>
      <c r="BA190" s="336"/>
      <c r="BB190" s="356"/>
      <c r="BC190" s="336"/>
      <c r="BD190" s="356"/>
      <c r="BE190" s="336"/>
      <c r="BF190" s="360"/>
      <c r="BG190" s="340"/>
      <c r="BH190" s="356"/>
      <c r="BI190" s="336"/>
      <c r="BJ190" s="348"/>
      <c r="BK190" s="341"/>
      <c r="BL190" s="348"/>
      <c r="BM190" s="341"/>
      <c r="BN190" s="348"/>
      <c r="BO190" s="341"/>
      <c r="BP190" s="348"/>
      <c r="BQ190" s="361"/>
      <c r="BR190" s="598"/>
    </row>
    <row r="191" spans="1:70" s="626" customFormat="1" ht="283.5" customHeight="1">
      <c r="A191" s="607"/>
      <c r="B191" s="608"/>
      <c r="C191" s="608"/>
      <c r="D191" s="734"/>
      <c r="E191" s="653"/>
      <c r="F191" s="241" t="s">
        <v>1293</v>
      </c>
      <c r="G191" s="336"/>
      <c r="H191" s="340"/>
      <c r="I191" s="409"/>
      <c r="J191" s="336"/>
      <c r="K191" s="344"/>
      <c r="L191" s="336"/>
      <c r="M191" s="654"/>
      <c r="N191" s="345"/>
      <c r="O191" s="336"/>
      <c r="P191" s="654"/>
      <c r="Q191" s="345"/>
      <c r="R191" s="655"/>
      <c r="S191" s="278" t="s">
        <v>1294</v>
      </c>
      <c r="T191" s="292" t="s">
        <v>57</v>
      </c>
      <c r="U191" s="278" t="s">
        <v>1295</v>
      </c>
      <c r="V191" s="278" t="s">
        <v>1296</v>
      </c>
      <c r="W191" s="292" t="s">
        <v>78</v>
      </c>
      <c r="X191" s="292" t="s">
        <v>61</v>
      </c>
      <c r="Y191" s="656" t="str">
        <f t="shared" si="208"/>
        <v>PROBABILIDAD</v>
      </c>
      <c r="Z191" s="657" t="str">
        <f t="shared" si="212"/>
        <v>40%</v>
      </c>
      <c r="AA191" s="275">
        <f>IFERROR(IF(AND(Y190="Probabilidad",Y191="Probabilidad"),(AA190-(AA190*Z191)),IF(AND(Y190="Impacto",Y191="Probabilidad"),(AA189-(AA189*Z191)),IF(Y191="Impacto",AA190,""))),"")</f>
        <v>0.1512</v>
      </c>
      <c r="AB191" s="305" t="str">
        <f t="shared" si="209"/>
        <v>MUY BAJA</v>
      </c>
      <c r="AC191" s="301">
        <f>IFERROR(IF(AND(Y190="Impacto",Y191="Impacto"),(AC190-(AC190*Z191)),IF(AND(Y190="Probabilidad",Y191="Impacto"),(AC189-(AC189*Z191)),IF(Y191="Probabilidad",AC190,""))),"")</f>
        <v>0.8</v>
      </c>
      <c r="AD191" s="280" t="str">
        <f t="shared" si="210"/>
        <v>MAYOR</v>
      </c>
      <c r="AE191" s="658" t="str">
        <f t="shared" si="211"/>
        <v>ALTO</v>
      </c>
      <c r="AF191" s="285" t="s">
        <v>666</v>
      </c>
      <c r="AG191" s="278" t="s">
        <v>1297</v>
      </c>
      <c r="AH191" s="659"/>
      <c r="AI191" s="355"/>
      <c r="AJ191" s="659"/>
      <c r="AK191" s="355"/>
      <c r="AL191" s="355"/>
      <c r="AM191" s="659"/>
      <c r="AN191" s="355"/>
      <c r="AO191" s="659"/>
      <c r="AP191" s="355"/>
      <c r="AQ191" s="801"/>
      <c r="AR191" s="335"/>
      <c r="AS191" s="336"/>
      <c r="AT191" s="335"/>
      <c r="AU191" s="336"/>
      <c r="AV191" s="356"/>
      <c r="AW191" s="336"/>
      <c r="AX191" s="356"/>
      <c r="AY191" s="336"/>
      <c r="AZ191" s="356"/>
      <c r="BA191" s="336"/>
      <c r="BB191" s="356"/>
      <c r="BC191" s="336"/>
      <c r="BD191" s="356"/>
      <c r="BE191" s="336"/>
      <c r="BF191" s="360"/>
      <c r="BG191" s="340"/>
      <c r="BH191" s="356"/>
      <c r="BI191" s="336"/>
      <c r="BJ191" s="348"/>
      <c r="BK191" s="341"/>
      <c r="BL191" s="348"/>
      <c r="BM191" s="341"/>
      <c r="BN191" s="348"/>
      <c r="BO191" s="341"/>
      <c r="BP191" s="348"/>
      <c r="BQ191" s="361"/>
      <c r="BR191" s="598"/>
    </row>
    <row r="192" spans="1:70" s="626" customFormat="1" ht="80.25" customHeight="1">
      <c r="A192" s="607"/>
      <c r="B192" s="608"/>
      <c r="C192" s="608"/>
      <c r="D192" s="734"/>
      <c r="E192" s="653"/>
      <c r="F192" s="336" t="s">
        <v>1298</v>
      </c>
      <c r="G192" s="336"/>
      <c r="H192" s="340"/>
      <c r="I192" s="409"/>
      <c r="J192" s="336"/>
      <c r="K192" s="344"/>
      <c r="L192" s="336"/>
      <c r="M192" s="654"/>
      <c r="N192" s="345"/>
      <c r="O192" s="336"/>
      <c r="P192" s="654"/>
      <c r="Q192" s="345"/>
      <c r="R192" s="655"/>
      <c r="S192" s="278" t="s">
        <v>1299</v>
      </c>
      <c r="T192" s="292" t="s">
        <v>57</v>
      </c>
      <c r="U192" s="278" t="s">
        <v>1300</v>
      </c>
      <c r="V192" s="278" t="s">
        <v>1301</v>
      </c>
      <c r="W192" s="292" t="s">
        <v>78</v>
      </c>
      <c r="X192" s="292" t="s">
        <v>61</v>
      </c>
      <c r="Y192" s="656" t="str">
        <f t="shared" si="208"/>
        <v>PROBABILIDAD</v>
      </c>
      <c r="Z192" s="657" t="str">
        <f>IF(AND(W192="PREVENTIVO",X192="AUTOMÁTICO"),"50%",IF(AND(W192="PREVENTIVO",X192="MANUAL"),"40%",IF(AND(W192="DETECTIVO",X192="AUTOMÁTICO"),"40%",IF(AND(W192="DETECTIVO",X192="MANUAL"),"30%",IF(AND(W192="CORRECTIVO",X192="AUTOMÁTICO"),"35%",IF(AND(W192="CORRECTIVO",X192="MANUAL"),"25%",""))))))</f>
        <v>40%</v>
      </c>
      <c r="AA192" s="275">
        <f>IFERROR(IF(AND(Y191="Probabilidad",Y192="Probabilidad"),(AA191-(AA191*Z192)),IF(AND(Y191="Impacto",Y192="Probabilidad"),(AA190-(AA190*Z192)),IF(Y192="Impacto",AA191,""))),"")</f>
        <v>9.0719999999999995E-2</v>
      </c>
      <c r="AB192" s="305" t="str">
        <f t="shared" si="209"/>
        <v>MUY BAJA</v>
      </c>
      <c r="AC192" s="301">
        <f>IFERROR(IF(AND(Y191="Impacto",Y192="Impacto"),(AC191-(AC191*Z192)),IF(AND(Y191="Probabilidad",Y192="Impacto"),(AC190-(AC190*Z192)),IF(Y192="Probabilidad",AC191,""))),"")</f>
        <v>0.8</v>
      </c>
      <c r="AD192" s="280" t="str">
        <f t="shared" si="210"/>
        <v>MAYOR</v>
      </c>
      <c r="AE192" s="658" t="str">
        <f t="shared" si="211"/>
        <v>ALTO</v>
      </c>
      <c r="AF192" s="285"/>
      <c r="AG192" s="278"/>
      <c r="AH192" s="659"/>
      <c r="AI192" s="355"/>
      <c r="AJ192" s="659"/>
      <c r="AK192" s="355"/>
      <c r="AL192" s="355"/>
      <c r="AM192" s="659"/>
      <c r="AN192" s="355"/>
      <c r="AO192" s="659"/>
      <c r="AP192" s="355"/>
      <c r="AQ192" s="801"/>
      <c r="AR192" s="335"/>
      <c r="AS192" s="336"/>
      <c r="AT192" s="335"/>
      <c r="AU192" s="336"/>
      <c r="AV192" s="356"/>
      <c r="AW192" s="336"/>
      <c r="AX192" s="356"/>
      <c r="AY192" s="336"/>
      <c r="AZ192" s="356"/>
      <c r="BA192" s="336"/>
      <c r="BB192" s="356"/>
      <c r="BC192" s="336"/>
      <c r="BD192" s="356"/>
      <c r="BE192" s="336"/>
      <c r="BF192" s="360"/>
      <c r="BG192" s="340"/>
      <c r="BH192" s="356"/>
      <c r="BI192" s="336"/>
      <c r="BJ192" s="348"/>
      <c r="BK192" s="341"/>
      <c r="BL192" s="348"/>
      <c r="BM192" s="341"/>
      <c r="BN192" s="348"/>
      <c r="BO192" s="341"/>
      <c r="BP192" s="348"/>
      <c r="BQ192" s="361"/>
      <c r="BR192" s="598"/>
    </row>
    <row r="193" spans="1:70" s="626" customFormat="1" ht="152.25" customHeight="1">
      <c r="A193" s="607"/>
      <c r="B193" s="608"/>
      <c r="C193" s="608"/>
      <c r="D193" s="734"/>
      <c r="E193" s="653"/>
      <c r="F193" s="336"/>
      <c r="G193" s="336"/>
      <c r="H193" s="340"/>
      <c r="I193" s="409"/>
      <c r="J193" s="336"/>
      <c r="K193" s="344"/>
      <c r="L193" s="336"/>
      <c r="M193" s="654"/>
      <c r="N193" s="345"/>
      <c r="O193" s="336"/>
      <c r="P193" s="654"/>
      <c r="Q193" s="345"/>
      <c r="R193" s="655"/>
      <c r="S193" s="278" t="s">
        <v>1302</v>
      </c>
      <c r="T193" s="292" t="s">
        <v>57</v>
      </c>
      <c r="U193" s="278" t="s">
        <v>1303</v>
      </c>
      <c r="V193" s="278" t="s">
        <v>1304</v>
      </c>
      <c r="W193" s="292" t="s">
        <v>78</v>
      </c>
      <c r="X193" s="292" t="s">
        <v>61</v>
      </c>
      <c r="Y193" s="656" t="str">
        <f t="shared" ref="Y193" si="213">IF(OR(W193="PREVENTIVO",W193="DETECTIVO"),"PROBABILIDAD",IF(W193="CORRECTIVO","IMPACTO",""))</f>
        <v>PROBABILIDAD</v>
      </c>
      <c r="Z193" s="657" t="str">
        <f>IF(AND(W193="PREVENTIVO",X193="AUTOMÁTICO"),"50%",IF(AND(W193="PREVENTIVO",X193="MANUAL"),"40%",IF(AND(W193="DETECTIVO",X193="AUTOMÁTICO"),"40%",IF(AND(W193="DETECTIVO",X193="MANUAL"),"30%",IF(AND(W193="CORRECTIVO",X193="AUTOMÁTICO"),"35%",IF(AND(W193="CORRECTIVO",X193="MANUAL"),"25%",""))))))</f>
        <v>40%</v>
      </c>
      <c r="AA193" s="275">
        <f>IFERROR(IF(AND(Y192="Probabilidad",Y193="Probabilidad"),(AA192-(AA192*Z193)),IF(AND(Y192="Impacto",Y193="Probabilidad"),(AA191-(AA191*Z193)),IF(Y193="Impacto",AA192,""))),"")</f>
        <v>5.4431999999999994E-2</v>
      </c>
      <c r="AB193" s="305" t="str">
        <f t="shared" ref="AB193" si="214">IFERROR(IF(AA193="","",IF(AA193&lt;=0.2,"MUY BAJA",IF(AA193&lt;=0.4,"BAJA",IF(AA193&lt;=0.6,"MEDIA",IF(AA193&lt;=0.8,"ALTA",IF(AA193=1,"MUY ALTA")))))),"")</f>
        <v>MUY BAJA</v>
      </c>
      <c r="AC193" s="301">
        <f>IFERROR(IF(AND(Y192="Impacto",Y193="Impacto"),(AC192-(AC192*Z193)),IF(AND(Y192="Probabilidad",Y193="Impacto"),(AC191-(AC191*Z193)),IF(Y193="Probabilidad",AC192,""))),"")</f>
        <v>0.8</v>
      </c>
      <c r="AD193" s="280" t="str">
        <f t="shared" ref="AD193" si="215">IFERROR(IF(AC193="","",IF(AC193&lt;=0.2,"LEVE",IF(AC193&lt;=0.4,"MENOR",IF(AC193&lt;=0.6,"MODERADO",IF(AC193&lt;=0.8,"MAYOR",IF(AC193=1,"CATASTRÓFICO")))))),"")</f>
        <v>MAYOR</v>
      </c>
      <c r="AE193" s="658" t="str">
        <f t="shared" ref="AE193" si="216">IFERROR(IF(OR(AND(AB193="Muy Baja",AD193="Leve"),AND(AB193="Muy Baja",AD193="Menor"),AND(AB193="Baja",AD193="Leve")),"BAJO",IF(OR(AND(AB193="Muy baja",AD193="Moderado"),AND(AB193="Baja",AD193="Menor"),AND(AB193="Baja",AD193="Moderado"),AND(AB193="Media",AD193="Leve"),AND(AB193="Media",AD193="Menor"),AND(AB193="Media",AD193="Moderado"),AND(AB193="Alta",AD193="Leve"),AND(AB193="Alta",AD193="Menor")),"MODERADO",IF(OR(AND(AB193="Muy Baja",AD193="Mayor"),AND(AB193="Baja",AD193="Mayor"),AND(AB193="Media",AD193="Mayor"),AND(AB193="Alta",AD193="Moderado"),AND(AB193="Alta",AD193="Mayor"),AND(AB193="Muy Alta",AD193="Leve"),AND(AB193="Muy Alta",AD193="Menor"),AND(AB193="Muy Alta",AD193="Moderado"),AND(AB193="Muy Alta",AD193="Mayor")),"ALTO",IF(OR(AND(AB193="Muy Baja",AD193="Catastrófico"),AND(AB193="Baja",AD193="Catastrófico"),AND(AB193="Media",AD193="Catastrófico"),AND(AB193="Alta",AD193="Catastrófico"),AND(AB193="Muy Alta",AD193="Catastrófico")),"EXTREMO","")))),"")</f>
        <v>ALTO</v>
      </c>
      <c r="AF193" s="285" t="s">
        <v>666</v>
      </c>
      <c r="AG193" s="278" t="s">
        <v>1305</v>
      </c>
      <c r="AH193" s="659"/>
      <c r="AI193" s="355"/>
      <c r="AJ193" s="659"/>
      <c r="AK193" s="355"/>
      <c r="AL193" s="355"/>
      <c r="AM193" s="659"/>
      <c r="AN193" s="355"/>
      <c r="AO193" s="659"/>
      <c r="AP193" s="355"/>
      <c r="AQ193" s="801"/>
      <c r="AR193" s="298"/>
      <c r="AS193" s="273"/>
      <c r="AT193" s="298"/>
      <c r="AU193" s="273"/>
      <c r="AV193" s="288"/>
      <c r="AW193" s="273"/>
      <c r="AX193" s="288"/>
      <c r="AY193" s="273"/>
      <c r="AZ193" s="288"/>
      <c r="BA193" s="273"/>
      <c r="BB193" s="288"/>
      <c r="BC193" s="273"/>
      <c r="BD193" s="288"/>
      <c r="BE193" s="273"/>
      <c r="BF193" s="360"/>
      <c r="BG193" s="340"/>
      <c r="BH193" s="356"/>
      <c r="BI193" s="336"/>
      <c r="BJ193" s="348"/>
      <c r="BK193" s="341"/>
      <c r="BL193" s="348"/>
      <c r="BM193" s="341"/>
      <c r="BN193" s="348"/>
      <c r="BO193" s="341"/>
      <c r="BP193" s="348"/>
      <c r="BQ193" s="361"/>
      <c r="BR193" s="598"/>
    </row>
    <row r="194" spans="1:70" s="626" customFormat="1" ht="57">
      <c r="A194" s="607"/>
      <c r="B194" s="608"/>
      <c r="C194" s="608"/>
      <c r="D194" s="734"/>
      <c r="E194" s="653"/>
      <c r="F194" s="326" t="s">
        <v>1306</v>
      </c>
      <c r="G194" s="336"/>
      <c r="H194" s="340"/>
      <c r="I194" s="409"/>
      <c r="J194" s="336"/>
      <c r="K194" s="344"/>
      <c r="L194" s="336"/>
      <c r="M194" s="654"/>
      <c r="N194" s="345"/>
      <c r="O194" s="336"/>
      <c r="P194" s="654"/>
      <c r="Q194" s="345"/>
      <c r="R194" s="655"/>
      <c r="S194" s="278" t="s">
        <v>1307</v>
      </c>
      <c r="T194" s="292" t="s">
        <v>57</v>
      </c>
      <c r="U194" s="278" t="s">
        <v>1308</v>
      </c>
      <c r="V194" s="278" t="s">
        <v>1309</v>
      </c>
      <c r="W194" s="292" t="s">
        <v>78</v>
      </c>
      <c r="X194" s="292" t="s">
        <v>61</v>
      </c>
      <c r="Y194" s="656" t="str">
        <f t="shared" ref="Y194" si="217">IF(OR(W194="PREVENTIVO",W194="DETECTIVO"),"PROBABILIDAD",IF(W194="CORRECTIVO","IMPACTO",""))</f>
        <v>PROBABILIDAD</v>
      </c>
      <c r="Z194" s="657" t="str">
        <f>IF(AND(W194="PREVENTIVO",X194="AUTOMÁTICO"),"50%",IF(AND(W194="PREVENTIVO",X194="MANUAL"),"40%",IF(AND(W194="DETECTIVO",X194="AUTOMÁTICO"),"40%",IF(AND(W194="DETECTIVO",X194="MANUAL"),"30%",IF(AND(W194="CORRECTIVO",X194="AUTOMÁTICO"),"35%",IF(AND(W194="CORRECTIVO",X194="MANUAL"),"25%",""))))))</f>
        <v>40%</v>
      </c>
      <c r="AA194" s="275">
        <f>IFERROR(IF(AND(Y193="Probabilidad",Y194="Probabilidad"),(AA193-(AA193*Z194)),IF(AND(Y193="Impacto",Y194="Probabilidad"),(AA192-(AA192*Z194)),IF(Y194="Impacto",AA193,""))),"")</f>
        <v>3.2659199999999999E-2</v>
      </c>
      <c r="AB194" s="305" t="str">
        <f t="shared" ref="AB194" si="218">IFERROR(IF(AA194="","",IF(AA194&lt;=0.2,"MUY BAJA",IF(AA194&lt;=0.4,"BAJA",IF(AA194&lt;=0.6,"MEDIA",IF(AA194&lt;=0.8,"ALTA",IF(AA194=1,"MUY ALTA")))))),"")</f>
        <v>MUY BAJA</v>
      </c>
      <c r="AC194" s="301">
        <f>IFERROR(IF(AND(Y193="Impacto",Y194="Impacto"),(AC193-(AC193*Z194)),IF(AND(Y193="Probabilidad",Y194="Impacto"),(AC192-(AC192*Z194)),IF(Y194="Probabilidad",AC193,""))),"")</f>
        <v>0.8</v>
      </c>
      <c r="AD194" s="280" t="str">
        <f t="shared" ref="AD194" si="219">IFERROR(IF(AC194="","",IF(AC194&lt;=0.2,"LEVE",IF(AC194&lt;=0.4,"MENOR",IF(AC194&lt;=0.6,"MODERADO",IF(AC194&lt;=0.8,"MAYOR",IF(AC194=1,"CATASTRÓFICO")))))),"")</f>
        <v>MAYOR</v>
      </c>
      <c r="AE194" s="658" t="str">
        <f t="shared" ref="AE194" si="220">IFERROR(IF(OR(AND(AB194="Muy Baja",AD194="Leve"),AND(AB194="Muy Baja",AD194="Menor"),AND(AB194="Baja",AD194="Leve")),"BAJO",IF(OR(AND(AB194="Muy baja",AD194="Moderado"),AND(AB194="Baja",AD194="Menor"),AND(AB194="Baja",AD194="Moderado"),AND(AB194="Media",AD194="Leve"),AND(AB194="Media",AD194="Menor"),AND(AB194="Media",AD194="Moderado"),AND(AB194="Alta",AD194="Leve"),AND(AB194="Alta",AD194="Menor")),"MODERADO",IF(OR(AND(AB194="Muy Baja",AD194="Mayor"),AND(AB194="Baja",AD194="Mayor"),AND(AB194="Media",AD194="Mayor"),AND(AB194="Alta",AD194="Moderado"),AND(AB194="Alta",AD194="Mayor"),AND(AB194="Muy Alta",AD194="Leve"),AND(AB194="Muy Alta",AD194="Menor"),AND(AB194="Muy Alta",AD194="Moderado"),AND(AB194="Muy Alta",AD194="Mayor")),"ALTO",IF(OR(AND(AB194="Muy Baja",AD194="Catastrófico"),AND(AB194="Baja",AD194="Catastrófico"),AND(AB194="Media",AD194="Catastrófico"),AND(AB194="Alta",AD194="Catastrófico"),AND(AB194="Muy Alta",AD194="Catastrófico")),"EXTREMO","")))),"")</f>
        <v>ALTO</v>
      </c>
      <c r="AF194" s="285" t="s">
        <v>666</v>
      </c>
      <c r="AG194" s="278" t="s">
        <v>1310</v>
      </c>
      <c r="AH194" s="659"/>
      <c r="AI194" s="355"/>
      <c r="AJ194" s="659"/>
      <c r="AK194" s="355"/>
      <c r="AL194" s="355"/>
      <c r="AM194" s="659"/>
      <c r="AN194" s="355"/>
      <c r="AO194" s="659"/>
      <c r="AP194" s="355"/>
      <c r="AQ194" s="801"/>
      <c r="AR194" s="298"/>
      <c r="AS194" s="273"/>
      <c r="AT194" s="298"/>
      <c r="AU194" s="273"/>
      <c r="AV194" s="288"/>
      <c r="AW194" s="273"/>
      <c r="AX194" s="288"/>
      <c r="AY194" s="273"/>
      <c r="AZ194" s="288"/>
      <c r="BA194" s="273"/>
      <c r="BB194" s="288"/>
      <c r="BC194" s="273"/>
      <c r="BD194" s="288"/>
      <c r="BE194" s="273"/>
      <c r="BF194" s="360"/>
      <c r="BG194" s="340"/>
      <c r="BH194" s="356"/>
      <c r="BI194" s="336"/>
      <c r="BJ194" s="348"/>
      <c r="BK194" s="341"/>
      <c r="BL194" s="348"/>
      <c r="BM194" s="341"/>
      <c r="BN194" s="348"/>
      <c r="BO194" s="341"/>
      <c r="BP194" s="348"/>
      <c r="BQ194" s="361"/>
      <c r="BR194" s="598"/>
    </row>
    <row r="195" spans="1:70" s="626" customFormat="1" ht="120" customHeight="1">
      <c r="A195" s="607"/>
      <c r="B195" s="608"/>
      <c r="C195" s="608"/>
      <c r="D195" s="734"/>
      <c r="E195" s="653" t="s">
        <v>1263</v>
      </c>
      <c r="F195" s="336" t="s">
        <v>1311</v>
      </c>
      <c r="G195" s="336" t="s">
        <v>1312</v>
      </c>
      <c r="H195" s="336" t="s">
        <v>1313</v>
      </c>
      <c r="I195" s="409"/>
      <c r="J195" s="336" t="s">
        <v>111</v>
      </c>
      <c r="K195" s="344">
        <v>3279</v>
      </c>
      <c r="L195" s="336" t="s">
        <v>1314</v>
      </c>
      <c r="M195" s="654" t="str">
        <f>IF(K195&lt;=0,"",IF(K195&lt;=2,"Muy Baja",IF(K195&lt;=10,"Baja",IF(K195&lt;=30,"Media",IF(K195&lt;=100,"Alta",IF(K195&gt;100,"Muy Alta"))))))</f>
        <v>Muy Alta</v>
      </c>
      <c r="N195" s="345">
        <f>IF(M195="","",IF(M195="Muy Baja",0.2,IF(M195="Baja",0.4,IF(M195="Media",0.6,IF(M195="Alta",0.8,IF(M195="Muy Alta",1,))))))</f>
        <v>1</v>
      </c>
      <c r="O195" s="336" t="s">
        <v>149</v>
      </c>
      <c r="P195" s="654" t="str">
        <f>IF(OR(O195=CRITERIOS!$C$182,O195=CRITERIOS!$D$182),"Leve",IF(OR(O195=CRITERIOS!$C$183,O195=CRITERIOS!$D$183),"Menor",IF(OR(O195=CRITERIOS!$C$184,O195=CRITERIOS!$D$184),"Moderado",IF(OR(O195=CRITERIOS!$C$185,O195=CRITERIOS!$D$185),"Mayor",IF(OR(O195=CRITERIOS!$C$186,O195=CRITERIOS!$D$186),"Catastrófico","")))))</f>
        <v>Mayor</v>
      </c>
      <c r="Q195" s="345">
        <f>IF(P195="","",IF(P195="Leve",0.2,IF(P195="Menor",0.4,IF(P195="Moderado",0.6,IF(P195="Mayor",0.8,IF(P195="Catastrófico",1,))))))</f>
        <v>0.8</v>
      </c>
      <c r="R195" s="655" t="str">
        <f>IF(OR(AND(M195="Muy Baja",P195="Leve"),AND(M195="Muy Baja",P195="Menor"),AND(M195="Baja",P195="Leve")),"BAJO",IF(OR(AND(M195="Muy baja",P195="Moderado"),AND(M195="Baja",P195="Menor"),AND(M195="Baja",P195="Moderado"),AND(M195="Media",P195="Leve"),AND(M195="Media",P195="Menor"),AND(M195="Media",P195="Moderado"),AND(M195="Alta",P195="Leve"),AND(M195="Alta",P195="Menor")),"MODERADO",IF(OR(AND(M195="Muy Baja",P195="Mayor"),AND(M195="Baja",P195="Mayor"),AND(M195="Media",P195="Mayor"),AND(M195="Alta",P195="Moderado"),AND(M195="Alta",P195="Mayor"),AND(M195="Muy Alta",P195="Leve"),AND(M195="Muy Alta",P195="Menor"),AND(M195="Muy Alta",P195="Moderado"),AND(M195="Muy Alta",P195="Mayor")),"ALTO",IF(OR(AND(M195="Muy Baja",P195="Catastrófico"),AND(M195="Baja",P195="Catastrófico"),AND(M195="Media",P195="Catastrófico"),AND(M195="Alta",P195="Catastrófico"),AND(M195="Muy Alta",P195="Catastrófico")),"EXTREMO",""))))</f>
        <v>ALTO</v>
      </c>
      <c r="S195" s="278" t="s">
        <v>1315</v>
      </c>
      <c r="T195" s="292" t="s">
        <v>85</v>
      </c>
      <c r="U195" s="278" t="s">
        <v>1316</v>
      </c>
      <c r="V195" s="278" t="s">
        <v>1317</v>
      </c>
      <c r="W195" s="292" t="s">
        <v>60</v>
      </c>
      <c r="X195" s="292" t="s">
        <v>61</v>
      </c>
      <c r="Y195" s="656" t="str">
        <f t="shared" si="208"/>
        <v>PROBABILIDAD</v>
      </c>
      <c r="Z195" s="657" t="str">
        <f t="shared" si="212"/>
        <v>30%</v>
      </c>
      <c r="AA195" s="301">
        <f>IFERROR(IF(Y195="Probabilidad",(N195-(N195*Z195)),IF(Y195="Impacto",N195,"")),"")</f>
        <v>0.7</v>
      </c>
      <c r="AB195" s="305" t="str">
        <f t="shared" si="209"/>
        <v>ALTA</v>
      </c>
      <c r="AC195" s="301">
        <f>IFERROR(IF(Y195="Impacto",(Q195-(Q195*Z195)),IF(Y195="Probabilidad",Q195,"")),"")</f>
        <v>0.8</v>
      </c>
      <c r="AD195" s="280" t="str">
        <f t="shared" si="210"/>
        <v>MAYOR</v>
      </c>
      <c r="AE195" s="658" t="str">
        <f t="shared" si="211"/>
        <v>ALTO</v>
      </c>
      <c r="AF195" s="285" t="s">
        <v>666</v>
      </c>
      <c r="AG195" s="278" t="s">
        <v>1318</v>
      </c>
      <c r="AH195" s="659">
        <f>MIN(AA195:AA205)</f>
        <v>1.0673117280000002E-2</v>
      </c>
      <c r="AI195" s="405" t="str">
        <f>IFERROR(IF(AH195="","",IF(AH195&lt;=0.2,"MUY BAJA",IF(AH195&lt;=0.4,"BAJA",IF(AH195&lt;=0.6,"MEDIA",IF(AH195&lt;=0.8,"ALTA",IF(AH195=1,"MUY ALTA")))))),"")</f>
        <v>MUY BAJA</v>
      </c>
      <c r="AJ195" s="659">
        <f>MIN(AC195:AC205)</f>
        <v>0.8</v>
      </c>
      <c r="AK195" s="355" t="str">
        <f>IFERROR(IF(AJ195="","",IF(AJ195&lt;=0.2,"LEVE",IF(AJ195&lt;=0.4,"MENOR",IF(AJ195&lt;=0.6,"MODERADO",IF(AJ195&lt;=0.8,"MAYOR",IF(AJ195=1,"CATASTRÓFICO")))))),"")</f>
        <v>MAYOR</v>
      </c>
      <c r="AL195" s="655" t="str">
        <f>IFERROR(IF(OR(AND(AI195="Muy Baja",AK195="Leve"),AND(AI195="Muy Baja",AK195="Menor"),AND(AI195="Baja",AK195="Leve")),"BAJO",IF(OR(AND(AI195="Muy baja",AK195="Moderado"),AND(AI195="Baja",AK195="Menor"),AND(AI195="Baja",AK195="Moderado"),AND(AI195="Media",AK195="Leve"),AND(AI195="Media",AK195="Menor"),AND(AI195="Media",AK195="Moderado"),AND(AI195="Alta",AK195="Leve"),AND(AI195="Alta",AK195="Menor")),"MODERADO",IF(OR(AND(AI195="Muy Baja",AK195="Mayor"),AND(AI195="Baja",AK195="Mayor"),AND(AI195="Media",AK195="Mayor"),AND(AI195="Alta",AK195="Moderado"),AND(AI195="Alta",AK195="Mayor"),AND(AI195="Muy Alta",AK195="Leve"),AND(AI195="Muy Alta",AK195="Menor"),AND(AI195="Muy Alta",AK195="Moderado"),AND(AI195="Muy Alta",AK195="Mayor")),"ALTO",IF(OR(AND(AI195="Muy Baja",AK195="Catastrófico"),AND(AI195="Baja",AK195="Catastrófico"),AND(AI195="Media",AK195="Catastrófico"),AND(AI195="Alta",AK195="Catastrófico"),AND(AI195="Muy Alta",AK195="Catastrófico")),"EXTREMO","")))),"")</f>
        <v>ALTO</v>
      </c>
      <c r="AM195" s="659"/>
      <c r="AN195" s="355"/>
      <c r="AO195" s="659"/>
      <c r="AP195" s="355"/>
      <c r="AQ195" s="801"/>
      <c r="AR195" s="335">
        <v>43738</v>
      </c>
      <c r="AS195" s="336" t="s">
        <v>1319</v>
      </c>
      <c r="AT195" s="335">
        <v>43857</v>
      </c>
      <c r="AU195" s="336" t="s">
        <v>1320</v>
      </c>
      <c r="AV195" s="356">
        <v>44068</v>
      </c>
      <c r="AW195" s="336" t="s">
        <v>1321</v>
      </c>
      <c r="AX195" s="356">
        <v>44281</v>
      </c>
      <c r="AY195" s="336" t="s">
        <v>1322</v>
      </c>
      <c r="AZ195" s="356">
        <v>44587</v>
      </c>
      <c r="BA195" s="336" t="s">
        <v>1323</v>
      </c>
      <c r="BB195" s="356">
        <v>44594</v>
      </c>
      <c r="BC195" s="336" t="s">
        <v>1324</v>
      </c>
      <c r="BD195" s="356">
        <v>44959</v>
      </c>
      <c r="BE195" s="336" t="s">
        <v>1325</v>
      </c>
      <c r="BF195" s="360">
        <v>45152</v>
      </c>
      <c r="BG195" s="340" t="s">
        <v>1326</v>
      </c>
      <c r="BH195" s="356"/>
      <c r="BI195" s="336"/>
      <c r="BJ195" s="348">
        <v>45400</v>
      </c>
      <c r="BK195" s="341" t="s">
        <v>1327</v>
      </c>
      <c r="BL195" s="348">
        <v>45539</v>
      </c>
      <c r="BM195" s="341" t="s">
        <v>1328</v>
      </c>
      <c r="BN195" s="348" t="s">
        <v>1281</v>
      </c>
      <c r="BO195" s="341" t="s">
        <v>332</v>
      </c>
      <c r="BP195" s="348">
        <v>45697</v>
      </c>
      <c r="BQ195" s="361" t="s">
        <v>1329</v>
      </c>
      <c r="BR195" s="598"/>
    </row>
    <row r="196" spans="1:70" s="626" customFormat="1" ht="79.5" customHeight="1">
      <c r="A196" s="607"/>
      <c r="B196" s="608"/>
      <c r="C196" s="608"/>
      <c r="D196" s="734"/>
      <c r="E196" s="653"/>
      <c r="F196" s="336"/>
      <c r="G196" s="336"/>
      <c r="H196" s="336"/>
      <c r="I196" s="409"/>
      <c r="J196" s="336"/>
      <c r="K196" s="344"/>
      <c r="L196" s="336"/>
      <c r="M196" s="654"/>
      <c r="N196" s="345"/>
      <c r="O196" s="336"/>
      <c r="P196" s="654"/>
      <c r="Q196" s="345"/>
      <c r="R196" s="655"/>
      <c r="S196" s="278" t="s">
        <v>1330</v>
      </c>
      <c r="T196" s="292" t="s">
        <v>114</v>
      </c>
      <c r="U196" s="278" t="s">
        <v>1331</v>
      </c>
      <c r="V196" s="310" t="s">
        <v>1332</v>
      </c>
      <c r="W196" s="292" t="s">
        <v>78</v>
      </c>
      <c r="X196" s="292" t="s">
        <v>61</v>
      </c>
      <c r="Y196" s="656" t="str">
        <f t="shared" si="208"/>
        <v>PROBABILIDAD</v>
      </c>
      <c r="Z196" s="657" t="str">
        <f t="shared" si="212"/>
        <v>40%</v>
      </c>
      <c r="AA196" s="275">
        <f>IFERROR(IF(AND(Y195="Probabilidad",Y196="Probabilidad"),(AA195-(AA195*Z196)),IF(Y196="Probabilidad",(N195-(N195*Z196)),IF(Y196="Impacto",AA195,""))),"")</f>
        <v>0.42</v>
      </c>
      <c r="AB196" s="280" t="str">
        <f t="shared" ref="AB196:AB205" si="221">IFERROR(IF(AA196="","",IF(AA196&lt;=0.2,"MUY BAJA",IF(AA196&lt;=0.4,"BAJA",IF(AA196&lt;=0.6,"MEDIA",IF(AA196&lt;=0.8,"ALTA",IF(AA196=1,"MUY ALTA")))))),"")</f>
        <v>MEDIA</v>
      </c>
      <c r="AC196" s="301">
        <f>IFERROR(IF(AND(Y195="Impacto",Y196="Impacto"),(AC195-(AC195*Z196)),IF(Y196="Impacto",(Q195-(+Q195*Z196)),IF(Y196="Probabilidad",AC195,""))),"")</f>
        <v>0.8</v>
      </c>
      <c r="AD196" s="280" t="str">
        <f t="shared" ref="AD196:AD205" si="222">IFERROR(IF(AC196="","",IF(AC196&lt;=0.2,"LEVE",IF(AC196&lt;=0.4,"MENOR",IF(AC196&lt;=0.6,"MODERADO",IF(AC196&lt;=0.8,"MAYOR",IF(AC196=1,"CATASTRÓFICO")))))),"")</f>
        <v>MAYOR</v>
      </c>
      <c r="AE196" s="658" t="str">
        <f t="shared" ref="AE196:AE205" si="223">IFERROR(IF(OR(AND(AB196="Muy Baja",AD196="Leve"),AND(AB196="Muy Baja",AD196="Menor"),AND(AB196="Baja",AD196="Leve")),"BAJO",IF(OR(AND(AB196="Muy baja",AD196="Moderado"),AND(AB196="Baja",AD196="Menor"),AND(AB196="Baja",AD196="Moderado"),AND(AB196="Media",AD196="Leve"),AND(AB196="Media",AD196="Menor"),AND(AB196="Media",AD196="Moderado"),AND(AB196="Alta",AD196="Leve"),AND(AB196="Alta",AD196="Menor")),"MODERADO",IF(OR(AND(AB196="Muy Baja",AD196="Mayor"),AND(AB196="Baja",AD196="Mayor"),AND(AB196="Media",AD196="Mayor"),AND(AB196="Alta",AD196="Moderado"),AND(AB196="Alta",AD196="Mayor"),AND(AB196="Muy Alta",AD196="Leve"),AND(AB196="Muy Alta",AD196="Menor"),AND(AB196="Muy Alta",AD196="Moderado"),AND(AB196="Muy Alta",AD196="Mayor")),"ALTO",IF(OR(AND(AB196="Muy Baja",AD196="Catastrófico"),AND(AB196="Baja",AD196="Catastrófico"),AND(AB196="Media",AD196="Catastrófico"),AND(AB196="Alta",AD196="Catastrófico"),AND(AB196="Muy Alta",AD196="Catastrófico")),"EXTREMO","")))),"")</f>
        <v>ALTO</v>
      </c>
      <c r="AF196" s="285" t="s">
        <v>666</v>
      </c>
      <c r="AG196" s="278" t="s">
        <v>1333</v>
      </c>
      <c r="AH196" s="659"/>
      <c r="AI196" s="405"/>
      <c r="AJ196" s="659"/>
      <c r="AK196" s="355"/>
      <c r="AL196" s="655"/>
      <c r="AM196" s="659"/>
      <c r="AN196" s="355"/>
      <c r="AO196" s="659"/>
      <c r="AP196" s="355"/>
      <c r="AQ196" s="801"/>
      <c r="AR196" s="335"/>
      <c r="AS196" s="336"/>
      <c r="AT196" s="335"/>
      <c r="AU196" s="336"/>
      <c r="AV196" s="356"/>
      <c r="AW196" s="336"/>
      <c r="AX196" s="356"/>
      <c r="AY196" s="336"/>
      <c r="AZ196" s="356"/>
      <c r="BA196" s="336"/>
      <c r="BB196" s="356"/>
      <c r="BC196" s="336"/>
      <c r="BD196" s="356"/>
      <c r="BE196" s="336"/>
      <c r="BF196" s="360"/>
      <c r="BG196" s="340"/>
      <c r="BH196" s="356"/>
      <c r="BI196" s="336"/>
      <c r="BJ196" s="348"/>
      <c r="BK196" s="341"/>
      <c r="BL196" s="348"/>
      <c r="BM196" s="341"/>
      <c r="BN196" s="348"/>
      <c r="BO196" s="341"/>
      <c r="BP196" s="348"/>
      <c r="BQ196" s="361"/>
      <c r="BR196" s="598"/>
    </row>
    <row r="197" spans="1:70" s="626" customFormat="1" ht="79.5" customHeight="1">
      <c r="A197" s="607"/>
      <c r="B197" s="608"/>
      <c r="C197" s="608"/>
      <c r="D197" s="734"/>
      <c r="E197" s="653"/>
      <c r="F197" s="273" t="s">
        <v>1334</v>
      </c>
      <c r="G197" s="336"/>
      <c r="H197" s="336"/>
      <c r="I197" s="409"/>
      <c r="J197" s="336"/>
      <c r="K197" s="344"/>
      <c r="L197" s="336"/>
      <c r="M197" s="654"/>
      <c r="N197" s="345"/>
      <c r="O197" s="336"/>
      <c r="P197" s="654"/>
      <c r="Q197" s="345"/>
      <c r="R197" s="655"/>
      <c r="S197" s="278" t="s">
        <v>1335</v>
      </c>
      <c r="T197" s="292" t="s">
        <v>114</v>
      </c>
      <c r="U197" s="278" t="s">
        <v>1336</v>
      </c>
      <c r="V197" s="310" t="s">
        <v>1337</v>
      </c>
      <c r="W197" s="292" t="s">
        <v>78</v>
      </c>
      <c r="X197" s="292" t="s">
        <v>61</v>
      </c>
      <c r="Y197" s="656" t="str">
        <f t="shared" si="208"/>
        <v>PROBABILIDAD</v>
      </c>
      <c r="Z197" s="657" t="str">
        <f t="shared" ref="Z197:Z206" si="224">IF(AND(W197="PREVENTIVO",X197="AUTOMÁTICO"),"50%",IF(AND(W197="PREVENTIVO",X197="MANUAL"),"40%",IF(AND(W197="DETECTIVO",X197="AUTOMÁTICO"),"40%",IF(AND(W197="DETECTIVO",X197="MANUAL"),"30%",IF(AND(W197="CORRECTIVO",X197="AUTOMÁTICO"),"35%",IF(AND(W197="CORRECTIVO",X197="MANUAL"),"25%",""))))))</f>
        <v>40%</v>
      </c>
      <c r="AA197" s="275">
        <f t="shared" ref="AA197:AA205" si="225">IFERROR(IF(AND(Y196="Probabilidad",Y197="Probabilidad"),(AA196-(AA196*Z197)),IF(AND(Y196="Impacto",Y197="Probabilidad"),(AA195-(AA195*Z197)),IF(Y197="Impacto",AA196,""))),"")</f>
        <v>0.252</v>
      </c>
      <c r="AB197" s="305" t="str">
        <f t="shared" si="221"/>
        <v>BAJA</v>
      </c>
      <c r="AC197" s="301">
        <f t="shared" ref="AC197:AC205" si="226">IFERROR(IF(AND(Y196="Impacto",Y197="Impacto"),(AC196-(AC196*Z197)),IF(AND(Y196="Probabilidad",Y197="Impacto"),(AC195-(AC195*Z197)),IF(Y197="Probabilidad",AC196,""))),"")</f>
        <v>0.8</v>
      </c>
      <c r="AD197" s="280" t="str">
        <f t="shared" si="222"/>
        <v>MAYOR</v>
      </c>
      <c r="AE197" s="658" t="str">
        <f t="shared" si="223"/>
        <v>ALTO</v>
      </c>
      <c r="AF197" s="285"/>
      <c r="AG197" s="278"/>
      <c r="AH197" s="659"/>
      <c r="AI197" s="405"/>
      <c r="AJ197" s="659"/>
      <c r="AK197" s="355"/>
      <c r="AL197" s="655"/>
      <c r="AM197" s="659"/>
      <c r="AN197" s="355"/>
      <c r="AO197" s="659"/>
      <c r="AP197" s="355"/>
      <c r="AQ197" s="801"/>
      <c r="AR197" s="335"/>
      <c r="AS197" s="336"/>
      <c r="AT197" s="335"/>
      <c r="AU197" s="336"/>
      <c r="AV197" s="356"/>
      <c r="AW197" s="336"/>
      <c r="AX197" s="356"/>
      <c r="AY197" s="336"/>
      <c r="AZ197" s="356"/>
      <c r="BA197" s="336"/>
      <c r="BB197" s="356"/>
      <c r="BC197" s="336"/>
      <c r="BD197" s="356"/>
      <c r="BE197" s="336"/>
      <c r="BF197" s="360"/>
      <c r="BG197" s="340"/>
      <c r="BH197" s="356"/>
      <c r="BI197" s="336"/>
      <c r="BJ197" s="348"/>
      <c r="BK197" s="341"/>
      <c r="BL197" s="348"/>
      <c r="BM197" s="341"/>
      <c r="BN197" s="348"/>
      <c r="BO197" s="341"/>
      <c r="BP197" s="348"/>
      <c r="BQ197" s="361"/>
      <c r="BR197" s="598"/>
    </row>
    <row r="198" spans="1:70" s="626" customFormat="1" ht="137.25" customHeight="1">
      <c r="A198" s="607"/>
      <c r="B198" s="608"/>
      <c r="C198" s="608"/>
      <c r="D198" s="734"/>
      <c r="E198" s="653"/>
      <c r="F198" s="273" t="s">
        <v>1338</v>
      </c>
      <c r="G198" s="336"/>
      <c r="H198" s="336"/>
      <c r="I198" s="409"/>
      <c r="J198" s="336"/>
      <c r="K198" s="344"/>
      <c r="L198" s="336"/>
      <c r="M198" s="654"/>
      <c r="N198" s="345"/>
      <c r="O198" s="336"/>
      <c r="P198" s="654"/>
      <c r="Q198" s="345"/>
      <c r="R198" s="655"/>
      <c r="S198" s="273" t="s">
        <v>1339</v>
      </c>
      <c r="T198" s="292" t="s">
        <v>114</v>
      </c>
      <c r="U198" s="278" t="s">
        <v>1340</v>
      </c>
      <c r="V198" s="278" t="s">
        <v>1341</v>
      </c>
      <c r="W198" s="292" t="s">
        <v>60</v>
      </c>
      <c r="X198" s="292" t="s">
        <v>61</v>
      </c>
      <c r="Y198" s="656" t="str">
        <f t="shared" si="208"/>
        <v>PROBABILIDAD</v>
      </c>
      <c r="Z198" s="657" t="str">
        <f t="shared" si="224"/>
        <v>30%</v>
      </c>
      <c r="AA198" s="275">
        <f t="shared" si="225"/>
        <v>0.1764</v>
      </c>
      <c r="AB198" s="305" t="str">
        <f t="shared" si="221"/>
        <v>MUY BAJA</v>
      </c>
      <c r="AC198" s="301">
        <f t="shared" si="226"/>
        <v>0.8</v>
      </c>
      <c r="AD198" s="280" t="str">
        <f t="shared" si="222"/>
        <v>MAYOR</v>
      </c>
      <c r="AE198" s="658" t="str">
        <f t="shared" si="223"/>
        <v>ALTO</v>
      </c>
      <c r="AF198" s="285" t="s">
        <v>666</v>
      </c>
      <c r="AG198" s="278" t="s">
        <v>1342</v>
      </c>
      <c r="AH198" s="659"/>
      <c r="AI198" s="405"/>
      <c r="AJ198" s="659"/>
      <c r="AK198" s="355"/>
      <c r="AL198" s="655"/>
      <c r="AM198" s="659"/>
      <c r="AN198" s="355"/>
      <c r="AO198" s="659"/>
      <c r="AP198" s="355"/>
      <c r="AQ198" s="801"/>
      <c r="AR198" s="335"/>
      <c r="AS198" s="336"/>
      <c r="AT198" s="335"/>
      <c r="AU198" s="336"/>
      <c r="AV198" s="356"/>
      <c r="AW198" s="336"/>
      <c r="AX198" s="356"/>
      <c r="AY198" s="336"/>
      <c r="AZ198" s="356"/>
      <c r="BA198" s="336"/>
      <c r="BB198" s="356"/>
      <c r="BC198" s="336"/>
      <c r="BD198" s="356"/>
      <c r="BE198" s="336"/>
      <c r="BF198" s="360"/>
      <c r="BG198" s="340"/>
      <c r="BH198" s="356"/>
      <c r="BI198" s="336"/>
      <c r="BJ198" s="348"/>
      <c r="BK198" s="341"/>
      <c r="BL198" s="348"/>
      <c r="BM198" s="341"/>
      <c r="BN198" s="348"/>
      <c r="BO198" s="341"/>
      <c r="BP198" s="348"/>
      <c r="BQ198" s="361"/>
      <c r="BR198" s="598"/>
    </row>
    <row r="199" spans="1:70" s="626" customFormat="1" ht="112.5" customHeight="1">
      <c r="A199" s="607"/>
      <c r="B199" s="608"/>
      <c r="C199" s="608"/>
      <c r="D199" s="734"/>
      <c r="E199" s="653"/>
      <c r="F199" s="273" t="s">
        <v>1343</v>
      </c>
      <c r="G199" s="336"/>
      <c r="H199" s="336"/>
      <c r="I199" s="409"/>
      <c r="J199" s="336"/>
      <c r="K199" s="344"/>
      <c r="L199" s="336"/>
      <c r="M199" s="654"/>
      <c r="N199" s="345"/>
      <c r="O199" s="336"/>
      <c r="P199" s="654"/>
      <c r="Q199" s="345"/>
      <c r="R199" s="655"/>
      <c r="S199" s="273" t="s">
        <v>1344</v>
      </c>
      <c r="T199" s="292" t="s">
        <v>114</v>
      </c>
      <c r="U199" s="278" t="s">
        <v>1345</v>
      </c>
      <c r="V199" s="278" t="s">
        <v>1346</v>
      </c>
      <c r="W199" s="292" t="s">
        <v>60</v>
      </c>
      <c r="X199" s="292" t="s">
        <v>61</v>
      </c>
      <c r="Y199" s="656" t="str">
        <f t="shared" si="208"/>
        <v>PROBABILIDAD</v>
      </c>
      <c r="Z199" s="657" t="str">
        <f t="shared" si="224"/>
        <v>30%</v>
      </c>
      <c r="AA199" s="275">
        <f t="shared" si="225"/>
        <v>0.12348000000000001</v>
      </c>
      <c r="AB199" s="305" t="str">
        <f t="shared" si="221"/>
        <v>MUY BAJA</v>
      </c>
      <c r="AC199" s="301">
        <f t="shared" si="226"/>
        <v>0.8</v>
      </c>
      <c r="AD199" s="280" t="str">
        <f t="shared" si="222"/>
        <v>MAYOR</v>
      </c>
      <c r="AE199" s="658" t="str">
        <f t="shared" si="223"/>
        <v>ALTO</v>
      </c>
      <c r="AF199" s="285" t="s">
        <v>666</v>
      </c>
      <c r="AG199" s="278" t="s">
        <v>1347</v>
      </c>
      <c r="AH199" s="659"/>
      <c r="AI199" s="405"/>
      <c r="AJ199" s="659"/>
      <c r="AK199" s="355"/>
      <c r="AL199" s="655"/>
      <c r="AM199" s="659"/>
      <c r="AN199" s="355"/>
      <c r="AO199" s="659"/>
      <c r="AP199" s="355"/>
      <c r="AQ199" s="801"/>
      <c r="AR199" s="335"/>
      <c r="AS199" s="336"/>
      <c r="AT199" s="335"/>
      <c r="AU199" s="336"/>
      <c r="AV199" s="356"/>
      <c r="AW199" s="336"/>
      <c r="AX199" s="356"/>
      <c r="AY199" s="336"/>
      <c r="AZ199" s="356"/>
      <c r="BA199" s="336"/>
      <c r="BB199" s="356"/>
      <c r="BC199" s="336"/>
      <c r="BD199" s="356"/>
      <c r="BE199" s="336"/>
      <c r="BF199" s="360"/>
      <c r="BG199" s="340"/>
      <c r="BH199" s="356"/>
      <c r="BI199" s="336"/>
      <c r="BJ199" s="348"/>
      <c r="BK199" s="341"/>
      <c r="BL199" s="348"/>
      <c r="BM199" s="341"/>
      <c r="BN199" s="348"/>
      <c r="BO199" s="341"/>
      <c r="BP199" s="348"/>
      <c r="BQ199" s="361"/>
      <c r="BR199" s="598"/>
    </row>
    <row r="200" spans="1:70" s="626" customFormat="1" ht="98.25" customHeight="1">
      <c r="A200" s="607"/>
      <c r="B200" s="608"/>
      <c r="C200" s="608"/>
      <c r="D200" s="734"/>
      <c r="E200" s="653"/>
      <c r="F200" s="273" t="s">
        <v>1348</v>
      </c>
      <c r="G200" s="336"/>
      <c r="H200" s="336"/>
      <c r="I200" s="409"/>
      <c r="J200" s="336"/>
      <c r="K200" s="344"/>
      <c r="L200" s="336"/>
      <c r="M200" s="654"/>
      <c r="N200" s="345"/>
      <c r="O200" s="336"/>
      <c r="P200" s="654"/>
      <c r="Q200" s="345"/>
      <c r="R200" s="655"/>
      <c r="S200" s="302" t="s">
        <v>1349</v>
      </c>
      <c r="T200" s="292" t="s">
        <v>57</v>
      </c>
      <c r="U200" s="278" t="s">
        <v>1350</v>
      </c>
      <c r="V200" s="278" t="s">
        <v>1351</v>
      </c>
      <c r="W200" s="292" t="s">
        <v>60</v>
      </c>
      <c r="X200" s="292" t="s">
        <v>61</v>
      </c>
      <c r="Y200" s="656" t="str">
        <f t="shared" si="208"/>
        <v>PROBABILIDAD</v>
      </c>
      <c r="Z200" s="657" t="str">
        <f t="shared" si="224"/>
        <v>30%</v>
      </c>
      <c r="AA200" s="275">
        <f t="shared" si="225"/>
        <v>8.6436000000000013E-2</v>
      </c>
      <c r="AB200" s="305" t="str">
        <f t="shared" si="221"/>
        <v>MUY BAJA</v>
      </c>
      <c r="AC200" s="301">
        <f t="shared" si="226"/>
        <v>0.8</v>
      </c>
      <c r="AD200" s="280" t="str">
        <f t="shared" si="222"/>
        <v>MAYOR</v>
      </c>
      <c r="AE200" s="658" t="str">
        <f t="shared" si="223"/>
        <v>ALTO</v>
      </c>
      <c r="AF200" s="285" t="s">
        <v>666</v>
      </c>
      <c r="AG200" s="278" t="s">
        <v>1352</v>
      </c>
      <c r="AH200" s="659"/>
      <c r="AI200" s="405"/>
      <c r="AJ200" s="659"/>
      <c r="AK200" s="355"/>
      <c r="AL200" s="655"/>
      <c r="AM200" s="659"/>
      <c r="AN200" s="355"/>
      <c r="AO200" s="659"/>
      <c r="AP200" s="355"/>
      <c r="AQ200" s="801"/>
      <c r="AR200" s="335"/>
      <c r="AS200" s="336"/>
      <c r="AT200" s="335"/>
      <c r="AU200" s="336"/>
      <c r="AV200" s="356"/>
      <c r="AW200" s="336"/>
      <c r="AX200" s="356"/>
      <c r="AY200" s="336"/>
      <c r="AZ200" s="356"/>
      <c r="BA200" s="336"/>
      <c r="BB200" s="356"/>
      <c r="BC200" s="336"/>
      <c r="BD200" s="356"/>
      <c r="BE200" s="336"/>
      <c r="BF200" s="360"/>
      <c r="BG200" s="340"/>
      <c r="BH200" s="356"/>
      <c r="BI200" s="336"/>
      <c r="BJ200" s="348"/>
      <c r="BK200" s="341"/>
      <c r="BL200" s="348"/>
      <c r="BM200" s="341"/>
      <c r="BN200" s="348"/>
      <c r="BO200" s="341"/>
      <c r="BP200" s="348"/>
      <c r="BQ200" s="361"/>
      <c r="BR200" s="598"/>
    </row>
    <row r="201" spans="1:70" s="626" customFormat="1" ht="113.25" customHeight="1">
      <c r="A201" s="607"/>
      <c r="B201" s="608"/>
      <c r="C201" s="608"/>
      <c r="D201" s="734"/>
      <c r="E201" s="653"/>
      <c r="F201" s="336" t="s">
        <v>1353</v>
      </c>
      <c r="G201" s="336"/>
      <c r="H201" s="336"/>
      <c r="I201" s="409"/>
      <c r="J201" s="336"/>
      <c r="K201" s="344"/>
      <c r="L201" s="336"/>
      <c r="M201" s="654"/>
      <c r="N201" s="345"/>
      <c r="O201" s="336"/>
      <c r="P201" s="654"/>
      <c r="Q201" s="345"/>
      <c r="R201" s="655"/>
      <c r="S201" s="273" t="s">
        <v>1354</v>
      </c>
      <c r="T201" s="292" t="s">
        <v>85</v>
      </c>
      <c r="U201" s="273" t="s">
        <v>1355</v>
      </c>
      <c r="V201" s="273" t="s">
        <v>1356</v>
      </c>
      <c r="W201" s="289" t="s">
        <v>60</v>
      </c>
      <c r="X201" s="289" t="s">
        <v>61</v>
      </c>
      <c r="Y201" s="656" t="str">
        <f t="shared" si="208"/>
        <v>PROBABILIDAD</v>
      </c>
      <c r="Z201" s="657" t="str">
        <f t="shared" si="224"/>
        <v>30%</v>
      </c>
      <c r="AA201" s="275">
        <f t="shared" si="225"/>
        <v>6.0505200000000009E-2</v>
      </c>
      <c r="AB201" s="305" t="str">
        <f t="shared" si="221"/>
        <v>MUY BAJA</v>
      </c>
      <c r="AC201" s="301">
        <f t="shared" si="226"/>
        <v>0.8</v>
      </c>
      <c r="AD201" s="280" t="str">
        <f t="shared" si="222"/>
        <v>MAYOR</v>
      </c>
      <c r="AE201" s="658" t="str">
        <f t="shared" si="223"/>
        <v>ALTO</v>
      </c>
      <c r="AF201" s="285" t="s">
        <v>666</v>
      </c>
      <c r="AG201" s="273" t="s">
        <v>1357</v>
      </c>
      <c r="AH201" s="659"/>
      <c r="AI201" s="405"/>
      <c r="AJ201" s="659"/>
      <c r="AK201" s="355"/>
      <c r="AL201" s="655"/>
      <c r="AM201" s="659"/>
      <c r="AN201" s="355"/>
      <c r="AO201" s="659"/>
      <c r="AP201" s="355"/>
      <c r="AQ201" s="801"/>
      <c r="AR201" s="335"/>
      <c r="AS201" s="336"/>
      <c r="AT201" s="335"/>
      <c r="AU201" s="336"/>
      <c r="AV201" s="356"/>
      <c r="AW201" s="336"/>
      <c r="AX201" s="356"/>
      <c r="AY201" s="336"/>
      <c r="AZ201" s="356"/>
      <c r="BA201" s="336"/>
      <c r="BB201" s="356"/>
      <c r="BC201" s="336"/>
      <c r="BD201" s="356"/>
      <c r="BE201" s="336"/>
      <c r="BF201" s="360"/>
      <c r="BG201" s="340"/>
      <c r="BH201" s="356"/>
      <c r="BI201" s="336"/>
      <c r="BJ201" s="348"/>
      <c r="BK201" s="341"/>
      <c r="BL201" s="348"/>
      <c r="BM201" s="341"/>
      <c r="BN201" s="348"/>
      <c r="BO201" s="341"/>
      <c r="BP201" s="348"/>
      <c r="BQ201" s="361"/>
      <c r="BR201" s="598"/>
    </row>
    <row r="202" spans="1:70" s="626" customFormat="1" ht="185.25" customHeight="1">
      <c r="A202" s="607"/>
      <c r="B202" s="608"/>
      <c r="C202" s="608"/>
      <c r="D202" s="734"/>
      <c r="E202" s="653"/>
      <c r="F202" s="336"/>
      <c r="G202" s="336"/>
      <c r="H202" s="336"/>
      <c r="I202" s="409"/>
      <c r="J202" s="336"/>
      <c r="K202" s="344"/>
      <c r="L202" s="336"/>
      <c r="M202" s="654"/>
      <c r="N202" s="345"/>
      <c r="O202" s="336"/>
      <c r="P202" s="654"/>
      <c r="Q202" s="345"/>
      <c r="R202" s="655"/>
      <c r="S202" s="273" t="s">
        <v>1358</v>
      </c>
      <c r="T202" s="292" t="s">
        <v>57</v>
      </c>
      <c r="U202" s="278" t="s">
        <v>1359</v>
      </c>
      <c r="V202" s="278" t="s">
        <v>1356</v>
      </c>
      <c r="W202" s="292" t="s">
        <v>60</v>
      </c>
      <c r="X202" s="292" t="s">
        <v>61</v>
      </c>
      <c r="Y202" s="656" t="str">
        <f t="shared" si="208"/>
        <v>PROBABILIDAD</v>
      </c>
      <c r="Z202" s="657" t="str">
        <f t="shared" si="224"/>
        <v>30%</v>
      </c>
      <c r="AA202" s="275">
        <f t="shared" si="225"/>
        <v>4.2353640000000012E-2</v>
      </c>
      <c r="AB202" s="305" t="str">
        <f t="shared" si="221"/>
        <v>MUY BAJA</v>
      </c>
      <c r="AC202" s="301">
        <f t="shared" si="226"/>
        <v>0.8</v>
      </c>
      <c r="AD202" s="280" t="str">
        <f t="shared" si="222"/>
        <v>MAYOR</v>
      </c>
      <c r="AE202" s="658" t="str">
        <f t="shared" si="223"/>
        <v>ALTO</v>
      </c>
      <c r="AF202" s="285" t="s">
        <v>666</v>
      </c>
      <c r="AG202" s="273" t="s">
        <v>1360</v>
      </c>
      <c r="AH202" s="659"/>
      <c r="AI202" s="405"/>
      <c r="AJ202" s="659"/>
      <c r="AK202" s="355"/>
      <c r="AL202" s="655"/>
      <c r="AM202" s="659"/>
      <c r="AN202" s="355"/>
      <c r="AO202" s="659"/>
      <c r="AP202" s="355"/>
      <c r="AQ202" s="801"/>
      <c r="AR202" s="335"/>
      <c r="AS202" s="336"/>
      <c r="AT202" s="335"/>
      <c r="AU202" s="336"/>
      <c r="AV202" s="356"/>
      <c r="AW202" s="336"/>
      <c r="AX202" s="356"/>
      <c r="AY202" s="336"/>
      <c r="AZ202" s="356"/>
      <c r="BA202" s="336"/>
      <c r="BB202" s="356"/>
      <c r="BC202" s="336"/>
      <c r="BD202" s="356"/>
      <c r="BE202" s="336"/>
      <c r="BF202" s="360"/>
      <c r="BG202" s="340"/>
      <c r="BH202" s="356"/>
      <c r="BI202" s="336"/>
      <c r="BJ202" s="348"/>
      <c r="BK202" s="341"/>
      <c r="BL202" s="348"/>
      <c r="BM202" s="341"/>
      <c r="BN202" s="348"/>
      <c r="BO202" s="341"/>
      <c r="BP202" s="348"/>
      <c r="BQ202" s="361"/>
      <c r="BR202" s="598"/>
    </row>
    <row r="203" spans="1:70" s="626" customFormat="1" ht="96" customHeight="1">
      <c r="A203" s="607"/>
      <c r="B203" s="608"/>
      <c r="C203" s="608"/>
      <c r="D203" s="734"/>
      <c r="E203" s="653"/>
      <c r="F203" s="336"/>
      <c r="G203" s="336"/>
      <c r="H203" s="336"/>
      <c r="I203" s="409"/>
      <c r="J203" s="336"/>
      <c r="K203" s="344"/>
      <c r="L203" s="336"/>
      <c r="M203" s="654"/>
      <c r="N203" s="345"/>
      <c r="O203" s="336"/>
      <c r="P203" s="654"/>
      <c r="Q203" s="345"/>
      <c r="R203" s="655"/>
      <c r="S203" s="273" t="s">
        <v>1361</v>
      </c>
      <c r="T203" s="292" t="s">
        <v>57</v>
      </c>
      <c r="U203" s="278" t="s">
        <v>1362</v>
      </c>
      <c r="V203" s="278" t="s">
        <v>1363</v>
      </c>
      <c r="W203" s="292" t="s">
        <v>78</v>
      </c>
      <c r="X203" s="292" t="s">
        <v>61</v>
      </c>
      <c r="Y203" s="656" t="str">
        <f t="shared" si="208"/>
        <v>PROBABILIDAD</v>
      </c>
      <c r="Z203" s="657" t="str">
        <f t="shared" si="224"/>
        <v>40%</v>
      </c>
      <c r="AA203" s="275">
        <f t="shared" si="225"/>
        <v>2.5412184000000008E-2</v>
      </c>
      <c r="AB203" s="305" t="str">
        <f t="shared" si="221"/>
        <v>MUY BAJA</v>
      </c>
      <c r="AC203" s="301">
        <f t="shared" si="226"/>
        <v>0.8</v>
      </c>
      <c r="AD203" s="280" t="str">
        <f t="shared" si="222"/>
        <v>MAYOR</v>
      </c>
      <c r="AE203" s="658" t="str">
        <f t="shared" si="223"/>
        <v>ALTO</v>
      </c>
      <c r="AF203" s="285" t="s">
        <v>666</v>
      </c>
      <c r="AG203" s="278" t="s">
        <v>1364</v>
      </c>
      <c r="AH203" s="659"/>
      <c r="AI203" s="405"/>
      <c r="AJ203" s="659"/>
      <c r="AK203" s="355"/>
      <c r="AL203" s="655"/>
      <c r="AM203" s="659"/>
      <c r="AN203" s="355"/>
      <c r="AO203" s="659"/>
      <c r="AP203" s="355"/>
      <c r="AQ203" s="801"/>
      <c r="AR203" s="335"/>
      <c r="AS203" s="336"/>
      <c r="AT203" s="335"/>
      <c r="AU203" s="336"/>
      <c r="AV203" s="356"/>
      <c r="AW203" s="336"/>
      <c r="AX203" s="356"/>
      <c r="AY203" s="336"/>
      <c r="AZ203" s="356"/>
      <c r="BA203" s="336"/>
      <c r="BB203" s="356"/>
      <c r="BC203" s="336"/>
      <c r="BD203" s="356"/>
      <c r="BE203" s="336"/>
      <c r="BF203" s="360"/>
      <c r="BG203" s="340"/>
      <c r="BH203" s="356"/>
      <c r="BI203" s="336"/>
      <c r="BJ203" s="348"/>
      <c r="BK203" s="341"/>
      <c r="BL203" s="348"/>
      <c r="BM203" s="341"/>
      <c r="BN203" s="348"/>
      <c r="BO203" s="341"/>
      <c r="BP203" s="348"/>
      <c r="BQ203" s="361"/>
      <c r="BR203" s="598"/>
    </row>
    <row r="204" spans="1:70" s="626" customFormat="1" ht="124.5" customHeight="1">
      <c r="A204" s="607"/>
      <c r="B204" s="608"/>
      <c r="C204" s="608"/>
      <c r="D204" s="734"/>
      <c r="E204" s="653"/>
      <c r="F204" s="336"/>
      <c r="G204" s="336"/>
      <c r="H204" s="336"/>
      <c r="I204" s="409"/>
      <c r="J204" s="336"/>
      <c r="K204" s="344"/>
      <c r="L204" s="336"/>
      <c r="M204" s="654"/>
      <c r="N204" s="345"/>
      <c r="O204" s="336"/>
      <c r="P204" s="654"/>
      <c r="Q204" s="345"/>
      <c r="R204" s="655"/>
      <c r="S204" s="273" t="s">
        <v>1365</v>
      </c>
      <c r="T204" s="292" t="s">
        <v>57</v>
      </c>
      <c r="U204" s="278" t="s">
        <v>1366</v>
      </c>
      <c r="V204" s="278" t="s">
        <v>1367</v>
      </c>
      <c r="W204" s="292" t="s">
        <v>60</v>
      </c>
      <c r="X204" s="292" t="s">
        <v>61</v>
      </c>
      <c r="Y204" s="656" t="str">
        <f t="shared" si="208"/>
        <v>PROBABILIDAD</v>
      </c>
      <c r="Z204" s="657" t="str">
        <f t="shared" si="224"/>
        <v>30%</v>
      </c>
      <c r="AA204" s="275">
        <f t="shared" si="225"/>
        <v>1.7788528800000005E-2</v>
      </c>
      <c r="AB204" s="305" t="str">
        <f t="shared" si="221"/>
        <v>MUY BAJA</v>
      </c>
      <c r="AC204" s="301">
        <f t="shared" si="226"/>
        <v>0.8</v>
      </c>
      <c r="AD204" s="280" t="str">
        <f t="shared" si="222"/>
        <v>MAYOR</v>
      </c>
      <c r="AE204" s="658" t="str">
        <f t="shared" si="223"/>
        <v>ALTO</v>
      </c>
      <c r="AF204" s="285" t="s">
        <v>666</v>
      </c>
      <c r="AG204" s="278" t="s">
        <v>1368</v>
      </c>
      <c r="AH204" s="659"/>
      <c r="AI204" s="405"/>
      <c r="AJ204" s="659"/>
      <c r="AK204" s="355"/>
      <c r="AL204" s="655"/>
      <c r="AM204" s="659"/>
      <c r="AN204" s="355"/>
      <c r="AO204" s="659"/>
      <c r="AP204" s="355"/>
      <c r="AQ204" s="801"/>
      <c r="AR204" s="335"/>
      <c r="AS204" s="336"/>
      <c r="AT204" s="335"/>
      <c r="AU204" s="336"/>
      <c r="AV204" s="356"/>
      <c r="AW204" s="336"/>
      <c r="AX204" s="356"/>
      <c r="AY204" s="336"/>
      <c r="AZ204" s="356"/>
      <c r="BA204" s="336"/>
      <c r="BB204" s="356"/>
      <c r="BC204" s="336"/>
      <c r="BD204" s="356"/>
      <c r="BE204" s="336"/>
      <c r="BF204" s="360"/>
      <c r="BG204" s="340"/>
      <c r="BH204" s="356"/>
      <c r="BI204" s="336"/>
      <c r="BJ204" s="348"/>
      <c r="BK204" s="341"/>
      <c r="BL204" s="348"/>
      <c r="BM204" s="341"/>
      <c r="BN204" s="348"/>
      <c r="BO204" s="341"/>
      <c r="BP204" s="348"/>
      <c r="BQ204" s="361"/>
      <c r="BR204" s="598"/>
    </row>
    <row r="205" spans="1:70" s="626" customFormat="1" ht="86.25" customHeight="1">
      <c r="A205" s="607"/>
      <c r="B205" s="608"/>
      <c r="C205" s="608"/>
      <c r="D205" s="734"/>
      <c r="E205" s="653"/>
      <c r="F205" s="273" t="s">
        <v>1306</v>
      </c>
      <c r="G205" s="336"/>
      <c r="H205" s="336"/>
      <c r="I205" s="409"/>
      <c r="J205" s="336"/>
      <c r="K205" s="344"/>
      <c r="L205" s="336"/>
      <c r="M205" s="654"/>
      <c r="N205" s="345"/>
      <c r="O205" s="336"/>
      <c r="P205" s="654"/>
      <c r="Q205" s="345"/>
      <c r="R205" s="655"/>
      <c r="S205" s="273" t="s">
        <v>1369</v>
      </c>
      <c r="T205" s="292" t="s">
        <v>57</v>
      </c>
      <c r="U205" s="278" t="s">
        <v>1370</v>
      </c>
      <c r="V205" s="278" t="s">
        <v>1371</v>
      </c>
      <c r="W205" s="292" t="s">
        <v>78</v>
      </c>
      <c r="X205" s="292" t="s">
        <v>61</v>
      </c>
      <c r="Y205" s="656" t="str">
        <f t="shared" si="208"/>
        <v>PROBABILIDAD</v>
      </c>
      <c r="Z205" s="657" t="str">
        <f t="shared" si="224"/>
        <v>40%</v>
      </c>
      <c r="AA205" s="275">
        <f t="shared" si="225"/>
        <v>1.0673117280000002E-2</v>
      </c>
      <c r="AB205" s="305" t="str">
        <f t="shared" si="221"/>
        <v>MUY BAJA</v>
      </c>
      <c r="AC205" s="301">
        <f t="shared" si="226"/>
        <v>0.8</v>
      </c>
      <c r="AD205" s="280" t="str">
        <f t="shared" si="222"/>
        <v>MAYOR</v>
      </c>
      <c r="AE205" s="658" t="str">
        <f t="shared" si="223"/>
        <v>ALTO</v>
      </c>
      <c r="AF205" s="285" t="s">
        <v>666</v>
      </c>
      <c r="AG205" s="278" t="s">
        <v>1372</v>
      </c>
      <c r="AH205" s="659"/>
      <c r="AI205" s="405"/>
      <c r="AJ205" s="659"/>
      <c r="AK205" s="355"/>
      <c r="AL205" s="655"/>
      <c r="AM205" s="659"/>
      <c r="AN205" s="355"/>
      <c r="AO205" s="659"/>
      <c r="AP205" s="355"/>
      <c r="AQ205" s="801"/>
      <c r="AR205" s="335"/>
      <c r="AS205" s="336"/>
      <c r="AT205" s="335"/>
      <c r="AU205" s="336"/>
      <c r="AV205" s="356"/>
      <c r="AW205" s="336"/>
      <c r="AX205" s="356"/>
      <c r="AY205" s="336"/>
      <c r="AZ205" s="356"/>
      <c r="BA205" s="336"/>
      <c r="BB205" s="356"/>
      <c r="BC205" s="336"/>
      <c r="BD205" s="356"/>
      <c r="BE205" s="336"/>
      <c r="BF205" s="360"/>
      <c r="BG205" s="340"/>
      <c r="BH205" s="356"/>
      <c r="BI205" s="336"/>
      <c r="BJ205" s="348"/>
      <c r="BK205" s="341"/>
      <c r="BL205" s="348"/>
      <c r="BM205" s="341"/>
      <c r="BN205" s="348"/>
      <c r="BO205" s="341"/>
      <c r="BP205" s="348"/>
      <c r="BQ205" s="361"/>
      <c r="BR205" s="598"/>
    </row>
    <row r="206" spans="1:70" s="626" customFormat="1" ht="120" customHeight="1">
      <c r="A206" s="607"/>
      <c r="B206" s="608"/>
      <c r="C206" s="608"/>
      <c r="D206" s="734"/>
      <c r="E206" s="653" t="s">
        <v>470</v>
      </c>
      <c r="F206" s="242" t="s">
        <v>506</v>
      </c>
      <c r="G206" s="343" t="s">
        <v>1373</v>
      </c>
      <c r="H206" s="336" t="s">
        <v>1374</v>
      </c>
      <c r="I206" s="409"/>
      <c r="J206" s="339" t="s">
        <v>18</v>
      </c>
      <c r="K206" s="344">
        <v>50</v>
      </c>
      <c r="L206" s="343" t="s">
        <v>1375</v>
      </c>
      <c r="M206" s="654" t="str">
        <f>IF(K206&lt;=0,"",IF(K206&lt;=2,"Muy Baja",IF(K206&lt;=10,"Baja",IF(K206&lt;=30,"Media",IF(K206&lt;=100,"Alta",IF(K206&gt;100,"Muy Alta"))))))</f>
        <v>Alta</v>
      </c>
      <c r="N206" s="345">
        <f>IF(M206="","",IF(M206="Muy Baja",0.2,IF(M206="Baja",0.4,IF(M206="Media",0.6,IF(M206="Alta",0.8,IF(M206="Muy Alta",1,))))))</f>
        <v>0.8</v>
      </c>
      <c r="O206" s="339" t="s">
        <v>55</v>
      </c>
      <c r="P206" s="654" t="str">
        <f>IF(OR(O206=CRITERIOS!$C$182,O206=CRITERIOS!$D$182),"Leve",IF(OR(O206=CRITERIOS!$C$183,O206=CRITERIOS!$D$183),"Menor",IF(OR(O206=CRITERIOS!$C$184,O206=CRITERIOS!$D$184),"Moderado",IF(OR(O206=CRITERIOS!$C$185,O206=CRITERIOS!$D$185),"Mayor",IF(OR(O206=CRITERIOS!$C$186,O206=CRITERIOS!$D$186),"Catastrófico","")))))</f>
        <v>Moderado</v>
      </c>
      <c r="Q206" s="345">
        <f>IF(P206="","",IF(P206="Leve",0.2,IF(P206="Menor",0.4,IF(P206="Moderado",0.6,IF(P206="Mayor",0.8,IF(P206="Catastrófico",1,))))))</f>
        <v>0.6</v>
      </c>
      <c r="R206" s="655" t="str">
        <f>IF(OR(AND(M206="Muy Baja",P206="Leve"),AND(M206="Muy Baja",P206="Menor"),AND(M206="Baja",P206="Leve")),"BAJO",IF(OR(AND(M206="Muy baja",P206="Moderado"),AND(M206="Baja",P206="Menor"),AND(M206="Baja",P206="Moderado"),AND(M206="Media",P206="Leve"),AND(M206="Media",P206="Menor"),AND(M206="Media",P206="Moderado"),AND(M206="Alta",P206="Leve"),AND(M206="Alta",P206="Menor")),"MODERADO",IF(OR(AND(M206="Muy Baja",P206="Mayor"),AND(M206="Baja",P206="Mayor"),AND(M206="Media",P206="Mayor"),AND(M206="Alta",P206="Moderado"),AND(M206="Alta",P206="Mayor"),AND(M206="Muy Alta",P206="Leve"),AND(M206="Muy Alta",P206="Menor"),AND(M206="Muy Alta",P206="Moderado"),AND(M206="Muy Alta",P206="Mayor")),"ALTO",IF(OR(AND(M206="Muy Baja",P206="Catastrófico"),AND(M206="Baja",P206="Catastrófico"),AND(M206="Media",P206="Catastrófico"),AND(M206="Alta",P206="Catastrófico"),AND(M206="Muy Alta",P206="Catastrófico")),"EXTREMO",""))))</f>
        <v>ALTO</v>
      </c>
      <c r="S206" s="677" t="s">
        <v>507</v>
      </c>
      <c r="T206" s="292" t="s">
        <v>57</v>
      </c>
      <c r="U206" s="724" t="s">
        <v>508</v>
      </c>
      <c r="V206" s="677" t="s">
        <v>1376</v>
      </c>
      <c r="W206" s="292" t="s">
        <v>78</v>
      </c>
      <c r="X206" s="292" t="s">
        <v>61</v>
      </c>
      <c r="Y206" s="656" t="str">
        <f t="shared" si="208"/>
        <v>PROBABILIDAD</v>
      </c>
      <c r="Z206" s="657" t="str">
        <f t="shared" si="224"/>
        <v>40%</v>
      </c>
      <c r="AA206" s="275">
        <f>IFERROR(IF(Y206="Probabilidad",(N206-(N206*Z206)),IF(Y206="Impacto",N206,"")),"")</f>
        <v>0.48</v>
      </c>
      <c r="AB206" s="305" t="str">
        <f t="shared" ref="AB206:AB211" si="227">IFERROR(IF(AA206="","",IF(AA206&lt;=0.2,"MUY BAJA",IF(AA206&lt;=0.4,"BAJA",IF(AA206&lt;=0.6,"MEDIA",IF(AA206&lt;=0.8,"ALTA",IF(AA206=1,"MUY ALTA")))))),"")</f>
        <v>MEDIA</v>
      </c>
      <c r="AC206" s="280">
        <f>IFERROR(IF(Y206="Impacto",(Q206-(Q206*Z206)),IF(Y206="Probabilidad",Q206,"")),"")</f>
        <v>0.6</v>
      </c>
      <c r="AD206" s="280" t="str">
        <f t="shared" ref="AD206:AD211" si="228">IFERROR(IF(AC206="","",IF(AC206&lt;=0.2,"LEVE",IF(AC206&lt;=0.4,"MENOR",IF(AC206&lt;=0.6,"MODERADO",IF(AC206&lt;=0.8,"MAYOR",IF(AC206=1,"CATASTRÓFICO")))))),"")</f>
        <v>MODERADO</v>
      </c>
      <c r="AE206" s="658" t="str">
        <f t="shared" ref="AE206:AE211" si="229">IFERROR(IF(OR(AND(AB206="Muy Baja",AD206="Leve"),AND(AB206="Muy Baja",AD206="Menor"),AND(AB206="Baja",AD206="Leve")),"BAJO",IF(OR(AND(AB206="Muy baja",AD206="Moderado"),AND(AB206="Baja",AD206="Menor"),AND(AB206="Baja",AD206="Moderado"),AND(AB206="Media",AD206="Leve"),AND(AB206="Media",AD206="Menor"),AND(AB206="Media",AD206="Moderado"),AND(AB206="Alta",AD206="Leve"),AND(AB206="Alta",AD206="Menor")),"MODERADO",IF(OR(AND(AB206="Muy Baja",AD206="Mayor"),AND(AB206="Baja",AD206="Mayor"),AND(AB206="Media",AD206="Mayor"),AND(AB206="Alta",AD206="Moderado"),AND(AB206="Alta",AD206="Mayor"),AND(AB206="Muy Alta",AD206="Leve"),AND(AB206="Muy Alta",AD206="Menor"),AND(AB206="Muy Alta",AD206="Moderado"),AND(AB206="Muy Alta",AD206="Mayor")),"ALTO",IF(OR(AND(AB206="Muy Baja",AD206="Catastrófico"),AND(AB206="Baja",AD206="Catastrófico"),AND(AB206="Media",AD206="Catastrófico"),AND(AB206="Alta",AD206="Catastrófico"),AND(AB206="Muy Alta",AD206="Catastrófico")),"EXTREMO","")))),"")</f>
        <v>MODERADO</v>
      </c>
      <c r="AF206" s="802" t="s">
        <v>478</v>
      </c>
      <c r="AG206" s="724" t="s">
        <v>1377</v>
      </c>
      <c r="AH206" s="659">
        <f>MIN(AA206:AA210)</f>
        <v>6.2207999999999986E-2</v>
      </c>
      <c r="AI206" s="405" t="str">
        <f>IFERROR(IF(AH206="","",IF(AH206&lt;=0.2,"MUY BAJA",IF(AH206&lt;=0.4,"BAJA",IF(AH206&lt;=0.6,"MEDIA",IF(AH206&lt;=0.8,"ALTA",IF(AH206=1,"MUY ALTA")))))),"")</f>
        <v>MUY BAJA</v>
      </c>
      <c r="AJ206" s="659">
        <f>MIN(AC206:AC210)</f>
        <v>0.6</v>
      </c>
      <c r="AK206" s="355" t="str">
        <f>IFERROR(IF(AJ206="","",IF(AJ206&lt;=0.2,"LEVE",IF(AJ206&lt;=0.4,"MENOR",IF(AJ206&lt;=0.6,"MODERADO",IF(AJ206&lt;=0.8,"MAYOR",IF(AJ206=1,"CATASTRÓFICO")))))),"")</f>
        <v>MODERADO</v>
      </c>
      <c r="AL206" s="355" t="str">
        <f>IFERROR(IF(OR(AND(AI206="Muy Baja",AK206="Leve"),AND(AI206="Muy Baja",AK206="Menor"),AND(AI206="Baja",AK206="Leve")),"BAJO",IF(OR(AND(AI206="Muy baja",AK206="Moderado"),AND(AI206="Baja",AK206="Menor"),AND(AI206="Baja",AK206="Moderado"),AND(AI206="Media",AK206="Leve"),AND(AI206="Media",AK206="Menor"),AND(AI206="Media",AK206="Moderado"),AND(AI206="Alta",AK206="Leve"),AND(AI206="Alta",AK206="Menor")),"MODERADO",IF(OR(AND(AI206="Muy Baja",AK206="Mayor"),AND(AI206="Baja",AK206="Mayor"),AND(AI206="Media",AK206="Mayor"),AND(AI206="Alta",AK206="Moderado"),AND(AI206="Alta",AK206="Mayor"),AND(AI206="Muy Alta",AK206="Leve"),AND(AI206="Muy Alta",AK206="Menor"),AND(AI206="Muy Alta",AK206="Moderado"),AND(AI206="Muy Alta",AK206="Mayor")),"ALTO",IF(OR(AND(AI206="Muy Baja",AK206="Catastrófico"),AND(AI206="Baja",AK206="Catastrófico"),AND(AI206="Media",AK206="Catastrófico"),AND(AI206="Alta",AK206="Catastrófico"),AND(AI206="Muy Alta",AK206="Catastrófico")),"EXTREMO","")))),"")</f>
        <v>MODERADO</v>
      </c>
      <c r="AM206" s="659"/>
      <c r="AN206" s="355"/>
      <c r="AO206" s="659"/>
      <c r="AP206" s="355"/>
      <c r="AQ206" s="801"/>
      <c r="AR206" s="803" t="s">
        <v>1378</v>
      </c>
      <c r="AS206" s="804" t="s">
        <v>1379</v>
      </c>
      <c r="AT206" s="803" t="s">
        <v>371</v>
      </c>
      <c r="AU206" s="804" t="s">
        <v>1380</v>
      </c>
      <c r="AV206" s="805">
        <v>44068</v>
      </c>
      <c r="AW206" s="804" t="s">
        <v>1381</v>
      </c>
      <c r="AX206" s="805">
        <v>43901</v>
      </c>
      <c r="AY206" s="804" t="s">
        <v>1382</v>
      </c>
      <c r="AZ206" s="806">
        <v>44587</v>
      </c>
      <c r="BA206" s="807" t="s">
        <v>1383</v>
      </c>
      <c r="BB206" s="691">
        <v>44796</v>
      </c>
      <c r="BC206" s="692" t="s">
        <v>1383</v>
      </c>
      <c r="BD206" s="691">
        <v>44960</v>
      </c>
      <c r="BE206" s="692" t="s">
        <v>1383</v>
      </c>
      <c r="BF206" s="360">
        <v>45138</v>
      </c>
      <c r="BG206" s="375" t="s">
        <v>1383</v>
      </c>
      <c r="BH206" s="356"/>
      <c r="BI206" s="336"/>
      <c r="BJ206" s="348">
        <v>45401</v>
      </c>
      <c r="BK206" s="341" t="s">
        <v>215</v>
      </c>
      <c r="BL206" s="348">
        <v>45552</v>
      </c>
      <c r="BM206" s="341" t="s">
        <v>1384</v>
      </c>
      <c r="BN206" s="681">
        <v>45720</v>
      </c>
      <c r="BO206" s="682" t="s">
        <v>73</v>
      </c>
      <c r="BP206" s="681">
        <v>45697</v>
      </c>
      <c r="BQ206" s="683" t="s">
        <v>74</v>
      </c>
      <c r="BR206" s="598"/>
    </row>
    <row r="207" spans="1:70" s="626" customFormat="1" ht="173.25" customHeight="1">
      <c r="A207" s="607"/>
      <c r="B207" s="608"/>
      <c r="C207" s="608"/>
      <c r="D207" s="734"/>
      <c r="E207" s="653"/>
      <c r="F207" s="242" t="s">
        <v>471</v>
      </c>
      <c r="G207" s="343"/>
      <c r="H207" s="336"/>
      <c r="I207" s="409"/>
      <c r="J207" s="339"/>
      <c r="K207" s="344"/>
      <c r="L207" s="340"/>
      <c r="M207" s="654"/>
      <c r="N207" s="345"/>
      <c r="O207" s="339"/>
      <c r="P207" s="654"/>
      <c r="Q207" s="345"/>
      <c r="R207" s="655"/>
      <c r="S207" s="677" t="s">
        <v>475</v>
      </c>
      <c r="T207" s="292" t="s">
        <v>57</v>
      </c>
      <c r="U207" s="724" t="s">
        <v>476</v>
      </c>
      <c r="V207" s="677" t="s">
        <v>1385</v>
      </c>
      <c r="W207" s="292" t="s">
        <v>78</v>
      </c>
      <c r="X207" s="292" t="s">
        <v>61</v>
      </c>
      <c r="Y207" s="656" t="str">
        <f t="shared" si="208"/>
        <v>PROBABILIDAD</v>
      </c>
      <c r="Z207" s="657" t="s">
        <v>1386</v>
      </c>
      <c r="AA207" s="275">
        <f>IFERROR(IF(AND(Y206="Probabilidad",Y207="Probabilidad"),(AA206-(AA206*Z207)),IF(Y207="Probabilidad",(N206-(N206*Z207)),IF(Y207="Impacto",AA206,""))),"")</f>
        <v>0.28799999999999998</v>
      </c>
      <c r="AB207" s="305" t="str">
        <f t="shared" si="227"/>
        <v>BAJA</v>
      </c>
      <c r="AC207" s="280">
        <f>IFERROR(IF(AND(Y206="Impacto",Y207="Impacto"),(AC206-(AC206*Z207)),IF(Y207="Impacto",(Q206-(+Q206*Z207)),IF(Y207="Probabilidad",AC206,""))),"")</f>
        <v>0.6</v>
      </c>
      <c r="AD207" s="280" t="str">
        <f t="shared" si="228"/>
        <v>MODERADO</v>
      </c>
      <c r="AE207" s="658" t="str">
        <f t="shared" si="229"/>
        <v>MODERADO</v>
      </c>
      <c r="AF207" s="723" t="s">
        <v>478</v>
      </c>
      <c r="AG207" s="242" t="s">
        <v>1387</v>
      </c>
      <c r="AH207" s="687"/>
      <c r="AI207" s="405"/>
      <c r="AJ207" s="687"/>
      <c r="AK207" s="355"/>
      <c r="AL207" s="355"/>
      <c r="AM207" s="659"/>
      <c r="AN207" s="355"/>
      <c r="AO207" s="659"/>
      <c r="AP207" s="355"/>
      <c r="AQ207" s="801"/>
      <c r="AR207" s="803"/>
      <c r="AS207" s="804"/>
      <c r="AT207" s="803"/>
      <c r="AU207" s="804"/>
      <c r="AV207" s="805"/>
      <c r="AW207" s="804"/>
      <c r="AX207" s="805"/>
      <c r="AY207" s="804"/>
      <c r="AZ207" s="806"/>
      <c r="BA207" s="807"/>
      <c r="BB207" s="691"/>
      <c r="BC207" s="692"/>
      <c r="BD207" s="691"/>
      <c r="BE207" s="692"/>
      <c r="BF207" s="360"/>
      <c r="BG207" s="375"/>
      <c r="BH207" s="356"/>
      <c r="BI207" s="336"/>
      <c r="BJ207" s="348"/>
      <c r="BK207" s="341"/>
      <c r="BL207" s="348"/>
      <c r="BM207" s="341"/>
      <c r="BN207" s="681"/>
      <c r="BO207" s="682"/>
      <c r="BP207" s="681"/>
      <c r="BQ207" s="683"/>
      <c r="BR207" s="598"/>
    </row>
    <row r="208" spans="1:70" s="626" customFormat="1" ht="127.5" customHeight="1">
      <c r="A208" s="607"/>
      <c r="B208" s="608"/>
      <c r="C208" s="608"/>
      <c r="D208" s="734"/>
      <c r="E208" s="653"/>
      <c r="F208" s="242" t="s">
        <v>1388</v>
      </c>
      <c r="G208" s="343"/>
      <c r="H208" s="336"/>
      <c r="I208" s="409"/>
      <c r="J208" s="339"/>
      <c r="K208" s="344"/>
      <c r="L208" s="340"/>
      <c r="M208" s="654"/>
      <c r="N208" s="345"/>
      <c r="O208" s="339"/>
      <c r="P208" s="654"/>
      <c r="Q208" s="345"/>
      <c r="R208" s="655"/>
      <c r="S208" s="677" t="s">
        <v>1389</v>
      </c>
      <c r="T208" s="248" t="s">
        <v>57</v>
      </c>
      <c r="U208" s="724" t="s">
        <v>1390</v>
      </c>
      <c r="V208" s="677" t="s">
        <v>1391</v>
      </c>
      <c r="W208" s="292" t="s">
        <v>78</v>
      </c>
      <c r="X208" s="292" t="s">
        <v>61</v>
      </c>
      <c r="Y208" s="656" t="str">
        <f t="shared" si="208"/>
        <v>PROBABILIDAD</v>
      </c>
      <c r="Z208" s="657" t="s">
        <v>1386</v>
      </c>
      <c r="AA208" s="275">
        <f>IFERROR(IF(AND(Y207="Probabilidad",Y208="Probabilidad"),(AA207-(AA207*Z208)),IF(AND(Y207="Impacto",Y208="Probabilidad"),(AA206-(AA206*Z208)),IF(Y208="Impacto",AA207,""))),"")</f>
        <v>0.17279999999999998</v>
      </c>
      <c r="AB208" s="305" t="str">
        <f t="shared" si="227"/>
        <v>MUY BAJA</v>
      </c>
      <c r="AC208" s="280">
        <f>IFERROR(IF(AND(Y207="Impacto",Y208="Impacto"),(AC207-(AC207*Z208)),IF(AND(Y207="Probabilidad",Y208="Impacto"),(AC206-(AC206*Z208)),IF(Y208="Probabilidad",AC207,""))),"")</f>
        <v>0.6</v>
      </c>
      <c r="AD208" s="280" t="str">
        <f t="shared" si="228"/>
        <v>MODERADO</v>
      </c>
      <c r="AE208" s="658" t="str">
        <f t="shared" si="229"/>
        <v>MODERADO</v>
      </c>
      <c r="AF208" s="802" t="s">
        <v>478</v>
      </c>
      <c r="AG208" s="267" t="s">
        <v>1392</v>
      </c>
      <c r="AH208" s="687"/>
      <c r="AI208" s="405"/>
      <c r="AJ208" s="687"/>
      <c r="AK208" s="355"/>
      <c r="AL208" s="355"/>
      <c r="AM208" s="659"/>
      <c r="AN208" s="355"/>
      <c r="AO208" s="659"/>
      <c r="AP208" s="355"/>
      <c r="AQ208" s="801"/>
      <c r="AR208" s="803"/>
      <c r="AS208" s="804"/>
      <c r="AT208" s="803"/>
      <c r="AU208" s="804"/>
      <c r="AV208" s="805"/>
      <c r="AW208" s="804"/>
      <c r="AX208" s="805"/>
      <c r="AY208" s="804"/>
      <c r="AZ208" s="806"/>
      <c r="BA208" s="807"/>
      <c r="BB208" s="691"/>
      <c r="BC208" s="692"/>
      <c r="BD208" s="691"/>
      <c r="BE208" s="692"/>
      <c r="BF208" s="360"/>
      <c r="BG208" s="375"/>
      <c r="BH208" s="356"/>
      <c r="BI208" s="336"/>
      <c r="BJ208" s="348"/>
      <c r="BK208" s="341"/>
      <c r="BL208" s="348"/>
      <c r="BM208" s="341"/>
      <c r="BN208" s="681"/>
      <c r="BO208" s="682"/>
      <c r="BP208" s="681"/>
      <c r="BQ208" s="683"/>
      <c r="BR208" s="598"/>
    </row>
    <row r="209" spans="1:70" s="626" customFormat="1" ht="78.75" customHeight="1">
      <c r="A209" s="607"/>
      <c r="B209" s="608"/>
      <c r="C209" s="608"/>
      <c r="D209" s="734"/>
      <c r="E209" s="653"/>
      <c r="F209" s="242" t="s">
        <v>1393</v>
      </c>
      <c r="G209" s="343"/>
      <c r="H209" s="336"/>
      <c r="I209" s="409"/>
      <c r="J209" s="339"/>
      <c r="K209" s="344"/>
      <c r="L209" s="340"/>
      <c r="M209" s="654"/>
      <c r="N209" s="345"/>
      <c r="O209" s="339"/>
      <c r="P209" s="654"/>
      <c r="Q209" s="345"/>
      <c r="R209" s="655"/>
      <c r="S209" s="677" t="s">
        <v>1394</v>
      </c>
      <c r="T209" s="292" t="s">
        <v>57</v>
      </c>
      <c r="U209" s="724" t="s">
        <v>1390</v>
      </c>
      <c r="V209" s="677" t="s">
        <v>1395</v>
      </c>
      <c r="W209" s="292" t="s">
        <v>78</v>
      </c>
      <c r="X209" s="292" t="s">
        <v>61</v>
      </c>
      <c r="Y209" s="656" t="str">
        <f t="shared" si="208"/>
        <v>PROBABILIDAD</v>
      </c>
      <c r="Z209" s="657" t="s">
        <v>1386</v>
      </c>
      <c r="AA209" s="275">
        <f>IFERROR(IF(AND(Y208="Probabilidad",Y209="Probabilidad"),(AA208-(AA208*Z209)),IF(AND(Y208="Impacto",Y209="Probabilidad"),(AA207-(AA207*Z209)),IF(Y209="Impacto",AA208,""))),"")</f>
        <v>0.10367999999999998</v>
      </c>
      <c r="AB209" s="305" t="str">
        <f t="shared" si="227"/>
        <v>MUY BAJA</v>
      </c>
      <c r="AC209" s="280">
        <f>IFERROR(IF(AND(Y208="Impacto",Y209="Impacto"),(AC208-(AC208*Z209)),IF(AND(Y208="Probabilidad",Y209="Impacto"),(AC207-(AC207*Z209)),IF(Y209="Probabilidad",AC208,""))),"")</f>
        <v>0.6</v>
      </c>
      <c r="AD209" s="280" t="str">
        <f t="shared" si="228"/>
        <v>MODERADO</v>
      </c>
      <c r="AE209" s="658" t="str">
        <f t="shared" si="229"/>
        <v>MODERADO</v>
      </c>
      <c r="AF209" s="723" t="s">
        <v>478</v>
      </c>
      <c r="AG209" s="707" t="s">
        <v>1396</v>
      </c>
      <c r="AH209" s="687"/>
      <c r="AI209" s="405"/>
      <c r="AJ209" s="687"/>
      <c r="AK209" s="355"/>
      <c r="AL209" s="355"/>
      <c r="AM209" s="659"/>
      <c r="AN209" s="355"/>
      <c r="AO209" s="659"/>
      <c r="AP209" s="355"/>
      <c r="AQ209" s="801"/>
      <c r="AR209" s="803"/>
      <c r="AS209" s="804"/>
      <c r="AT209" s="803"/>
      <c r="AU209" s="804"/>
      <c r="AV209" s="805"/>
      <c r="AW209" s="804"/>
      <c r="AX209" s="805"/>
      <c r="AY209" s="804"/>
      <c r="AZ209" s="806"/>
      <c r="BA209" s="807"/>
      <c r="BB209" s="691"/>
      <c r="BC209" s="692"/>
      <c r="BD209" s="691"/>
      <c r="BE209" s="692"/>
      <c r="BF209" s="360"/>
      <c r="BG209" s="375"/>
      <c r="BH209" s="356"/>
      <c r="BI209" s="336"/>
      <c r="BJ209" s="348"/>
      <c r="BK209" s="341"/>
      <c r="BL209" s="348"/>
      <c r="BM209" s="341"/>
      <c r="BN209" s="681"/>
      <c r="BO209" s="682"/>
      <c r="BP209" s="681"/>
      <c r="BQ209" s="683"/>
      <c r="BR209" s="598"/>
    </row>
    <row r="210" spans="1:70" s="626" customFormat="1" ht="99" customHeight="1">
      <c r="A210" s="607"/>
      <c r="B210" s="608"/>
      <c r="C210" s="608"/>
      <c r="D210" s="734"/>
      <c r="E210" s="653"/>
      <c r="F210" s="242" t="s">
        <v>1397</v>
      </c>
      <c r="G210" s="343"/>
      <c r="H210" s="336"/>
      <c r="I210" s="409"/>
      <c r="J210" s="339"/>
      <c r="K210" s="344"/>
      <c r="L210" s="340"/>
      <c r="M210" s="654"/>
      <c r="N210" s="345"/>
      <c r="O210" s="339"/>
      <c r="P210" s="654"/>
      <c r="Q210" s="345"/>
      <c r="R210" s="655"/>
      <c r="S210" s="677" t="s">
        <v>1398</v>
      </c>
      <c r="T210" s="292" t="s">
        <v>57</v>
      </c>
      <c r="U210" s="724" t="s">
        <v>1399</v>
      </c>
      <c r="V210" s="677" t="s">
        <v>1400</v>
      </c>
      <c r="W210" s="292" t="s">
        <v>78</v>
      </c>
      <c r="X210" s="292" t="s">
        <v>61</v>
      </c>
      <c r="Y210" s="656" t="str">
        <f t="shared" si="208"/>
        <v>PROBABILIDAD</v>
      </c>
      <c r="Z210" s="657" t="s">
        <v>1386</v>
      </c>
      <c r="AA210" s="275">
        <f>IFERROR(IF(AND(Y209="Probabilidad",Y210="Probabilidad"),(AA209-(AA209*Z210)),IF(AND(Y209="Impacto",Y210="Probabilidad"),(AA208-(AA208*Z210)),IF(Y210="Impacto",AA209,""))),"")</f>
        <v>6.2207999999999986E-2</v>
      </c>
      <c r="AB210" s="305" t="str">
        <f t="shared" si="227"/>
        <v>MUY BAJA</v>
      </c>
      <c r="AC210" s="280">
        <f>IFERROR(IF(AND(Y209="Impacto",Y210="Impacto"),(AC209-(AC209*Z210)),IF(AND(Y209="Probabilidad",Y210="Impacto"),(AC208-(AC208*Z210)),IF(Y210="Probabilidad",AC209,""))),"")</f>
        <v>0.6</v>
      </c>
      <c r="AD210" s="280" t="str">
        <f t="shared" si="228"/>
        <v>MODERADO</v>
      </c>
      <c r="AE210" s="658" t="str">
        <f t="shared" si="229"/>
        <v>MODERADO</v>
      </c>
      <c r="AF210" s="723" t="s">
        <v>478</v>
      </c>
      <c r="AG210" s="724" t="s">
        <v>1401</v>
      </c>
      <c r="AH210" s="687"/>
      <c r="AI210" s="405"/>
      <c r="AJ210" s="687"/>
      <c r="AK210" s="355"/>
      <c r="AL210" s="355"/>
      <c r="AM210" s="659"/>
      <c r="AN210" s="355"/>
      <c r="AO210" s="659"/>
      <c r="AP210" s="355"/>
      <c r="AQ210" s="801"/>
      <c r="AR210" s="803"/>
      <c r="AS210" s="804"/>
      <c r="AT210" s="803"/>
      <c r="AU210" s="804"/>
      <c r="AV210" s="805"/>
      <c r="AW210" s="804"/>
      <c r="AX210" s="805"/>
      <c r="AY210" s="804"/>
      <c r="AZ210" s="806"/>
      <c r="BA210" s="807"/>
      <c r="BB210" s="691"/>
      <c r="BC210" s="692"/>
      <c r="BD210" s="691"/>
      <c r="BE210" s="692"/>
      <c r="BF210" s="360"/>
      <c r="BG210" s="375"/>
      <c r="BH210" s="356"/>
      <c r="BI210" s="336"/>
      <c r="BJ210" s="348"/>
      <c r="BK210" s="341"/>
      <c r="BL210" s="348"/>
      <c r="BM210" s="341"/>
      <c r="BN210" s="681"/>
      <c r="BO210" s="682"/>
      <c r="BP210" s="681"/>
      <c r="BQ210" s="683"/>
      <c r="BR210" s="598"/>
    </row>
    <row r="211" spans="1:70" s="626" customFormat="1" ht="155.25" customHeight="1">
      <c r="A211" s="607"/>
      <c r="B211" s="608"/>
      <c r="C211" s="608"/>
      <c r="D211" s="734"/>
      <c r="E211" s="653" t="s">
        <v>470</v>
      </c>
      <c r="F211" s="304" t="s">
        <v>471</v>
      </c>
      <c r="G211" s="340" t="s">
        <v>1402</v>
      </c>
      <c r="H211" s="336" t="s">
        <v>1403</v>
      </c>
      <c r="I211" s="409"/>
      <c r="J211" s="351" t="s">
        <v>18</v>
      </c>
      <c r="K211" s="344">
        <v>115</v>
      </c>
      <c r="L211" s="343" t="s">
        <v>474</v>
      </c>
      <c r="M211" s="654" t="str">
        <f>IF(K211&lt;=0,"",IF(K211&lt;=2,"Muy Baja",IF(K211&lt;=10,"Baja",IF(K211&lt;=30,"Media",IF(K211&lt;=100,"Alta",IF(K211&gt;100,"Muy Alta"))))))</f>
        <v>Muy Alta</v>
      </c>
      <c r="N211" s="345">
        <f>IF(M211="","",IF(M211="Muy Baja",0.2,IF(M211="Baja",0.4,IF(M211="Media",0.6,IF(M211="Alta",0.8,IF(M211="Muy Alta",1,))))))</f>
        <v>1</v>
      </c>
      <c r="O211" s="341" t="s">
        <v>55</v>
      </c>
      <c r="P211" s="703" t="str">
        <f>IF(OR(O211=CRITERIOS!$C$182,O211=CRITERIOS!$D$182),"Leve",IF(OR(O211=CRITERIOS!$C$183,O211=CRITERIOS!$D$183),"Menor",IF(OR(O211=CRITERIOS!$C$184,O211=CRITERIOS!$D$184),"Moderado",IF(OR(O211=CRITERIOS!$C$185,O211=CRITERIOS!$D$185),"Mayor",IF(OR(O211=CRITERIOS!$C$186,O211=CRITERIOS!$D$186),"Catastrófico","")))))</f>
        <v>Moderado</v>
      </c>
      <c r="Q211" s="345">
        <f>IF(P211="","",IF(P211="Leve",0.2,IF(P211="Menor",0.4,IF(P211="Moderado",0.6,IF(P211="Mayor",0.8,IF(P211="Catastrófico",1,))))))</f>
        <v>0.6</v>
      </c>
      <c r="R211" s="655" t="str">
        <f>IF(OR(AND(M211="Muy Baja",P211="Leve"),AND(M211="Muy Baja",P211="Menor"),AND(M211="Baja",P211="Leve")),"BAJO",IF(OR(AND(M211="Muy baja",P211="Moderado"),AND(M211="Baja",P211="Menor"),AND(M211="Baja",P211="Moderado"),AND(M211="Media",P211="Leve"),AND(M211="Media",P211="Menor"),AND(M211="Media",P211="Moderado"),AND(M211="Alta",P211="Leve"),AND(M211="Alta",P211="Menor")),"MODERADO",IF(OR(AND(M211="Muy Baja",P211="Mayor"),AND(M211="Baja",P211="Mayor"),AND(M211="Media",P211="Mayor"),AND(M211="Alta",P211="Moderado"),AND(M211="Alta",P211="Mayor"),AND(M211="Muy Alta",P211="Leve"),AND(M211="Muy Alta",P211="Menor"),AND(M211="Muy Alta",P211="Moderado"),AND(M211="Muy Alta",P211="Mayor")),"ALTO",IF(OR(AND(M211="Muy Baja",P211="Catastrófico"),AND(M211="Baja",P211="Catastrófico"),AND(M211="Media",P211="Catastrófico"),AND(M211="Alta",P211="Catastrófico"),AND(M211="Muy Alta",P211="Catastrófico")),"EXTREMO",""))))</f>
        <v>ALTO</v>
      </c>
      <c r="S211" s="724" t="s">
        <v>1404</v>
      </c>
      <c r="T211" s="292" t="s">
        <v>57</v>
      </c>
      <c r="U211" s="724" t="s">
        <v>1405</v>
      </c>
      <c r="V211" s="724" t="s">
        <v>1406</v>
      </c>
      <c r="W211" s="292" t="s">
        <v>78</v>
      </c>
      <c r="X211" s="292" t="s">
        <v>61</v>
      </c>
      <c r="Y211" s="656" t="str">
        <f t="shared" ref="Y211:Y214" si="230">IF(OR(W211="PREVENTIVO",W211="DETECTIVO"),"PROBABILIDAD",IF(W211="CORRECTIVO","IMPACTO",""))</f>
        <v>PROBABILIDAD</v>
      </c>
      <c r="Z211" s="657" t="str">
        <f>IF(AND(W211="PREVENTIVO",X211="AUTOMÁTICO"),"50%",IF(AND(W211="PREVENTIVO",X211="MANUAL"),"40%",IF(AND(W211="DETECTIVO",X211="AUTOMÁTICO"),"40%",IF(AND(W211="DETECTIVO",X211="MANUAL"),"30%",IF(AND(W211="CORRECTIVO",X211="AUTOMÁTICO"),"35%",IF(AND(W211="CORRECTIVO",X211="MANUAL"),"25%",""))))))</f>
        <v>40%</v>
      </c>
      <c r="AA211" s="301">
        <f>IFERROR(IF(Y211="Probabilidad",(N211-(N211*Z211)),IF(Y211="Impacto",N211,"")),"")</f>
        <v>0.6</v>
      </c>
      <c r="AB211" s="305" t="str">
        <f t="shared" si="227"/>
        <v>MEDIA</v>
      </c>
      <c r="AC211" s="280">
        <f>IFERROR(IF(Y211="Impacto",(Q211-(Q211*Z211)),IF(Y211="Probabilidad",Q211,"")),"")</f>
        <v>0.6</v>
      </c>
      <c r="AD211" s="280" t="str">
        <f t="shared" si="228"/>
        <v>MODERADO</v>
      </c>
      <c r="AE211" s="658" t="str">
        <f t="shared" si="229"/>
        <v>MODERADO</v>
      </c>
      <c r="AF211" s="802" t="s">
        <v>478</v>
      </c>
      <c r="AG211" s="325" t="s">
        <v>1407</v>
      </c>
      <c r="AH211" s="659">
        <f>MIN(AA211:AA214)</f>
        <v>0.12959999999999999</v>
      </c>
      <c r="AI211" s="405" t="str">
        <f>IFERROR(IF(AH211="","",IF(AH211&lt;=0.2,"MUY BAJA",IF(AH211&lt;=0.4,"BAJA",IF(AH211&lt;=0.6,"MEDIA",IF(AH211&lt;=0.8,"ALTA",IF(AH211=1,"MUY ALTA")))))),"")</f>
        <v>MUY BAJA</v>
      </c>
      <c r="AJ211" s="659">
        <f>MIN(AC211:AC214)</f>
        <v>0.6</v>
      </c>
      <c r="AK211" s="355" t="str">
        <f>IFERROR(IF(AJ211="","",IF(AJ211&lt;=0.2,"LEVE",IF(AJ211&lt;=0.4,"MENOR",IF(AJ211&lt;=0.6,"MODERADO",IF(AJ211&lt;=0.8,"MAYOR",IF(AJ211=1,"CATASTRÓFICO")))))),"")</f>
        <v>MODERADO</v>
      </c>
      <c r="AL211" s="355" t="str">
        <f>IFERROR(IF(OR(AND(AI211="Muy Baja",AK211="Leve"),AND(AI211="Muy Baja",AK211="Menor"),AND(AI211="Baja",AK211="Leve")),"BAJO",IF(OR(AND(AI211="Muy baja",AK211="Moderado"),AND(AI211="Baja",AK211="Menor"),AND(AI211="Baja",AK211="Moderado"),AND(AI211="Media",AK211="Leve"),AND(AI211="Media",AK211="Menor"),AND(AI211="Media",AK211="Moderado"),AND(AI211="Alta",AK211="Leve"),AND(AI211="Alta",AK211="Menor")),"MODERADO",IF(OR(AND(AI211="Muy Baja",AK211="Mayor"),AND(AI211="Baja",AK211="Mayor"),AND(AI211="Media",AK211="Mayor"),AND(AI211="Alta",AK211="Moderado"),AND(AI211="Alta",AK211="Mayor"),AND(AI211="Muy Alta",AK211="Leve"),AND(AI211="Muy Alta",AK211="Menor"),AND(AI211="Muy Alta",AK211="Moderado"),AND(AI211="Muy Alta",AK211="Mayor")),"ALTO",IF(OR(AND(AI211="Muy Baja",AK211="Catastrófico"),AND(AI211="Baja",AK211="Catastrófico"),AND(AI211="Media",AK211="Catastrófico"),AND(AI211="Alta",AK211="Catastrófico"),AND(AI211="Muy Alta",AK211="Catastrófico")),"EXTREMO","")))),"")</f>
        <v>MODERADO</v>
      </c>
      <c r="AM211" s="659"/>
      <c r="AN211" s="355"/>
      <c r="AO211" s="659"/>
      <c r="AP211" s="355"/>
      <c r="AQ211" s="801"/>
      <c r="AR211" s="808">
        <v>44796</v>
      </c>
      <c r="AS211" s="797" t="s">
        <v>1408</v>
      </c>
      <c r="AT211" s="808">
        <v>43859</v>
      </c>
      <c r="AU211" s="797" t="s">
        <v>1380</v>
      </c>
      <c r="AV211" s="805">
        <v>44068</v>
      </c>
      <c r="AW211" s="797" t="s">
        <v>1409</v>
      </c>
      <c r="AX211" s="805">
        <v>44266</v>
      </c>
      <c r="AY211" s="797" t="s">
        <v>1410</v>
      </c>
      <c r="AZ211" s="806">
        <v>44587</v>
      </c>
      <c r="BA211" s="807" t="s">
        <v>1383</v>
      </c>
      <c r="BB211" s="691">
        <v>44796</v>
      </c>
      <c r="BC211" s="692" t="s">
        <v>1383</v>
      </c>
      <c r="BD211" s="691">
        <v>44960</v>
      </c>
      <c r="BE211" s="692" t="s">
        <v>1411</v>
      </c>
      <c r="BF211" s="360">
        <v>45138</v>
      </c>
      <c r="BG211" s="340" t="s">
        <v>1383</v>
      </c>
      <c r="BH211" s="691"/>
      <c r="BI211" s="692"/>
      <c r="BJ211" s="796">
        <v>45393</v>
      </c>
      <c r="BK211" s="765" t="s">
        <v>215</v>
      </c>
      <c r="BL211" s="796">
        <v>45552</v>
      </c>
      <c r="BM211" s="765" t="s">
        <v>1412</v>
      </c>
      <c r="BN211" s="742">
        <v>45720</v>
      </c>
      <c r="BO211" s="743" t="s">
        <v>73</v>
      </c>
      <c r="BP211" s="809">
        <v>45697</v>
      </c>
      <c r="BQ211" s="744" t="s">
        <v>74</v>
      </c>
      <c r="BR211" s="598"/>
    </row>
    <row r="212" spans="1:70" s="626" customFormat="1" ht="63.75" customHeight="1">
      <c r="A212" s="607"/>
      <c r="B212" s="608"/>
      <c r="C212" s="608"/>
      <c r="D212" s="734"/>
      <c r="E212" s="653"/>
      <c r="F212" s="304" t="s">
        <v>1413</v>
      </c>
      <c r="G212" s="340"/>
      <c r="H212" s="336"/>
      <c r="I212" s="409"/>
      <c r="J212" s="351"/>
      <c r="K212" s="344"/>
      <c r="L212" s="340"/>
      <c r="M212" s="654"/>
      <c r="N212" s="345"/>
      <c r="O212" s="341"/>
      <c r="P212" s="703"/>
      <c r="Q212" s="345"/>
      <c r="R212" s="655"/>
      <c r="S212" s="724" t="s">
        <v>1414</v>
      </c>
      <c r="T212" s="248" t="s">
        <v>57</v>
      </c>
      <c r="U212" s="724" t="s">
        <v>1415</v>
      </c>
      <c r="V212" s="724" t="s">
        <v>1416</v>
      </c>
      <c r="W212" s="292" t="s">
        <v>78</v>
      </c>
      <c r="X212" s="292" t="s">
        <v>61</v>
      </c>
      <c r="Y212" s="656" t="str">
        <f>IF(OR(W212="PREVENTIVO",W212="DETECTIVO"),"PROBABILIDAD",IF(W212="CORRECTIVO","IMPACTO",""))</f>
        <v>PROBABILIDAD</v>
      </c>
      <c r="Z212" s="657" t="str">
        <f>IF(AND(W212="PREVENTIVO",X212="AUTOMÁTICO"),"50%",IF(AND(W212="PREVENTIVO",X212="MANUAL"),"40%",IF(AND(W212="DETECTIVO",X212="AUTOMÁTICO"),"40%",IF(AND(W212="DETECTIVO",X212="MANUAL"),"30%",IF(AND(W212="CORRECTIVO",X212="AUTOMÁTICO"),"35%",IF(AND(W212="CORRECTIVO",X212="MANUAL"),"25%",""))))))</f>
        <v>40%</v>
      </c>
      <c r="AA212" s="275">
        <f>IFERROR(IF(AND(Y211="Probabilidad",Y212="Probabilidad"),(AA211-(AA211*Z212)),IF(Y212="Probabilidad",(N211-(N211*Z212)),IF(Y212="Impacto",AA211,""))),"")</f>
        <v>0.36</v>
      </c>
      <c r="AB212" s="305" t="str">
        <f t="shared" ref="AB212:AB214" si="231">IFERROR(IF(AA212="","",IF(AA212&lt;=0.2,"MUY BAJA",IF(AA212&lt;=0.4,"BAJA",IF(AA212&lt;=0.6,"MEDIA",IF(AA212&lt;=0.8,"ALTA",IF(AA212=1,"MUY ALTA")))))),"")</f>
        <v>BAJA</v>
      </c>
      <c r="AC212" s="280">
        <f>IFERROR(IF(AND(Y211="Impacto",Y212="Impacto"),(AC211-(AC211*Z212)),IF(Y212="Impacto",(Q211-(+Q211*Z212)),IF(Y212="Probabilidad",AC211,""))),"")</f>
        <v>0.6</v>
      </c>
      <c r="AD212" s="280" t="str">
        <f t="shared" ref="AD212:AD226" si="232">IFERROR(IF(AC212="","",IF(AC212&lt;=0.2,"LEVE",IF(AC212&lt;=0.4,"MENOR",IF(AC212&lt;=0.6,"MODERADO",IF(AC212&lt;=0.8,"MAYOR",IF(AC212=1,"CATASTRÓFICO")))))),"")</f>
        <v>MODERADO</v>
      </c>
      <c r="AE212" s="658" t="str">
        <f t="shared" ref="AE212:AE226" si="233">IFERROR(IF(OR(AND(AB212="Muy Baja",AD212="Leve"),AND(AB212="Muy Baja",AD212="Menor"),AND(AB212="Baja",AD212="Leve")),"BAJO",IF(OR(AND(AB212="Muy baja",AD212="Moderado"),AND(AB212="Baja",AD212="Menor"),AND(AB212="Baja",AD212="Moderado"),AND(AB212="Media",AD212="Leve"),AND(AB212="Media",AD212="Menor"),AND(AB212="Media",AD212="Moderado"),AND(AB212="Alta",AD212="Leve"),AND(AB212="Alta",AD212="Menor")),"MODERADO",IF(OR(AND(AB212="Muy Baja",AD212="Mayor"),AND(AB212="Baja",AD212="Mayor"),AND(AB212="Media",AD212="Mayor"),AND(AB212="Alta",AD212="Moderado"),AND(AB212="Alta",AD212="Mayor"),AND(AB212="Muy Alta",AD212="Leve"),AND(AB212="Muy Alta",AD212="Menor"),AND(AB212="Muy Alta",AD212="Moderado"),AND(AB212="Muy Alta",AD212="Mayor")),"ALTO",IF(OR(AND(AB212="Muy Baja",AD212="Catastrófico"),AND(AB212="Baja",AD212="Catastrófico"),AND(AB212="Media",AD212="Catastrófico"),AND(AB212="Alta",AD212="Catastrófico"),AND(AB212="Muy Alta",AD212="Catastrófico")),"EXTREMO","")))),"")</f>
        <v>MODERADO</v>
      </c>
      <c r="AF212" s="802" t="s">
        <v>478</v>
      </c>
      <c r="AG212" s="325" t="s">
        <v>1417</v>
      </c>
      <c r="AH212" s="687"/>
      <c r="AI212" s="405"/>
      <c r="AJ212" s="687"/>
      <c r="AK212" s="355"/>
      <c r="AL212" s="355"/>
      <c r="AM212" s="659"/>
      <c r="AN212" s="355"/>
      <c r="AO212" s="659"/>
      <c r="AP212" s="355"/>
      <c r="AQ212" s="801"/>
      <c r="AR212" s="808"/>
      <c r="AS212" s="797"/>
      <c r="AT212" s="808"/>
      <c r="AU212" s="797"/>
      <c r="AV212" s="805"/>
      <c r="AW212" s="797"/>
      <c r="AX212" s="805"/>
      <c r="AY212" s="797"/>
      <c r="AZ212" s="806"/>
      <c r="BA212" s="807"/>
      <c r="BB212" s="691"/>
      <c r="BC212" s="692"/>
      <c r="BD212" s="691"/>
      <c r="BE212" s="692"/>
      <c r="BF212" s="360"/>
      <c r="BG212" s="340"/>
      <c r="BH212" s="691"/>
      <c r="BI212" s="692"/>
      <c r="BJ212" s="796"/>
      <c r="BK212" s="765"/>
      <c r="BL212" s="796"/>
      <c r="BM212" s="765"/>
      <c r="BN212" s="742"/>
      <c r="BO212" s="743"/>
      <c r="BP212" s="809"/>
      <c r="BQ212" s="744"/>
      <c r="BR212" s="598"/>
    </row>
    <row r="213" spans="1:70" s="626" customFormat="1" ht="151.5" customHeight="1">
      <c r="A213" s="607"/>
      <c r="B213" s="608"/>
      <c r="C213" s="608"/>
      <c r="D213" s="734"/>
      <c r="E213" s="653"/>
      <c r="F213" s="304" t="s">
        <v>1418</v>
      </c>
      <c r="G213" s="340"/>
      <c r="H213" s="336"/>
      <c r="I213" s="409"/>
      <c r="J213" s="351"/>
      <c r="K213" s="344"/>
      <c r="L213" s="340"/>
      <c r="M213" s="654"/>
      <c r="N213" s="345"/>
      <c r="O213" s="341"/>
      <c r="P213" s="703"/>
      <c r="Q213" s="345"/>
      <c r="R213" s="655"/>
      <c r="S213" s="724" t="s">
        <v>1419</v>
      </c>
      <c r="T213" s="292" t="s">
        <v>57</v>
      </c>
      <c r="U213" s="724" t="s">
        <v>1420</v>
      </c>
      <c r="V213" s="724" t="s">
        <v>1421</v>
      </c>
      <c r="W213" s="292" t="s">
        <v>78</v>
      </c>
      <c r="X213" s="292" t="s">
        <v>61</v>
      </c>
      <c r="Y213" s="656" t="str">
        <f>IF(OR(W213="PREVENTIVO",W213="DETECTIVO"),"PROBABILIDAD",IF(W213="CORRECTIVO","IMPACTO",""))</f>
        <v>PROBABILIDAD</v>
      </c>
      <c r="Z213" s="657" t="str">
        <f>IF(AND(W213="PREVENTIVO",X213="AUTOMÁTICO"),"50%",IF(AND(W213="PREVENTIVO",X213="MANUAL"),"40%",IF(AND(W213="DETECTIVO",X213="AUTOMÁTICO"),"40%",IF(AND(W213="DETECTIVO",X213="MANUAL"),"30%",IF(AND(W213="CORRECTIVO",X213="AUTOMÁTICO"),"35%",IF(AND(W213="CORRECTIVO",X213="MANUAL"),"25%",""))))))</f>
        <v>40%</v>
      </c>
      <c r="AA213" s="275">
        <f>IFERROR(IF(AND(Y212="Probabilidad",Y213="Probabilidad"),(AA212-(AA212*Z213)),IF(AND(Y212="Impacto",Y213="Probabilidad"),(AA211-(AA211*Z213)),IF(Y213="Impacto",AA212,""))),"")</f>
        <v>0.216</v>
      </c>
      <c r="AB213" s="305" t="str">
        <f t="shared" si="231"/>
        <v>BAJA</v>
      </c>
      <c r="AC213" s="280">
        <f t="shared" ref="AC213:AC214" si="234">IFERROR(IF(AND(Y212="Impacto",Y213="Impacto"),(AC212-(AC212*Z213)),IF(AND(Y212="Probabilidad",Y213="Impacto"),(AC211-(AC211*Z213)),IF(Y213="Probabilidad",AC212,""))),"")</f>
        <v>0.6</v>
      </c>
      <c r="AD213" s="280" t="str">
        <f t="shared" si="232"/>
        <v>MODERADO</v>
      </c>
      <c r="AE213" s="658" t="str">
        <f t="shared" si="233"/>
        <v>MODERADO</v>
      </c>
      <c r="AF213" s="802" t="s">
        <v>478</v>
      </c>
      <c r="AG213" s="325" t="s">
        <v>1422</v>
      </c>
      <c r="AH213" s="687"/>
      <c r="AI213" s="405"/>
      <c r="AJ213" s="687"/>
      <c r="AK213" s="355"/>
      <c r="AL213" s="355"/>
      <c r="AM213" s="659"/>
      <c r="AN213" s="355"/>
      <c r="AO213" s="659"/>
      <c r="AP213" s="355"/>
      <c r="AQ213" s="801"/>
      <c r="AR213" s="808"/>
      <c r="AS213" s="797"/>
      <c r="AT213" s="808"/>
      <c r="AU213" s="797"/>
      <c r="AV213" s="805"/>
      <c r="AW213" s="797"/>
      <c r="AX213" s="805"/>
      <c r="AY213" s="797"/>
      <c r="AZ213" s="806"/>
      <c r="BA213" s="807"/>
      <c r="BB213" s="691"/>
      <c r="BC213" s="692"/>
      <c r="BD213" s="691"/>
      <c r="BE213" s="692"/>
      <c r="BF213" s="360"/>
      <c r="BG213" s="340"/>
      <c r="BH213" s="691"/>
      <c r="BI213" s="692"/>
      <c r="BJ213" s="796"/>
      <c r="BK213" s="765"/>
      <c r="BL213" s="796"/>
      <c r="BM213" s="765"/>
      <c r="BN213" s="742"/>
      <c r="BO213" s="743"/>
      <c r="BP213" s="809"/>
      <c r="BQ213" s="744"/>
      <c r="BR213" s="598"/>
    </row>
    <row r="214" spans="1:70" s="626" customFormat="1" ht="103.5" customHeight="1">
      <c r="A214" s="607"/>
      <c r="B214" s="608"/>
      <c r="C214" s="608"/>
      <c r="D214" s="734"/>
      <c r="E214" s="653"/>
      <c r="F214" s="304" t="s">
        <v>1423</v>
      </c>
      <c r="G214" s="340"/>
      <c r="H214" s="336"/>
      <c r="I214" s="409"/>
      <c r="J214" s="351"/>
      <c r="K214" s="344"/>
      <c r="L214" s="340"/>
      <c r="M214" s="654"/>
      <c r="N214" s="345"/>
      <c r="O214" s="341"/>
      <c r="P214" s="703"/>
      <c r="Q214" s="345"/>
      <c r="R214" s="655"/>
      <c r="S214" s="724" t="s">
        <v>1424</v>
      </c>
      <c r="T214" s="292" t="s">
        <v>57</v>
      </c>
      <c r="U214" s="724" t="s">
        <v>1425</v>
      </c>
      <c r="V214" s="724" t="s">
        <v>1426</v>
      </c>
      <c r="W214" s="292" t="s">
        <v>78</v>
      </c>
      <c r="X214" s="292" t="s">
        <v>61</v>
      </c>
      <c r="Y214" s="656" t="str">
        <f t="shared" si="230"/>
        <v>PROBABILIDAD</v>
      </c>
      <c r="Z214" s="657" t="str">
        <f t="shared" ref="Z214" si="235">IF(AND(W214="PREVENTIVO",X214="AUTOMÁTICO"),"50%",IF(AND(W214="PREVENTIVO",X214="MANUAL"),"40%",IF(AND(W214="DETECTIVO",X214="AUTOMÁTICO"),"40%",IF(AND(W214="DETECTIVO",X214="MANUAL"),"30%",IF(AND(W214="CORRECTIVO",X214="AUTOMÁTICO"),"35%",IF(AND(W214="CORRECTIVO",X214="MANUAL"),"25%",""))))))</f>
        <v>40%</v>
      </c>
      <c r="AA214" s="275">
        <f>IFERROR(IF(AND(Y213="Probabilidad",Y214="Probabilidad"),(AA213-(AA213*Z214)),IF(AND(Y213="Impacto",Y214="Probabilidad"),(AA212-(AA212*Z214)),IF(Y214="Impacto",AA213,""))),"")</f>
        <v>0.12959999999999999</v>
      </c>
      <c r="AB214" s="305" t="str">
        <f t="shared" si="231"/>
        <v>MUY BAJA</v>
      </c>
      <c r="AC214" s="280">
        <f t="shared" si="234"/>
        <v>0.6</v>
      </c>
      <c r="AD214" s="280" t="str">
        <f t="shared" si="232"/>
        <v>MODERADO</v>
      </c>
      <c r="AE214" s="658" t="str">
        <f t="shared" si="233"/>
        <v>MODERADO</v>
      </c>
      <c r="AF214" s="802" t="s">
        <v>478</v>
      </c>
      <c r="AG214" s="325" t="s">
        <v>1427</v>
      </c>
      <c r="AH214" s="687"/>
      <c r="AI214" s="405"/>
      <c r="AJ214" s="687"/>
      <c r="AK214" s="355"/>
      <c r="AL214" s="355"/>
      <c r="AM214" s="659"/>
      <c r="AN214" s="355"/>
      <c r="AO214" s="659"/>
      <c r="AP214" s="355"/>
      <c r="AQ214" s="801"/>
      <c r="AR214" s="808"/>
      <c r="AS214" s="797"/>
      <c r="AT214" s="808"/>
      <c r="AU214" s="797"/>
      <c r="AV214" s="805"/>
      <c r="AW214" s="797"/>
      <c r="AX214" s="805"/>
      <c r="AY214" s="797"/>
      <c r="AZ214" s="806"/>
      <c r="BA214" s="807"/>
      <c r="BB214" s="691"/>
      <c r="BC214" s="692"/>
      <c r="BD214" s="691"/>
      <c r="BE214" s="692"/>
      <c r="BF214" s="360"/>
      <c r="BG214" s="340"/>
      <c r="BH214" s="691"/>
      <c r="BI214" s="692"/>
      <c r="BJ214" s="796"/>
      <c r="BK214" s="765"/>
      <c r="BL214" s="796"/>
      <c r="BM214" s="765"/>
      <c r="BN214" s="742"/>
      <c r="BO214" s="743"/>
      <c r="BP214" s="809"/>
      <c r="BQ214" s="744"/>
      <c r="BR214" s="598"/>
    </row>
    <row r="215" spans="1:70" s="626" customFormat="1" ht="131.25" customHeight="1">
      <c r="A215" s="650">
        <f>IF(OR(AM215=0,AO215=0),"",IF(AND(AM215&lt;=0.2,AO215&lt;=0.2),1,IF(AND(AM215&lt;=0.2,AO215&lt;=0.4),2,IF(AND(AM215&lt;=0.2,AO215&lt;=0.6),3,IF(AND(AM215&lt;=0.2,AO215&lt;=0.8),4,IF(AND(AM215&lt;=0.2,AO215&lt;=1),5,IF(AND(AM215&lt;=0.4,AO215&lt;=0.2),6,IF(AND(AM215&lt;=0.4,AO215&lt;=0.4),7,IF(AND(AM215&lt;=0.4,AO215&lt;=0.6),8,IF(AND(AM215&lt;=0.4,AO215&lt;=0.8),9,IF(AND(AM215&lt;=0.4,AO215&lt;=1),10,IF(AND(AM215&lt;=0.6,AO215&lt;=0.2),11,IF(AND(AM215&lt;=0.6,AO215&lt;=0.4),12,IF(AND(AM215&lt;=0.6,AO215&lt;=0.6),4,IF(AND(AM215&lt;=0.6,AO215&lt;=0.8),14,IF(AND(AM215&lt;=0.6,AO215&lt;=1),15,IF(AND(AM215&lt;=0.8,AO215&lt;=0.2),16,IF(AND(AM215&lt;=0.8,AO215&lt;=0.4),17,IF(AND(AM215&lt;=0.8,AO215&lt;=0.6),18,IF(AND(AM215&lt;=0.8,AO215&lt;=0.8),19,IF(AND(AM215&lt;=0.8,AO215&lt;=1),20,IF(AND(AM215&lt;=1,AO215&lt;=0.2),21,IF(AND(AM215&lt;=1,AO215&lt;=0.4),22,IF(AND(AM215&lt;=1,AO215&lt;=0.6),23,IF(AND(AM215&lt;=1,AO215&lt;=0.8),24,IF(AND(AM215&lt;=1,AO215&lt;=1),25,""))))))))))))))))))))))))))</f>
        <v>3</v>
      </c>
      <c r="B215" s="651">
        <f>IF(A215="","",(COUNTIF($A$21:A215,A215))/100)</f>
        <v>0.01</v>
      </c>
      <c r="C215" s="651">
        <f>IFERROR(A215+B215,"")</f>
        <v>3.01</v>
      </c>
      <c r="D215" s="652">
        <v>6</v>
      </c>
      <c r="E215" s="653" t="s">
        <v>1428</v>
      </c>
      <c r="F215" s="273" t="s">
        <v>1429</v>
      </c>
      <c r="G215" s="340" t="s">
        <v>1430</v>
      </c>
      <c r="H215" s="340" t="s">
        <v>1431</v>
      </c>
      <c r="I215" s="367" t="s">
        <v>1432</v>
      </c>
      <c r="J215" s="340" t="s">
        <v>18</v>
      </c>
      <c r="K215" s="396">
        <v>1</v>
      </c>
      <c r="L215" s="364" t="s">
        <v>1433</v>
      </c>
      <c r="M215" s="654" t="str">
        <f>IF(K215&lt;=0,"",IF(K215&lt;=2,"Muy Baja",IF(K215&lt;=10,"Baja",IF(K215&lt;=30,"Media",IF(K215&lt;=100,"Alta",IF(K215&gt;100,"Muy Alta"))))))</f>
        <v>Muy Baja</v>
      </c>
      <c r="N215" s="347">
        <f>IF(M215="","",IF(M215="Muy Baja",0.2,IF(M215="Baja",0.4,IF(M215="Media",0.6,IF(M215="Alta",0.8,IF(M215="Muy Alta",1,))))))</f>
        <v>0.2</v>
      </c>
      <c r="O215" s="340" t="s">
        <v>700</v>
      </c>
      <c r="P215" s="654" t="str">
        <f>IF(OR(O215=CRITERIOS!$C$182,O215=CRITERIOS!$D$182),"Leve",IF(OR(O215=CRITERIOS!$C$183,O215=CRITERIOS!$D$183),"Menor",IF(OR(O215=CRITERIOS!$C$184,O215=CRITERIOS!$D$184),"Moderado",IF(OR(O215=CRITERIOS!$C$185,O215=CRITERIOS!$D$185),"Mayor",IF(OR(O215=CRITERIOS!$C$186,O215=CRITERIOS!$D$186),"Catastrófico","")))))</f>
        <v>Moderado</v>
      </c>
      <c r="Q215" s="347">
        <f>IF(P215="","",IF(P215="Leve",0.2,IF(P215="Menor",0.4,IF(P215="Moderado",0.6,IF(P215="Mayor",0.8,IF(P215="Catastrófico",1,))))))</f>
        <v>0.6</v>
      </c>
      <c r="R215" s="655" t="str">
        <f>IF(OR(AND(M215="Muy Baja",P215="Leve"),AND(M215="Muy Baja",P215="Menor"),AND(M215="Baja",P215="Leve")),"BAJO",IF(OR(AND(M215="Muy baja",P215="Moderado"),AND(M215="Baja",P215="Menor"),AND(M215="Baja",P215="Moderado"),AND(M215="Media",P215="Leve"),AND(M215="Media",P215="Menor"),AND(M215="Media",P215="Moderado"),AND(M215="Alta",P215="Leve"),AND(M215="Alta",P215="Menor")),"MODERADO",IF(OR(AND(M215="Muy Baja",P215="Mayor"),AND(M215="Baja",P215="Mayor"),AND(M215="Media",P215="Mayor"),AND(M215="Alta",P215="Moderado"),AND(M215="Alta",P215="Mayor"),AND(M215="Muy Alta",P215="Leve"),AND(M215="Muy Alta",P215="Menor"),AND(M215="Muy Alta",P215="Moderado"),AND(M215="Muy Alta",P215="Mayor")),"ALTO",IF(OR(AND(M215="Muy Baja",P215="Catastrófico"),AND(M215="Baja",P215="Catastrófico"),AND(M215="Media",P215="Catastrófico"),AND(M215="Alta",P215="Catastrófico"),AND(M215="Muy Alta",P215="Catastrófico")),"EXTREMO",""))))</f>
        <v>MODERADO</v>
      </c>
      <c r="S215" s="278" t="s">
        <v>1434</v>
      </c>
      <c r="T215" s="292" t="s">
        <v>170</v>
      </c>
      <c r="U215" s="278" t="s">
        <v>1435</v>
      </c>
      <c r="V215" s="310" t="s">
        <v>1436</v>
      </c>
      <c r="W215" s="292" t="s">
        <v>78</v>
      </c>
      <c r="X215" s="292" t="s">
        <v>61</v>
      </c>
      <c r="Y215" s="656" t="str">
        <f>IF(OR(W215="PREVENTIVO",W215="DETECTIVO"),"PROBABILIDAD",IF(W215="CORRECTIVO","IMPACTO",""))</f>
        <v>PROBABILIDAD</v>
      </c>
      <c r="Z215" s="657" t="str">
        <f t="shared" ref="Z215:Z220" si="236">IF(AND(W215="PREVENTIVO",X215="AUTOMÁTICO"),"50%",IF(AND(W215="PREVENTIVO",X215="MANUAL"),"40%",IF(AND(W215="DETECTIVO",X215="AUTOMÁTICO"),"40%",IF(AND(W215="DETECTIVO",X215="MANUAL"),"30%",IF(AND(W215="CORRECTIVO",X215="AUTOMÁTICO"),"35%",IF(AND(W215="CORRECTIVO",X215="MANUAL"),"25%",""))))))</f>
        <v>40%</v>
      </c>
      <c r="AA215" s="301">
        <f>IFERROR(IF(Y215="Probabilidad",(N215-(N215*Z215)),IF(Y215="Impacto",N215,"")),"")</f>
        <v>0.12</v>
      </c>
      <c r="AB215" s="305" t="str">
        <f t="shared" ref="AB215:AB226" si="237">IFERROR(IF(AA215="","",IF(AA215&lt;=0.2,"MUY BAJA",IF(AA215&lt;=0.4,"BAJA",IF(AA215&lt;=0.6,"MEDIA",IF(AA215&lt;=0.8,"ALTA",IF(AA215=1,"MUY ALTA")))))),"")</f>
        <v>MUY BAJA</v>
      </c>
      <c r="AC215" s="280">
        <f>IFERROR(IF(Y215="Impacto",(Q215-(Q215*Z215)),IF(Y215="Probabilidad",Q215,"")),"")</f>
        <v>0.6</v>
      </c>
      <c r="AD215" s="280" t="str">
        <f t="shared" si="232"/>
        <v>MODERADO</v>
      </c>
      <c r="AE215" s="658" t="str">
        <f t="shared" si="233"/>
        <v>MODERADO</v>
      </c>
      <c r="AF215" s="363">
        <v>45883</v>
      </c>
      <c r="AG215" s="293" t="s">
        <v>1437</v>
      </c>
      <c r="AH215" s="659">
        <f>IF(AA215="","",MIN(AA215:AA217))</f>
        <v>4.3199999999999995E-2</v>
      </c>
      <c r="AI215" s="355" t="str">
        <f>IFERROR(IF(AH215="","",IF(AH215&lt;=0.2,"MUY BAJA",IF(AH215&lt;=0.4,"BAJA",IF(AH215&lt;=0.6,"MEDIA",IF(AH215&lt;=0.8,"ALTA",IF(AH215=1,"MUY ALTA")))))),"")</f>
        <v>MUY BAJA</v>
      </c>
      <c r="AJ215" s="659">
        <f>IF(AC215="","",MIN(AC215:AC217))</f>
        <v>0.6</v>
      </c>
      <c r="AK215" s="355" t="str">
        <f>IFERROR(IF(AJ215="","",IF(AJ215&lt;=0.2,"LEVE",IF(AJ215&lt;=0.4,"MENOR",IF(AJ215&lt;=0.6,"MODERADO",IF(AJ215&lt;=0.8,"MAYOR",IF(AJ215=1,"CATASTRÓFICO")))))),"")</f>
        <v>MODERADO</v>
      </c>
      <c r="AL215" s="355" t="str">
        <f>IFERROR(IF(OR(AND(AI215="Muy Baja",AK215="Leve"),AND(AI215="Muy Baja",AK215="Menor"),AND(AI215="Baja",AK215="Leve")),"BAJO",IF(OR(AND(AI215="Muy baja",AK215="Moderado"),AND(AI215="Baja",AK215="Menor"),AND(AI215="Baja",AK215="Moderado"),AND(AI215="Media",AK215="Leve"),AND(AI215="Media",AK215="Menor"),AND(AI215="Media",AK215="Moderado"),AND(AI215="Alta",AK215="Leve"),AND(AI215="Alta",AK215="Menor")),"MODERADO",IF(OR(AND(AI215="Muy Baja",AK215="Mayor"),AND(AI215="Baja",AK215="Mayor"),AND(AI215="Media",AK215="Mayor"),AND(AI215="Alta",AK215="Moderado"),AND(AI215="Alta",AK215="Mayor"),AND(AI215="Muy Alta",AK215="Leve"),AND(AI215="Muy Alta",AK215="Menor"),AND(AI215="Muy Alta",AK215="Moderado"),AND(AI215="Muy Alta",AK215="Mayor")),"ALTO",IF(OR(AND(AI215="Muy Baja",AK215="Catastrófico"),AND(AI215="Baja",AK215="Catastrófico"),AND(AI215="Media",AK215="Catastrófico"),AND(AI215="Alta",AK215="Catastrófico"),AND(AI215="Muy Alta",AK215="Catastrófico")),"EXTREMO","")))),"")</f>
        <v>MODERADO</v>
      </c>
      <c r="AM215" s="659">
        <f>+AVERAGE(AH215:AH217)</f>
        <v>4.3199999999999995E-2</v>
      </c>
      <c r="AN215" s="355" t="str">
        <f>IFERROR(IF(AM215="","",IF(AM215&lt;=0.2,"MUY BAJA",IF(AM215&lt;=0.4,"BAJA",IF(AM215&lt;=0.6,"MEDIA",IF(AM215&lt;=0.8,"ALTA",IF(AM215=1,"MUY ALTA")))))),"")</f>
        <v>MUY BAJA</v>
      </c>
      <c r="AO215" s="659">
        <f>+AVERAGE(AJ215:AJ217)</f>
        <v>0.6</v>
      </c>
      <c r="AP215" s="800" t="str">
        <f>IFERROR(IF(AO215="","",IF(AO215&lt;=0.2,"LEVE",IF(AO215&lt;=0.4,"MENOR",IF(AO215&lt;=0.6,"MODERADO",IF(AO215&lt;=0.8,"MAYOR",IF(AO215=1,"CATASTRÓFICO")))))),"")</f>
        <v>MODERADO</v>
      </c>
      <c r="AQ215" s="801" t="str">
        <f>IFERROR(IF(OR(AND(AN215="Muy Baja",AP215="Leve"),AND(AN215="Muy Baja",AP215="Menor"),AND(AN215="Baja",AP215="Leve")),"BAJO",IF(OR(AND(AN215="Muy baja",AP215="Moderado"),AND(AN215="Baja",AP215="Menor"),AND(AN215="Baja",AP215="Moderado"),AND(AN215="Media",AP215="Leve"),AND(AN215="Media",AP215="Menor"),AND(AN215="Media",AP215="Moderado"),AND(AN215="Alta",AP215="Leve"),AND(AN215="Alta",AP215="Menor")),"MODERADO",IF(OR(AND(AN215="Muy Baja",AP215="Mayor"),AND(AN215="Baja",AP215="Mayor"),AND(AN215="Media",AP215="Mayor"),AND(AN215="Alta",AP215="Moderado"),AND(AN215="Alta",AP215="Mayor"),AND(AN215="Muy Alta",AP215="Leve"),AND(AN215="Muy Alta",AP215="Menor"),AND(AN215="Muy Alta",AP215="Moderado"),AND(AN215="Muy Alta",AP215="Mayor")),"ALTO",IF(OR(AND(AN215="Muy Baja",AP215="Catastrófico"),AND(AN215="Baja",AP215="Catastrófico"),AND(AN215="Media",AP215="Catastrófico"),AND(AN215="Alta",AP215="Catastrófico"),AND(AN215="Muy Alta",AP215="Catastrófico")),"EXTREMO","")))),"")</f>
        <v>MODERADO</v>
      </c>
      <c r="AR215" s="335">
        <v>43719</v>
      </c>
      <c r="AS215" s="336" t="s">
        <v>1438</v>
      </c>
      <c r="AT215" s="335">
        <v>43857</v>
      </c>
      <c r="AU215" s="336" t="s">
        <v>1439</v>
      </c>
      <c r="AV215" s="356" t="s">
        <v>344</v>
      </c>
      <c r="AW215" s="336" t="s">
        <v>1440</v>
      </c>
      <c r="AX215" s="356">
        <v>44586</v>
      </c>
      <c r="AY215" s="336" t="s">
        <v>1441</v>
      </c>
      <c r="AZ215" s="356">
        <v>44594</v>
      </c>
      <c r="BA215" s="336" t="s">
        <v>1442</v>
      </c>
      <c r="BB215" s="356">
        <v>44803</v>
      </c>
      <c r="BC215" s="336" t="s">
        <v>1443</v>
      </c>
      <c r="BD215" s="356">
        <v>44960</v>
      </c>
      <c r="BE215" s="336" t="s">
        <v>1444</v>
      </c>
      <c r="BF215" s="668">
        <v>45149</v>
      </c>
      <c r="BG215" s="669" t="s">
        <v>1445</v>
      </c>
      <c r="BH215" s="356"/>
      <c r="BI215" s="336"/>
      <c r="BJ215" s="668" t="s">
        <v>436</v>
      </c>
      <c r="BK215" s="669" t="s">
        <v>1446</v>
      </c>
      <c r="BL215" s="668">
        <v>45566</v>
      </c>
      <c r="BM215" s="669" t="s">
        <v>1447</v>
      </c>
      <c r="BN215" s="668">
        <v>45755</v>
      </c>
      <c r="BO215" s="669" t="s">
        <v>332</v>
      </c>
      <c r="BP215" s="668">
        <v>45918</v>
      </c>
      <c r="BQ215" s="670" t="s">
        <v>1448</v>
      </c>
      <c r="BR215" s="598"/>
    </row>
    <row r="216" spans="1:70" s="626" customFormat="1" ht="131.25" customHeight="1">
      <c r="A216" s="650"/>
      <c r="B216" s="651"/>
      <c r="C216" s="651"/>
      <c r="D216" s="652"/>
      <c r="E216" s="653"/>
      <c r="F216" s="273" t="s">
        <v>1449</v>
      </c>
      <c r="G216" s="340"/>
      <c r="H216" s="340"/>
      <c r="I216" s="367"/>
      <c r="J216" s="340"/>
      <c r="K216" s="396"/>
      <c r="L216" s="364"/>
      <c r="M216" s="654"/>
      <c r="N216" s="347"/>
      <c r="O216" s="340"/>
      <c r="P216" s="654"/>
      <c r="Q216" s="347"/>
      <c r="R216" s="655"/>
      <c r="S216" s="278" t="s">
        <v>1450</v>
      </c>
      <c r="T216" s="292" t="s">
        <v>98</v>
      </c>
      <c r="U216" s="278" t="s">
        <v>1451</v>
      </c>
      <c r="V216" s="278" t="s">
        <v>1451</v>
      </c>
      <c r="W216" s="292" t="s">
        <v>78</v>
      </c>
      <c r="X216" s="292" t="s">
        <v>61</v>
      </c>
      <c r="Y216" s="656" t="str">
        <f>IF(OR(W216="PREVENTIVO",W216="DETECTIVO"),"PROBABILIDAD",IF(W216="CORRECTIVO","IMPACTO",""))</f>
        <v>PROBABILIDAD</v>
      </c>
      <c r="Z216" s="657" t="str">
        <f t="shared" si="236"/>
        <v>40%</v>
      </c>
      <c r="AA216" s="275">
        <f>IFERROR(IF(AND(Y215="Probabilidad",Y216="Probabilidad"),(AA215-(AA215*Z216)),IF(Y216="Probabilidad",(N215-(N215*Z216)),IF(Y216="Impacto",AA215,""))),"")</f>
        <v>7.1999999999999995E-2</v>
      </c>
      <c r="AB216" s="305" t="str">
        <f t="shared" ref="AB216:AB217" si="238">IFERROR(IF(AA216="","",IF(AA216&lt;=0.2,"MUY BAJA",IF(AA216&lt;=0.4,"BAJA",IF(AA216&lt;=0.6,"MEDIA",IF(AA216&lt;=0.8,"ALTA",IF(AA216=1,"MUY ALTA")))))),"")</f>
        <v>MUY BAJA</v>
      </c>
      <c r="AC216" s="280">
        <f>IFERROR(IF(AND(Y215="Impacto",Y216="Impacto"),(AC215-(AC215*Z216)),IF(Y216="Impacto",(Q215-(+Q215*Z216)),IF(Y216="Probabilidad",AC215,""))),"")</f>
        <v>0.6</v>
      </c>
      <c r="AD216" s="280" t="str">
        <f t="shared" ref="AD216" si="239">IFERROR(IF(AC216="","",IF(AC216&lt;=0.2,"LEVE",IF(AC216&lt;=0.4,"MENOR",IF(AC216&lt;=0.6,"MODERADO",IF(AC216&lt;=0.8,"MAYOR",IF(AC216=1,"CATASTRÓFICO")))))),"")</f>
        <v>MODERADO</v>
      </c>
      <c r="AE216" s="658" t="str">
        <f t="shared" si="233"/>
        <v>MODERADO</v>
      </c>
      <c r="AF216" s="363"/>
      <c r="AG216" s="293" t="s">
        <v>1452</v>
      </c>
      <c r="AH216" s="659"/>
      <c r="AI216" s="355"/>
      <c r="AJ216" s="659"/>
      <c r="AK216" s="355"/>
      <c r="AL216" s="355"/>
      <c r="AM216" s="659"/>
      <c r="AN216" s="355"/>
      <c r="AO216" s="659"/>
      <c r="AP216" s="800"/>
      <c r="AQ216" s="801"/>
      <c r="AR216" s="335"/>
      <c r="AS216" s="336"/>
      <c r="AT216" s="335"/>
      <c r="AU216" s="336"/>
      <c r="AV216" s="356"/>
      <c r="AW216" s="336"/>
      <c r="AX216" s="356"/>
      <c r="AY216" s="336"/>
      <c r="AZ216" s="356"/>
      <c r="BA216" s="336"/>
      <c r="BB216" s="356"/>
      <c r="BC216" s="336"/>
      <c r="BD216" s="356"/>
      <c r="BE216" s="336"/>
      <c r="BF216" s="668"/>
      <c r="BG216" s="669"/>
      <c r="BH216" s="356"/>
      <c r="BI216" s="336"/>
      <c r="BJ216" s="668"/>
      <c r="BK216" s="669"/>
      <c r="BL216" s="668"/>
      <c r="BM216" s="669"/>
      <c r="BN216" s="668"/>
      <c r="BO216" s="669"/>
      <c r="BP216" s="668"/>
      <c r="BQ216" s="670"/>
      <c r="BR216" s="598"/>
    </row>
    <row r="217" spans="1:70" s="626" customFormat="1" ht="125.25" customHeight="1">
      <c r="A217" s="607"/>
      <c r="B217" s="608"/>
      <c r="C217" s="608"/>
      <c r="D217" s="652"/>
      <c r="E217" s="653"/>
      <c r="F217" s="309" t="s">
        <v>1453</v>
      </c>
      <c r="G217" s="340"/>
      <c r="H217" s="340"/>
      <c r="I217" s="367"/>
      <c r="J217" s="340"/>
      <c r="K217" s="396"/>
      <c r="L217" s="364"/>
      <c r="M217" s="654"/>
      <c r="N217" s="347"/>
      <c r="O217" s="340"/>
      <c r="P217" s="654"/>
      <c r="Q217" s="347"/>
      <c r="R217" s="655"/>
      <c r="S217" s="293" t="s">
        <v>1454</v>
      </c>
      <c r="T217" s="281" t="s">
        <v>98</v>
      </c>
      <c r="U217" s="293" t="s">
        <v>1451</v>
      </c>
      <c r="V217" s="293" t="s">
        <v>1451</v>
      </c>
      <c r="W217" s="292" t="s">
        <v>78</v>
      </c>
      <c r="X217" s="292" t="s">
        <v>61</v>
      </c>
      <c r="Y217" s="656" t="str">
        <f>IF(OR(W217="PREVENTIVO",W217="DETECTIVO"),"PROBABILIDAD",IF(W217="CORRECTIVO","IMPACTO",""))</f>
        <v>PROBABILIDAD</v>
      </c>
      <c r="Z217" s="657" t="str">
        <f t="shared" si="236"/>
        <v>40%</v>
      </c>
      <c r="AA217" s="275">
        <f t="shared" ref="AA217" si="240">IFERROR(IF(AND(Y216="Probabilidad",Y217="Probabilidad"),(AA216-(AA216*Z217)),IF(AND(Y216="Impacto",Y217="Probabilidad"),(AA215-(AA215*Z217)),IF(Y217="Impacto",AA216,""))),"")</f>
        <v>4.3199999999999995E-2</v>
      </c>
      <c r="AB217" s="305" t="str">
        <f t="shared" si="238"/>
        <v>MUY BAJA</v>
      </c>
      <c r="AC217" s="280">
        <f>IFERROR(IF(AND(Y216="Impacto",Y217="Impacto"),(AC216-(AC216*Z217)),IF(AND(Y216="Probabilidad",Y217="Impacto"),(AC215-(AC215*Z217)),IF(Y217="Probabilidad",AC216,""))),"")</f>
        <v>0.6</v>
      </c>
      <c r="AD217" s="280" t="str">
        <f t="shared" si="232"/>
        <v>MODERADO</v>
      </c>
      <c r="AE217" s="658" t="str">
        <f t="shared" si="233"/>
        <v>MODERADO</v>
      </c>
      <c r="AF217" s="363"/>
      <c r="AG217" s="293" t="s">
        <v>1455</v>
      </c>
      <c r="AH217" s="659"/>
      <c r="AI217" s="355"/>
      <c r="AJ217" s="659"/>
      <c r="AK217" s="355"/>
      <c r="AL217" s="355"/>
      <c r="AM217" s="659"/>
      <c r="AN217" s="355"/>
      <c r="AO217" s="659"/>
      <c r="AP217" s="800"/>
      <c r="AQ217" s="801"/>
      <c r="AR217" s="335"/>
      <c r="AS217" s="336"/>
      <c r="AT217" s="335"/>
      <c r="AU217" s="336"/>
      <c r="AV217" s="356"/>
      <c r="AW217" s="336"/>
      <c r="AX217" s="356"/>
      <c r="AY217" s="336"/>
      <c r="AZ217" s="356"/>
      <c r="BA217" s="336"/>
      <c r="BB217" s="356"/>
      <c r="BC217" s="336"/>
      <c r="BD217" s="356"/>
      <c r="BE217" s="336"/>
      <c r="BF217" s="668"/>
      <c r="BG217" s="669"/>
      <c r="BH217" s="356"/>
      <c r="BI217" s="336"/>
      <c r="BJ217" s="668"/>
      <c r="BK217" s="669"/>
      <c r="BL217" s="668"/>
      <c r="BM217" s="669"/>
      <c r="BN217" s="668"/>
      <c r="BO217" s="669"/>
      <c r="BP217" s="668"/>
      <c r="BQ217" s="670"/>
      <c r="BR217" s="598"/>
    </row>
    <row r="218" spans="1:70" s="626" customFormat="1" ht="185.25" customHeight="1">
      <c r="A218" s="650">
        <f>IF(OR(AM218=0,AO218=0),"",IF(AND(AM218&lt;=0.2,AO218&lt;=0.2),1,IF(AND(AM218&lt;=0.2,AO218&lt;=0.4),2,IF(AND(AM218&lt;=0.2,AO218&lt;=0.6),3,IF(AND(AM218&lt;=0.2,AO218&lt;=0.8),4,IF(AND(AM218&lt;=0.2,AO218&lt;=1),5,IF(AND(AM218&lt;=0.4,AO218&lt;=0.2),6,IF(AND(AM218&lt;=0.4,AO218&lt;=0.4),7,IF(AND(AM218&lt;=0.4,AO218&lt;=0.6),8,IF(AND(AM218&lt;=0.4,AO218&lt;=0.8),9,IF(AND(AM218&lt;=0.4,AO218&lt;=1),10,IF(AND(AM218&lt;=0.6,AO218&lt;=0.2),11,IF(AND(AM218&lt;=0.6,AO218&lt;=0.4),12,IF(AND(AM218&lt;=0.6,AO218&lt;=0.6),4,IF(AND(AM218&lt;=0.6,AO218&lt;=0.8),14,IF(AND(AM218&lt;=0.6,AO218&lt;=1),15,IF(AND(AM218&lt;=0.8,AO218&lt;=0.2),16,IF(AND(AM218&lt;=0.8,AO218&lt;=0.4),17,IF(AND(AM218&lt;=0.8,AO218&lt;=0.6),18,IF(AND(AM218&lt;=0.8,AO218&lt;=0.8),19,IF(AND(AM218&lt;=0.8,AO218&lt;=1),20,IF(AND(AM218&lt;=1,AO218&lt;=0.2),21,IF(AND(AM218&lt;=1,AO218&lt;=0.4),22,IF(AND(AM218&lt;=1,AO218&lt;=0.6),23,IF(AND(AM218&lt;=1,AO218&lt;=0.8),24,IF(AND(AM218&lt;=1,AO218&lt;=1),25,""))))))))))))))))))))))))))</f>
        <v>8</v>
      </c>
      <c r="B218" s="651">
        <f>IF(A218="","",(COUNTIF($A$21:A218,A218))/100)</f>
        <v>0.01</v>
      </c>
      <c r="C218" s="651">
        <f>IFERROR(A218+B218,"")</f>
        <v>8.01</v>
      </c>
      <c r="D218" s="652">
        <v>7</v>
      </c>
      <c r="E218" s="653" t="s">
        <v>203</v>
      </c>
      <c r="F218" s="273" t="s">
        <v>612</v>
      </c>
      <c r="G218" s="336" t="s">
        <v>1456</v>
      </c>
      <c r="H218" s="340" t="s">
        <v>1457</v>
      </c>
      <c r="I218" s="367" t="s">
        <v>1458</v>
      </c>
      <c r="J218" s="340" t="s">
        <v>111</v>
      </c>
      <c r="K218" s="344">
        <v>405</v>
      </c>
      <c r="L218" s="340" t="s">
        <v>1459</v>
      </c>
      <c r="M218" s="654" t="str">
        <f>IF(K218&lt;=0,"",IF(K218&lt;=2,"Muy Baja",IF(K218&lt;=10,"Baja",IF(K218&lt;=30,"Media",IF(K218&lt;=100,"Alta",IF(K218&gt;100,"Muy Alta"))))))</f>
        <v>Muy Alta</v>
      </c>
      <c r="N218" s="345">
        <f>IF(M218="","",IF(M218="Muy Baja",0.2,IF(M218="Baja",0.4,IF(M218="Media",0.6,IF(M218="Alta",0.8,IF(M218="Muy Alta",1,))))))</f>
        <v>1</v>
      </c>
      <c r="O218" s="336" t="s">
        <v>338</v>
      </c>
      <c r="P218" s="703" t="str">
        <f>IF(OR(O218=CRITERIOS!$C$182,O218=CRITERIOS!$D$182),"Leve",IF(OR(O218=CRITERIOS!$C$183,O218=CRITERIOS!$D$183),"Menor",IF(OR(O218=CRITERIOS!$C$184,O218=CRITERIOS!$D$184),"Moderado",IF(OR(O218=CRITERIOS!$C$185,O218=CRITERIOS!$D$185),"Mayor",IF(OR(O218=CRITERIOS!$C$186,O218=CRITERIOS!$D$186),"Catastrófico","")))))</f>
        <v>Menor</v>
      </c>
      <c r="Q218" s="345">
        <f>IF(P218="","",IF(P218="Leve",0.2,IF(P218="Menor",0.4,IF(P218="Moderado",0.6,IF(P218="Mayor",0.8,IF(P218="Catastrófico",1,))))))</f>
        <v>0.4</v>
      </c>
      <c r="R218" s="655" t="str">
        <f>IF(OR(AND(M218="Muy Baja",P218="Leve"),AND(M218="Muy Baja",P218="Menor"),AND(M218="Baja",P218="Leve")),"BAJO",IF(OR(AND(M218="Muy baja",P218="Moderado"),AND(M218="Baja",P218="Menor"),AND(M218="Baja",P218="Moderado"),AND(M218="Media",P218="Leve"),AND(M218="Media",P218="Menor"),AND(M218="Media",P218="Moderado"),AND(M218="Alta",P218="Leve"),AND(M218="Alta",P218="Menor")),"MODERADO",IF(OR(AND(M218="Muy Baja",P218="Mayor"),AND(M218="Baja",P218="Mayor"),AND(M218="Media",P218="Mayor"),AND(M218="Alta",P218="Moderado"),AND(M218="Alta",P218="Mayor"),AND(M218="Muy Alta",P218="Leve"),AND(M218="Muy Alta",P218="Menor"),AND(M218="Muy Alta",P218="Moderado"),AND(M218="Muy Alta",P218="Mayor")),"ALTO",IF(OR(AND(M218="Muy Baja",P218="Catastrófico"),AND(M218="Baja",P218="Catastrófico"),AND(M218="Media",P218="Catastrófico"),AND(M218="Alta",P218="Catastrófico"),AND(M218="Muy Alta",P218="Catastrófico")),"EXTREMO",""))))</f>
        <v>ALTO</v>
      </c>
      <c r="S218" s="667" t="s">
        <v>1460</v>
      </c>
      <c r="T218" s="281" t="s">
        <v>57</v>
      </c>
      <c r="U218" s="667" t="s">
        <v>1461</v>
      </c>
      <c r="V218" s="667" t="s">
        <v>1462</v>
      </c>
      <c r="W218" s="292" t="s">
        <v>78</v>
      </c>
      <c r="X218" s="292" t="s">
        <v>61</v>
      </c>
      <c r="Y218" s="656" t="str">
        <f>IF(OR(W218="PREVENTIVO",W218="DETECTIVO"),"PROBABILIDAD",IF(W218="CORRECTIVO","IMPACTO",""))</f>
        <v>PROBABILIDAD</v>
      </c>
      <c r="Z218" s="657" t="str">
        <f t="shared" si="236"/>
        <v>40%</v>
      </c>
      <c r="AA218" s="301">
        <f>IFERROR(IF(Y218="Probabilidad",(N218-(N218*Z218)),IF(Y218="Impacto",N218,"")),"")</f>
        <v>0.6</v>
      </c>
      <c r="AB218" s="280" t="str">
        <f>IFERROR(IF(AA218="","",IF(AA218&lt;=0.2,"MUY BAJA",IF(AA218&lt;=0.4,"BAJA",IF(AA218&lt;=0.6,"MEDIA",IF(AA218&lt;=0.8,"ALTA",IF(AA218=1,"MUY ALTA")))))),"")</f>
        <v>MEDIA</v>
      </c>
      <c r="AC218" s="266">
        <f>IFERROR(IF(Y218="Impacto",(Q218-(Q218*Z218)),IF(Y218="Probabilidad",Q218,"")),"")</f>
        <v>0.4</v>
      </c>
      <c r="AD218" s="280" t="str">
        <f t="shared" si="232"/>
        <v>MENOR</v>
      </c>
      <c r="AE218" s="658" t="str">
        <f t="shared" si="233"/>
        <v>MODERADO</v>
      </c>
      <c r="AF218" s="360">
        <v>45484</v>
      </c>
      <c r="AG218" s="278" t="s">
        <v>1463</v>
      </c>
      <c r="AH218" s="659">
        <f>IF(AA218="","",MIN(AA218:AA219))</f>
        <v>0.6</v>
      </c>
      <c r="AI218" s="355" t="str">
        <f>IFERROR(IF(AH218="","",IF(AH218&lt;=0.2,"MUY BAJA",IF(AH218&lt;=0.4,"BAJA",IF(AH218&lt;=0.6,"MEDIA",IF(AH218&lt;=0.8,"ALTA",IF(AH218=1,"MUY ALTA")))))),"")</f>
        <v>MEDIA</v>
      </c>
      <c r="AJ218" s="659">
        <f>IF(AC218="","",MIN(AC218:AC219))</f>
        <v>0.30000000000000004</v>
      </c>
      <c r="AK218" s="355" t="str">
        <f>IFERROR(IF(AJ218="","",IF(AJ218&lt;=0.2,"LEVE",IF(AJ218&lt;=0.4,"MENOR",IF(AJ218&lt;=0.6,"MODERADO",IF(AJ218&lt;=0.8,"MAYOR",IF(AJ218=1,"CATASTRÓFICO")))))),"")</f>
        <v>MENOR</v>
      </c>
      <c r="AL218" s="355" t="str">
        <f>IFERROR(IF(OR(AND(AI218="Muy Baja",AK218="Leve"),AND(AI218="Muy Baja",AK218="Menor"),AND(AI218="Baja",AK218="Leve")),"BAJO",IF(OR(AND(AI218="Muy baja",AK218="Moderado"),AND(AI218="Baja",AK218="Menor"),AND(AI218="Baja",AK218="Moderado"),AND(AI218="Media",AK218="Leve"),AND(AI218="Media",AK218="Menor"),AND(AI218="Media",AK218="Moderado"),AND(AI218="Alta",AK218="Leve"),AND(AI218="Alta",AK218="Menor")),"MODERADO",IF(OR(AND(AI218="Muy Baja",AK218="Mayor"),AND(AI218="Baja",AK218="Mayor"),AND(AI218="Media",AK218="Mayor"),AND(AI218="Alta",AK218="Moderado"),AND(AI218="Alta",AK218="Mayor"),AND(AI218="Muy Alta",AK218="Leve"),AND(AI218="Muy Alta",AK218="Menor"),AND(AI218="Muy Alta",AK218="Moderado"),AND(AI218="Muy Alta",AK218="Mayor")),"ALTO",IF(OR(AND(AI218="Muy Baja",AK218="Catastrófico"),AND(AI218="Baja",AK218="Catastrófico"),AND(AI218="Media",AK218="Catastrófico"),AND(AI218="Alta",AK218="Catastrófico"),AND(AI218="Muy Alta",AK218="Catastrófico")),"EXTREMO","")))),"")</f>
        <v>MODERADO</v>
      </c>
      <c r="AM218" s="659">
        <f>+AVERAGE(AH218:AH229)</f>
        <v>0.34587599999999996</v>
      </c>
      <c r="AN218" s="355" t="str">
        <f>IFERROR(IF(AM218="","",IF(AM218&lt;=0.2,"MUY BAJA",IF(AM218&lt;=0.4,"BAJA",IF(AM218&lt;=0.6,"MEDIA",IF(AM218&lt;=0.8,"ALTA",IF(AM218=1,"MUY ALTA")))))),"")</f>
        <v>BAJA</v>
      </c>
      <c r="AO218" s="659">
        <f>+AVERAGE(AJ218:AJ229)</f>
        <v>0.52500000000000002</v>
      </c>
      <c r="AP218" s="660" t="str">
        <f>IFERROR(IF(AO218="","",IF(AO218&lt;=0.2,"LEVE",IF(AO218&lt;=0.4,"MENOR",IF(AO218&lt;=0.6,"MODERADO",IF(AO218&lt;=0.8,"MAYOR",IF(AO218=1,"CATASTRÓFICO")))))),"")</f>
        <v>MODERADO</v>
      </c>
      <c r="AQ218" s="655" t="str">
        <f>IFERROR(IF(OR(AND(AN218="Muy Baja",AP218="Leve"),AND(AN218="Muy Baja",AP218="Menor"),AND(AN218="Baja",AP218="Leve")),"BAJO",IF(OR(AND(AN218="Muy baja",AP218="Moderado"),AND(AN218="Baja",AP218="Menor"),AND(AN218="Baja",AP218="Moderado"),AND(AN218="Media",AP218="Leve"),AND(AN218="Media",AP218="Menor"),AND(AN218="Media",AP218="Moderado"),AND(AN218="Alta",AP218="Leve"),AND(AN218="Alta",AP218="Menor")),"MODERADO",IF(OR(AND(AN218="Muy Baja",AP218="Mayor"),AND(AN218="Baja",AP218="Mayor"),AND(AN218="Media",AP218="Mayor"),AND(AN218="Alta",AP218="Moderado"),AND(AN218="Alta",AP218="Mayor"),AND(AN218="Muy Alta",AP218="Leve"),AND(AN218="Muy Alta",AP218="Menor"),AND(AN218="Muy Alta",AP218="Moderado"),AND(AN218="Muy Alta",AP218="Mayor")),"ALTO",IF(OR(AND(AN218="Muy Baja",AP218="Catastrófico"),AND(AN218="Baja",AP218="Catastrófico"),AND(AN218="Media",AP218="Catastrófico"),AND(AN218="Alta",AP218="Catastrófico"),AND(AN218="Muy Alta",AP218="Catastrófico")),"EXTREMO","")))),"")</f>
        <v>MODERADO</v>
      </c>
      <c r="AR218" s="335">
        <v>43717</v>
      </c>
      <c r="AS218" s="336" t="s">
        <v>1464</v>
      </c>
      <c r="AT218" s="335">
        <v>43859</v>
      </c>
      <c r="AU218" s="336" t="s">
        <v>1465</v>
      </c>
      <c r="AV218" s="356">
        <v>44061</v>
      </c>
      <c r="AW218" s="336" t="s">
        <v>1465</v>
      </c>
      <c r="AX218" s="356">
        <v>44290</v>
      </c>
      <c r="AY218" s="336" t="s">
        <v>1466</v>
      </c>
      <c r="AZ218" s="356">
        <v>44586</v>
      </c>
      <c r="BA218" s="336" t="s">
        <v>624</v>
      </c>
      <c r="BB218" s="356"/>
      <c r="BC218" s="336"/>
      <c r="BD218" s="671">
        <v>44959</v>
      </c>
      <c r="BE218" s="336" t="s">
        <v>1467</v>
      </c>
      <c r="BF218" s="356">
        <v>45128</v>
      </c>
      <c r="BG218" s="672" t="s">
        <v>419</v>
      </c>
      <c r="BH218" s="356"/>
      <c r="BI218" s="340"/>
      <c r="BJ218" s="356">
        <v>45400</v>
      </c>
      <c r="BK218" s="336" t="s">
        <v>349</v>
      </c>
      <c r="BL218" s="356">
        <v>45553</v>
      </c>
      <c r="BM218" s="340" t="s">
        <v>1468</v>
      </c>
      <c r="BN218" s="348">
        <v>45748</v>
      </c>
      <c r="BO218" s="669" t="s">
        <v>332</v>
      </c>
      <c r="BP218" s="348">
        <v>45898</v>
      </c>
      <c r="BQ218" s="361" t="s">
        <v>74</v>
      </c>
      <c r="BR218" s="598"/>
    </row>
    <row r="219" spans="1:70" s="626" customFormat="1" ht="126.75" customHeight="1">
      <c r="A219" s="607"/>
      <c r="B219" s="608"/>
      <c r="C219" s="608"/>
      <c r="D219" s="652"/>
      <c r="E219" s="653"/>
      <c r="F219" s="273" t="s">
        <v>1469</v>
      </c>
      <c r="G219" s="336"/>
      <c r="H219" s="340"/>
      <c r="I219" s="367"/>
      <c r="J219" s="340"/>
      <c r="K219" s="344"/>
      <c r="L219" s="340"/>
      <c r="M219" s="654"/>
      <c r="N219" s="345"/>
      <c r="O219" s="336"/>
      <c r="P219" s="703"/>
      <c r="Q219" s="345"/>
      <c r="R219" s="655"/>
      <c r="S219" s="667" t="s">
        <v>1470</v>
      </c>
      <c r="T219" s="281" t="s">
        <v>57</v>
      </c>
      <c r="U219" s="667" t="s">
        <v>1471</v>
      </c>
      <c r="V219" s="667" t="s">
        <v>1472</v>
      </c>
      <c r="W219" s="292" t="s">
        <v>278</v>
      </c>
      <c r="X219" s="292" t="s">
        <v>61</v>
      </c>
      <c r="Y219" s="656" t="str">
        <f t="shared" ref="Y219" si="241">IF(OR(W219="PREVENTIVO",W219="DETECTIVO"),"PROBABILIDAD",IF(W219="CORRECTIVO","IMPACTO",""))</f>
        <v>IMPACTO</v>
      </c>
      <c r="Z219" s="657" t="str">
        <f t="shared" si="236"/>
        <v>25%</v>
      </c>
      <c r="AA219" s="275">
        <f>IFERROR(IF(AND(Y218="Probabilidad",Y219="Probabilidad"),(AA218-(AA218*Z219)),IF(Y219="Probabilidad",(N218-(N218*Z219)),IF(Y219="Impacto",AA218,""))),"")</f>
        <v>0.6</v>
      </c>
      <c r="AB219" s="282" t="str">
        <f t="shared" si="237"/>
        <v>MEDIA</v>
      </c>
      <c r="AC219" s="266">
        <f>IFERROR(IF(AND(Y218="Impacto",Y219="Impacto"),(AC218-(AC218*Z219)),IF(Y219="Impacto",(Q218-(+Q218*Z219)),IF(Y219="Probabilidad",AC218,""))),"")</f>
        <v>0.30000000000000004</v>
      </c>
      <c r="AD219" s="280" t="str">
        <f t="shared" si="232"/>
        <v>MENOR</v>
      </c>
      <c r="AE219" s="658" t="str">
        <f t="shared" si="233"/>
        <v>MODERADO</v>
      </c>
      <c r="AF219" s="360"/>
      <c r="AG219" s="278" t="s">
        <v>1473</v>
      </c>
      <c r="AH219" s="659"/>
      <c r="AI219" s="355"/>
      <c r="AJ219" s="659"/>
      <c r="AK219" s="355"/>
      <c r="AL219" s="355"/>
      <c r="AM219" s="659"/>
      <c r="AN219" s="355"/>
      <c r="AO219" s="659"/>
      <c r="AP219" s="654"/>
      <c r="AQ219" s="655"/>
      <c r="AR219" s="335"/>
      <c r="AS219" s="336"/>
      <c r="AT219" s="335"/>
      <c r="AU219" s="336"/>
      <c r="AV219" s="356"/>
      <c r="AW219" s="336"/>
      <c r="AX219" s="356"/>
      <c r="AY219" s="336"/>
      <c r="AZ219" s="356"/>
      <c r="BA219" s="336"/>
      <c r="BB219" s="356"/>
      <c r="BC219" s="336"/>
      <c r="BD219" s="671"/>
      <c r="BE219" s="336"/>
      <c r="BF219" s="356"/>
      <c r="BG219" s="672"/>
      <c r="BH219" s="356"/>
      <c r="BI219" s="340"/>
      <c r="BJ219" s="356"/>
      <c r="BK219" s="336"/>
      <c r="BL219" s="356"/>
      <c r="BM219" s="340"/>
      <c r="BN219" s="348"/>
      <c r="BO219" s="669"/>
      <c r="BP219" s="348"/>
      <c r="BQ219" s="361"/>
      <c r="BR219" s="598"/>
    </row>
    <row r="220" spans="1:70" s="626" customFormat="1" ht="204.75" customHeight="1">
      <c r="A220" s="607"/>
      <c r="B220" s="608"/>
      <c r="C220" s="608"/>
      <c r="D220" s="652"/>
      <c r="E220" s="653" t="s">
        <v>1012</v>
      </c>
      <c r="F220" s="272" t="s">
        <v>1013</v>
      </c>
      <c r="G220" s="340" t="s">
        <v>1474</v>
      </c>
      <c r="H220" s="340" t="s">
        <v>1475</v>
      </c>
      <c r="I220" s="367"/>
      <c r="J220" s="351" t="s">
        <v>18</v>
      </c>
      <c r="K220" s="344">
        <v>648</v>
      </c>
      <c r="L220" s="336" t="s">
        <v>1476</v>
      </c>
      <c r="M220" s="654" t="str">
        <f>IF(K220&lt;=0,"",IF(K220&lt;=2,"Muy Baja",IF(K220&lt;=10,"Baja",IF(K220&lt;=30,"Media",IF(K220&lt;=100,"Alta",IF(K220&gt;100,"Muy Alta"))))))</f>
        <v>Muy Alta</v>
      </c>
      <c r="N220" s="345">
        <f>IF(M220="","",IF(M220="Muy Baja",0.2,IF(M220="Baja",0.4,IF(M220="Media",0.6,IF(M220="Alta",0.8,IF(M220="Muy Alta",1,))))))</f>
        <v>1</v>
      </c>
      <c r="O220" s="351" t="s">
        <v>149</v>
      </c>
      <c r="P220" s="654" t="str">
        <f>IF(OR(O220=CRITERIOS!$C$182,O220=CRITERIOS!$D$182),"Leve",IF(OR(O220=CRITERIOS!$C$183,O220=CRITERIOS!$D$183),"Menor",IF(OR(O220=CRITERIOS!$C$184,O220=CRITERIOS!$D$184),"Moderado",IF(OR(O220=CRITERIOS!$C$185,O220=CRITERIOS!$D$185),"Mayor",IF(OR(O220=CRITERIOS!$C$186,O220=CRITERIOS!$D$186),"Catastrófico","")))))</f>
        <v>Mayor</v>
      </c>
      <c r="Q220" s="345">
        <f>IF(P220="","",IF(P220="Leve",0.2,IF(P220="Menor",0.4,IF(P220="Moderado",0.6,IF(P220="Mayor",0.8,IF(P220="Catastrófico",1,))))))</f>
        <v>0.8</v>
      </c>
      <c r="R220" s="655" t="str">
        <f>IF(OR(AND(M220="Muy Baja",P220="Leve"),AND(M220="Muy Baja",P220="Menor"),AND(M220="Baja",P220="Leve")),"BAJO",IF(OR(AND(M220="Muy baja",P220="Moderado"),AND(M220="Baja",P220="Menor"),AND(M220="Baja",P220="Moderado"),AND(M220="Media",P220="Leve"),AND(M220="Media",P220="Menor"),AND(M220="Media",P220="Moderado"),AND(M220="Alta",P220="Leve"),AND(M220="Alta",P220="Menor")),"MODERADO",IF(OR(AND(M220="Muy Baja",P220="Mayor"),AND(M220="Baja",P220="Mayor"),AND(M220="Media",P220="Mayor"),AND(M220="Alta",P220="Moderado"),AND(M220="Alta",P220="Mayor"),AND(M220="Muy Alta",P220="Leve"),AND(M220="Muy Alta",P220="Menor"),AND(M220="Muy Alta",P220="Moderado"),AND(M220="Muy Alta",P220="Mayor")),"ALTO",IF(OR(AND(M220="Muy Baja",P220="Catastrófico"),AND(M220="Baja",P220="Catastrófico"),AND(M220="Media",P220="Catastrófico"),AND(M220="Alta",P220="Catastrófico"),AND(M220="Muy Alta",P220="Catastrófico")),"EXTREMO",""))))</f>
        <v>ALTO</v>
      </c>
      <c r="S220" s="330" t="s">
        <v>1017</v>
      </c>
      <c r="T220" s="270" t="s">
        <v>85</v>
      </c>
      <c r="U220" s="677" t="s">
        <v>1018</v>
      </c>
      <c r="V220" s="677" t="s">
        <v>1019</v>
      </c>
      <c r="W220" s="292" t="s">
        <v>78</v>
      </c>
      <c r="X220" s="292" t="s">
        <v>61</v>
      </c>
      <c r="Y220" s="656" t="str">
        <f>IF(OR(W220="PREVENTIVO",W220="DETECTIVO"),"PROBABILIDAD",IF(W220="CORRECTIVO","IMPACTO",""))</f>
        <v>PROBABILIDAD</v>
      </c>
      <c r="Z220" s="657" t="str">
        <f t="shared" si="236"/>
        <v>40%</v>
      </c>
      <c r="AA220" s="301">
        <f>IFERROR(IF(Y220="Probabilidad",(N220-(N220*Z220)),IF(Y220="Impacto",N220,"")),"")</f>
        <v>0.6</v>
      </c>
      <c r="AB220" s="280" t="str">
        <f t="shared" si="237"/>
        <v>MEDIA</v>
      </c>
      <c r="AC220" s="301">
        <f>IFERROR(IF(Y220="Impacto",(Q220-(Q220*Z220)),IF(Y220="Probabilidad",Q220,"")),"")</f>
        <v>0.8</v>
      </c>
      <c r="AD220" s="280" t="str">
        <f t="shared" si="232"/>
        <v>MAYOR</v>
      </c>
      <c r="AE220" s="658" t="str">
        <f t="shared" si="233"/>
        <v>ALTO</v>
      </c>
      <c r="AF220" s="360">
        <v>45803</v>
      </c>
      <c r="AG220" s="677" t="s">
        <v>1020</v>
      </c>
      <c r="AH220" s="659">
        <f>MIN(AA220:AA226)</f>
        <v>6.3504000000000005E-2</v>
      </c>
      <c r="AI220" s="355" t="str">
        <f>IFERROR(IF(AH220="","",IF(AH220&lt;=0.2,"MUY BAJA",IF(AH220&lt;=0.4,"BAJA",IF(AH220&lt;=0.6,"MEDIA",IF(AH220&lt;=0.8,"ALTA",IF(AH220=1,"MUY ALTA")))))),"")</f>
        <v>MUY BAJA</v>
      </c>
      <c r="AJ220" s="659">
        <f>MIN(AC220:AC226)</f>
        <v>0.60000000000000009</v>
      </c>
      <c r="AK220" s="355" t="str">
        <f>IFERROR(IF(AJ220="","",IF(AJ220&lt;=0.2,"LEVE",IF(AJ220&lt;=0.4,"MENOR",IF(AJ220&lt;=0.6,"MODERADO",IF(AJ220&lt;=0.8,"MAYOR",IF(AJ220=1,"CATASTRÓFICO")))))),"")</f>
        <v>MODERADO</v>
      </c>
      <c r="AL220" s="355" t="str">
        <f>IFERROR(IF(OR(AND(AI220="Muy Baja",AK220="Leve"),AND(AI220="Muy Baja",AK220="Menor"),AND(AI220="Baja",AK220="Leve")),"BAJO",IF(OR(AND(AI220="Muy baja",AK220="Moderado"),AND(AI220="Baja",AK220="Menor"),AND(AI220="Baja",AK220="Moderado"),AND(AI220="Media",AK220="Leve"),AND(AI220="Media",AK220="Menor"),AND(AI220="Media",AK220="Moderado"),AND(AI220="Alta",AK220="Leve"),AND(AI220="Alta",AK220="Menor")),"MODERADO",IF(OR(AND(AI220="Muy Baja",AK220="Mayor"),AND(AI220="Baja",AK220="Mayor"),AND(AI220="Media",AK220="Mayor"),AND(AI220="Alta",AK220="Moderado"),AND(AI220="Alta",AK220="Mayor"),AND(AI220="Muy Alta",AK220="Leve"),AND(AI220="Muy Alta",AK220="Menor"),AND(AI220="Muy Alta",AK220="Moderado"),AND(AI220="Muy Alta",AK220="Mayor")),"ALTO",IF(OR(AND(AI220="Muy Baja",AK220="Catastrófico"),AND(AI220="Baja",AK220="Catastrófico"),AND(AI220="Media",AK220="Catastrófico"),AND(AI220="Alta",AK220="Catastrófico"),AND(AI220="Muy Alta",AK220="Catastrófico")),"EXTREMO","")))),"")</f>
        <v>MODERADO</v>
      </c>
      <c r="AM220" s="659"/>
      <c r="AN220" s="355"/>
      <c r="AO220" s="659"/>
      <c r="AP220" s="654"/>
      <c r="AQ220" s="655"/>
      <c r="AR220" s="335">
        <v>43738</v>
      </c>
      <c r="AS220" s="336" t="s">
        <v>72</v>
      </c>
      <c r="AT220" s="335">
        <v>43859</v>
      </c>
      <c r="AU220" s="336" t="s">
        <v>1477</v>
      </c>
      <c r="AV220" s="356">
        <v>44281</v>
      </c>
      <c r="AW220" s="336" t="s">
        <v>1478</v>
      </c>
      <c r="AX220" s="356">
        <v>44586</v>
      </c>
      <c r="AY220" s="376" t="s">
        <v>929</v>
      </c>
      <c r="AZ220" s="356">
        <v>44796</v>
      </c>
      <c r="BA220" s="336" t="s">
        <v>1023</v>
      </c>
      <c r="BB220" s="356">
        <v>44960</v>
      </c>
      <c r="BC220" s="336" t="s">
        <v>1023</v>
      </c>
      <c r="BD220" s="671">
        <v>45126</v>
      </c>
      <c r="BE220" s="672" t="s">
        <v>1024</v>
      </c>
      <c r="BF220" s="356"/>
      <c r="BG220" s="376"/>
      <c r="BH220" s="348"/>
      <c r="BI220" s="376"/>
      <c r="BJ220" s="356">
        <v>45400</v>
      </c>
      <c r="BK220" s="376" t="s">
        <v>1479</v>
      </c>
      <c r="BL220" s="348">
        <v>45541</v>
      </c>
      <c r="BM220" s="376" t="s">
        <v>1480</v>
      </c>
      <c r="BN220" s="348">
        <v>45661</v>
      </c>
      <c r="BO220" s="421" t="s">
        <v>332</v>
      </c>
      <c r="BP220" s="348" t="s">
        <v>318</v>
      </c>
      <c r="BQ220" s="421" t="s">
        <v>1481</v>
      </c>
      <c r="BR220" s="598"/>
    </row>
    <row r="221" spans="1:70" s="626" customFormat="1" ht="81.75" customHeight="1">
      <c r="A221" s="607"/>
      <c r="B221" s="608"/>
      <c r="C221" s="608"/>
      <c r="D221" s="652"/>
      <c r="E221" s="653"/>
      <c r="F221" s="272" t="s">
        <v>1482</v>
      </c>
      <c r="G221" s="340"/>
      <c r="H221" s="340"/>
      <c r="I221" s="367"/>
      <c r="J221" s="351"/>
      <c r="K221" s="344"/>
      <c r="L221" s="336"/>
      <c r="M221" s="654"/>
      <c r="N221" s="345"/>
      <c r="O221" s="351"/>
      <c r="P221" s="654"/>
      <c r="Q221" s="345"/>
      <c r="R221" s="655"/>
      <c r="S221" s="724" t="s">
        <v>1483</v>
      </c>
      <c r="T221" s="270" t="s">
        <v>57</v>
      </c>
      <c r="U221" s="677" t="s">
        <v>1484</v>
      </c>
      <c r="V221" s="677" t="s">
        <v>1485</v>
      </c>
      <c r="W221" s="292" t="s">
        <v>60</v>
      </c>
      <c r="X221" s="292" t="s">
        <v>61</v>
      </c>
      <c r="Y221" s="656" t="str">
        <f t="shared" ref="Y221:Y226" si="242">IF(OR(W221="PREVENTIVO",W221="DETECTIVO"),"PROBABILIDAD",IF(W221="CORRECTIVO","IMPACTO",""))</f>
        <v>PROBABILIDAD</v>
      </c>
      <c r="Z221" s="657" t="str">
        <f t="shared" ref="Z221:Z226" si="243">IF(AND(W221="PREVENTIVO",X221="AUTOMÁTICO"),"50%",IF(AND(W221="PREVENTIVO",X221="MANUAL"),"40%",IF(AND(W221="DETECTIVO",X221="AUTOMÁTICO"),"40%",IF(AND(W221="DETECTIVO",X221="MANUAL"),"30%",IF(AND(W221="CORRECTIVO",X221="AUTOMÁTICO"),"35%",IF(AND(W221="CORRECTIVO",X221="MANUAL"),"25%",""))))))</f>
        <v>30%</v>
      </c>
      <c r="AA221" s="275">
        <f>IFERROR(IF(AND(Y220="Probabilidad",Y221="Probabilidad"),(AA220-(AA220*Z221)),IF(Y221="Probabilidad",(N220-(N220*Z221)),IF(Y221="Impacto",AA220,""))),"")</f>
        <v>0.42</v>
      </c>
      <c r="AB221" s="280" t="str">
        <f t="shared" si="237"/>
        <v>MEDIA</v>
      </c>
      <c r="AC221" s="280">
        <f>IFERROR(IF(AND(Y220="Impacto",Y221="Impacto"),(AC220-(AC220*Z221)),IF(Y221="Impacto",(Q220-(+Q220*Z221)),IF(Y221="Probabilidad",AC220,""))),"")</f>
        <v>0.8</v>
      </c>
      <c r="AD221" s="280" t="str">
        <f t="shared" si="232"/>
        <v>MAYOR</v>
      </c>
      <c r="AE221" s="658" t="str">
        <f t="shared" si="233"/>
        <v>ALTO</v>
      </c>
      <c r="AF221" s="360"/>
      <c r="AG221" s="677" t="s">
        <v>1486</v>
      </c>
      <c r="AH221" s="687"/>
      <c r="AI221" s="355"/>
      <c r="AJ221" s="687"/>
      <c r="AK221" s="355"/>
      <c r="AL221" s="355"/>
      <c r="AM221" s="659"/>
      <c r="AN221" s="355"/>
      <c r="AO221" s="659"/>
      <c r="AP221" s="654"/>
      <c r="AQ221" s="655"/>
      <c r="AR221" s="335"/>
      <c r="AS221" s="336"/>
      <c r="AT221" s="335"/>
      <c r="AU221" s="336"/>
      <c r="AV221" s="356"/>
      <c r="AW221" s="336"/>
      <c r="AX221" s="356"/>
      <c r="AY221" s="376"/>
      <c r="AZ221" s="356"/>
      <c r="BA221" s="336"/>
      <c r="BB221" s="356"/>
      <c r="BC221" s="336"/>
      <c r="BD221" s="671"/>
      <c r="BE221" s="672"/>
      <c r="BF221" s="356"/>
      <c r="BG221" s="376"/>
      <c r="BH221" s="348"/>
      <c r="BI221" s="376"/>
      <c r="BJ221" s="356"/>
      <c r="BK221" s="376"/>
      <c r="BL221" s="348"/>
      <c r="BM221" s="376"/>
      <c r="BN221" s="348"/>
      <c r="BO221" s="421"/>
      <c r="BP221" s="348"/>
      <c r="BQ221" s="421"/>
      <c r="BR221" s="598"/>
    </row>
    <row r="222" spans="1:70" s="626" customFormat="1" ht="202.5" customHeight="1">
      <c r="A222" s="607"/>
      <c r="B222" s="608"/>
      <c r="C222" s="608"/>
      <c r="D222" s="652"/>
      <c r="E222" s="653"/>
      <c r="F222" s="272" t="s">
        <v>1487</v>
      </c>
      <c r="G222" s="340"/>
      <c r="H222" s="340"/>
      <c r="I222" s="367"/>
      <c r="J222" s="351"/>
      <c r="K222" s="344"/>
      <c r="L222" s="336"/>
      <c r="M222" s="654"/>
      <c r="N222" s="345"/>
      <c r="O222" s="351"/>
      <c r="P222" s="654"/>
      <c r="Q222" s="345"/>
      <c r="R222" s="655"/>
      <c r="S222" s="724" t="s">
        <v>1488</v>
      </c>
      <c r="T222" s="270" t="s">
        <v>85</v>
      </c>
      <c r="U222" s="677" t="s">
        <v>1489</v>
      </c>
      <c r="V222" s="677" t="s">
        <v>1035</v>
      </c>
      <c r="W222" s="292" t="s">
        <v>60</v>
      </c>
      <c r="X222" s="292" t="s">
        <v>61</v>
      </c>
      <c r="Y222" s="656" t="str">
        <f t="shared" si="242"/>
        <v>PROBABILIDAD</v>
      </c>
      <c r="Z222" s="657" t="str">
        <f t="shared" si="243"/>
        <v>30%</v>
      </c>
      <c r="AA222" s="275">
        <f t="shared" ref="AA222:AA226" si="244">IFERROR(IF(AND(Y221="Probabilidad",Y222="Probabilidad"),(AA221-(AA221*Z222)),IF(AND(Y221="Impacto",Y222="Probabilidad"),(AA220-(AA220*Z222)),IF(Y222="Impacto",AA221,""))),"")</f>
        <v>0.29399999999999998</v>
      </c>
      <c r="AB222" s="280" t="str">
        <f t="shared" si="237"/>
        <v>BAJA</v>
      </c>
      <c r="AC222" s="280">
        <f t="shared" ref="AC222:AC226" si="245">IFERROR(IF(AND(Y221="Impacto",Y222="Impacto"),(AC221-(AC221*Z222)),IF(AND(Y221="Probabilidad",Y222="Impacto"),(AC220-(AC220*Z222)),IF(Y222="Probabilidad",AC221,""))),"")</f>
        <v>0.8</v>
      </c>
      <c r="AD222" s="280" t="str">
        <f t="shared" si="232"/>
        <v>MAYOR</v>
      </c>
      <c r="AE222" s="658" t="str">
        <f t="shared" si="233"/>
        <v>ALTO</v>
      </c>
      <c r="AF222" s="360"/>
      <c r="AG222" s="677" t="s">
        <v>1020</v>
      </c>
      <c r="AH222" s="687"/>
      <c r="AI222" s="355"/>
      <c r="AJ222" s="687"/>
      <c r="AK222" s="355"/>
      <c r="AL222" s="355"/>
      <c r="AM222" s="659"/>
      <c r="AN222" s="355"/>
      <c r="AO222" s="659"/>
      <c r="AP222" s="654"/>
      <c r="AQ222" s="655"/>
      <c r="AR222" s="335"/>
      <c r="AS222" s="336"/>
      <c r="AT222" s="335"/>
      <c r="AU222" s="336"/>
      <c r="AV222" s="356"/>
      <c r="AW222" s="336"/>
      <c r="AX222" s="356"/>
      <c r="AY222" s="376"/>
      <c r="AZ222" s="356"/>
      <c r="BA222" s="336"/>
      <c r="BB222" s="356"/>
      <c r="BC222" s="336"/>
      <c r="BD222" s="671"/>
      <c r="BE222" s="672"/>
      <c r="BF222" s="356"/>
      <c r="BG222" s="376"/>
      <c r="BH222" s="348"/>
      <c r="BI222" s="376"/>
      <c r="BJ222" s="356"/>
      <c r="BK222" s="376"/>
      <c r="BL222" s="348"/>
      <c r="BM222" s="376"/>
      <c r="BN222" s="348"/>
      <c r="BO222" s="421"/>
      <c r="BP222" s="348"/>
      <c r="BQ222" s="421"/>
      <c r="BR222" s="598"/>
    </row>
    <row r="223" spans="1:70" s="626" customFormat="1" ht="148.5" customHeight="1">
      <c r="A223" s="607"/>
      <c r="B223" s="608"/>
      <c r="C223" s="608"/>
      <c r="D223" s="652"/>
      <c r="E223" s="653"/>
      <c r="F223" s="341" t="s">
        <v>1490</v>
      </c>
      <c r="G223" s="340"/>
      <c r="H223" s="340"/>
      <c r="I223" s="367"/>
      <c r="J223" s="351"/>
      <c r="K223" s="344"/>
      <c r="L223" s="336"/>
      <c r="M223" s="654"/>
      <c r="N223" s="345"/>
      <c r="O223" s="351"/>
      <c r="P223" s="654"/>
      <c r="Q223" s="345"/>
      <c r="R223" s="655"/>
      <c r="S223" s="724" t="s">
        <v>1491</v>
      </c>
      <c r="T223" s="270" t="s">
        <v>114</v>
      </c>
      <c r="U223" s="677" t="s">
        <v>1492</v>
      </c>
      <c r="V223" s="677" t="s">
        <v>1493</v>
      </c>
      <c r="W223" s="248" t="s">
        <v>78</v>
      </c>
      <c r="X223" s="292" t="s">
        <v>61</v>
      </c>
      <c r="Y223" s="656" t="str">
        <f t="shared" si="242"/>
        <v>PROBABILIDAD</v>
      </c>
      <c r="Z223" s="657" t="str">
        <f t="shared" si="243"/>
        <v>40%</v>
      </c>
      <c r="AA223" s="275">
        <f t="shared" si="244"/>
        <v>0.1764</v>
      </c>
      <c r="AB223" s="280" t="str">
        <f t="shared" si="237"/>
        <v>MUY BAJA</v>
      </c>
      <c r="AC223" s="280">
        <f t="shared" si="245"/>
        <v>0.8</v>
      </c>
      <c r="AD223" s="280" t="str">
        <f t="shared" si="232"/>
        <v>MAYOR</v>
      </c>
      <c r="AE223" s="658" t="str">
        <f t="shared" si="233"/>
        <v>ALTO</v>
      </c>
      <c r="AF223" s="360"/>
      <c r="AG223" s="677" t="s">
        <v>1494</v>
      </c>
      <c r="AH223" s="687"/>
      <c r="AI223" s="355"/>
      <c r="AJ223" s="687"/>
      <c r="AK223" s="355"/>
      <c r="AL223" s="355"/>
      <c r="AM223" s="659"/>
      <c r="AN223" s="355"/>
      <c r="AO223" s="659"/>
      <c r="AP223" s="654"/>
      <c r="AQ223" s="655"/>
      <c r="AR223" s="335"/>
      <c r="AS223" s="336"/>
      <c r="AT223" s="335"/>
      <c r="AU223" s="336"/>
      <c r="AV223" s="356"/>
      <c r="AW223" s="336"/>
      <c r="AX223" s="356"/>
      <c r="AY223" s="376"/>
      <c r="AZ223" s="356"/>
      <c r="BA223" s="336"/>
      <c r="BB223" s="356"/>
      <c r="BC223" s="336"/>
      <c r="BD223" s="671"/>
      <c r="BE223" s="672"/>
      <c r="BF223" s="356"/>
      <c r="BG223" s="376"/>
      <c r="BH223" s="348"/>
      <c r="BI223" s="376"/>
      <c r="BJ223" s="356"/>
      <c r="BK223" s="376"/>
      <c r="BL223" s="348"/>
      <c r="BM223" s="376"/>
      <c r="BN223" s="348"/>
      <c r="BO223" s="421"/>
      <c r="BP223" s="348"/>
      <c r="BQ223" s="421"/>
      <c r="BR223" s="598"/>
    </row>
    <row r="224" spans="1:70" s="626" customFormat="1" ht="103.5" customHeight="1">
      <c r="A224" s="607"/>
      <c r="B224" s="608"/>
      <c r="C224" s="608"/>
      <c r="D224" s="652"/>
      <c r="E224" s="653"/>
      <c r="F224" s="341"/>
      <c r="G224" s="340"/>
      <c r="H224" s="340"/>
      <c r="I224" s="367"/>
      <c r="J224" s="351"/>
      <c r="K224" s="344"/>
      <c r="L224" s="336"/>
      <c r="M224" s="654"/>
      <c r="N224" s="345"/>
      <c r="O224" s="351"/>
      <c r="P224" s="654"/>
      <c r="Q224" s="345"/>
      <c r="R224" s="655"/>
      <c r="S224" s="677" t="s">
        <v>1495</v>
      </c>
      <c r="T224" s="270" t="s">
        <v>57</v>
      </c>
      <c r="U224" s="677" t="s">
        <v>1496</v>
      </c>
      <c r="V224" s="677" t="s">
        <v>1497</v>
      </c>
      <c r="W224" s="292" t="s">
        <v>78</v>
      </c>
      <c r="X224" s="292" t="s">
        <v>61</v>
      </c>
      <c r="Y224" s="656" t="str">
        <f t="shared" si="242"/>
        <v>PROBABILIDAD</v>
      </c>
      <c r="Z224" s="657" t="str">
        <f t="shared" si="243"/>
        <v>40%</v>
      </c>
      <c r="AA224" s="275">
        <f t="shared" si="244"/>
        <v>0.10584</v>
      </c>
      <c r="AB224" s="280" t="str">
        <f t="shared" si="237"/>
        <v>MUY BAJA</v>
      </c>
      <c r="AC224" s="280">
        <f t="shared" si="245"/>
        <v>0.8</v>
      </c>
      <c r="AD224" s="280" t="str">
        <f t="shared" si="232"/>
        <v>MAYOR</v>
      </c>
      <c r="AE224" s="658" t="str">
        <f t="shared" si="233"/>
        <v>ALTO</v>
      </c>
      <c r="AF224" s="360"/>
      <c r="AG224" s="682" t="s">
        <v>1020</v>
      </c>
      <c r="AH224" s="687"/>
      <c r="AI224" s="355"/>
      <c r="AJ224" s="687"/>
      <c r="AK224" s="355"/>
      <c r="AL224" s="355"/>
      <c r="AM224" s="659"/>
      <c r="AN224" s="355"/>
      <c r="AO224" s="659"/>
      <c r="AP224" s="654"/>
      <c r="AQ224" s="655"/>
      <c r="AR224" s="335"/>
      <c r="AS224" s="336"/>
      <c r="AT224" s="335"/>
      <c r="AU224" s="336"/>
      <c r="AV224" s="356"/>
      <c r="AW224" s="336"/>
      <c r="AX224" s="356"/>
      <c r="AY224" s="376"/>
      <c r="AZ224" s="356"/>
      <c r="BA224" s="336"/>
      <c r="BB224" s="356"/>
      <c r="BC224" s="336"/>
      <c r="BD224" s="671"/>
      <c r="BE224" s="672"/>
      <c r="BF224" s="356"/>
      <c r="BG224" s="376"/>
      <c r="BH224" s="348"/>
      <c r="BI224" s="376"/>
      <c r="BJ224" s="356"/>
      <c r="BK224" s="376"/>
      <c r="BL224" s="348"/>
      <c r="BM224" s="376"/>
      <c r="BN224" s="348"/>
      <c r="BO224" s="421"/>
      <c r="BP224" s="348"/>
      <c r="BQ224" s="421"/>
      <c r="BR224" s="598"/>
    </row>
    <row r="225" spans="1:70" s="626" customFormat="1" ht="96.75" customHeight="1">
      <c r="A225" s="607"/>
      <c r="B225" s="608"/>
      <c r="C225" s="608"/>
      <c r="D225" s="652"/>
      <c r="E225" s="653"/>
      <c r="F225" s="272" t="s">
        <v>1032</v>
      </c>
      <c r="G225" s="340"/>
      <c r="H225" s="340"/>
      <c r="I225" s="367"/>
      <c r="J225" s="351"/>
      <c r="K225" s="344"/>
      <c r="L225" s="336"/>
      <c r="M225" s="654"/>
      <c r="N225" s="345"/>
      <c r="O225" s="351"/>
      <c r="P225" s="654"/>
      <c r="Q225" s="345"/>
      <c r="R225" s="655"/>
      <c r="S225" s="677" t="s">
        <v>1033</v>
      </c>
      <c r="T225" s="270" t="s">
        <v>57</v>
      </c>
      <c r="U225" s="677" t="s">
        <v>1034</v>
      </c>
      <c r="V225" s="677" t="s">
        <v>1035</v>
      </c>
      <c r="W225" s="292" t="s">
        <v>78</v>
      </c>
      <c r="X225" s="292" t="s">
        <v>61</v>
      </c>
      <c r="Y225" s="656" t="str">
        <f t="shared" si="242"/>
        <v>PROBABILIDAD</v>
      </c>
      <c r="Z225" s="657" t="str">
        <f t="shared" si="243"/>
        <v>40%</v>
      </c>
      <c r="AA225" s="275">
        <f t="shared" si="244"/>
        <v>6.3504000000000005E-2</v>
      </c>
      <c r="AB225" s="280" t="str">
        <f t="shared" si="237"/>
        <v>MUY BAJA</v>
      </c>
      <c r="AC225" s="280">
        <f t="shared" si="245"/>
        <v>0.8</v>
      </c>
      <c r="AD225" s="280" t="str">
        <f t="shared" si="232"/>
        <v>MAYOR</v>
      </c>
      <c r="AE225" s="658" t="str">
        <f t="shared" si="233"/>
        <v>ALTO</v>
      </c>
      <c r="AF225" s="360"/>
      <c r="AG225" s="682"/>
      <c r="AH225" s="687"/>
      <c r="AI225" s="355"/>
      <c r="AJ225" s="687"/>
      <c r="AK225" s="355"/>
      <c r="AL225" s="355"/>
      <c r="AM225" s="659"/>
      <c r="AN225" s="355"/>
      <c r="AO225" s="659"/>
      <c r="AP225" s="654"/>
      <c r="AQ225" s="655"/>
      <c r="AR225" s="335"/>
      <c r="AS225" s="336"/>
      <c r="AT225" s="335"/>
      <c r="AU225" s="336"/>
      <c r="AV225" s="356"/>
      <c r="AW225" s="336"/>
      <c r="AX225" s="356"/>
      <c r="AY225" s="376"/>
      <c r="AZ225" s="356"/>
      <c r="BA225" s="336"/>
      <c r="BB225" s="356"/>
      <c r="BC225" s="336"/>
      <c r="BD225" s="671"/>
      <c r="BE225" s="672"/>
      <c r="BF225" s="356"/>
      <c r="BG225" s="376"/>
      <c r="BH225" s="348"/>
      <c r="BI225" s="376"/>
      <c r="BJ225" s="356"/>
      <c r="BK225" s="376"/>
      <c r="BL225" s="348"/>
      <c r="BM225" s="376"/>
      <c r="BN225" s="348"/>
      <c r="BO225" s="421"/>
      <c r="BP225" s="348"/>
      <c r="BQ225" s="421"/>
      <c r="BR225" s="598"/>
    </row>
    <row r="226" spans="1:70" s="626" customFormat="1" ht="57" customHeight="1">
      <c r="A226" s="607"/>
      <c r="B226" s="608"/>
      <c r="C226" s="608"/>
      <c r="D226" s="652"/>
      <c r="E226" s="653"/>
      <c r="F226" s="272" t="s">
        <v>1498</v>
      </c>
      <c r="G226" s="340"/>
      <c r="H226" s="340"/>
      <c r="I226" s="367"/>
      <c r="J226" s="351"/>
      <c r="K226" s="344"/>
      <c r="L226" s="336"/>
      <c r="M226" s="654"/>
      <c r="N226" s="345"/>
      <c r="O226" s="351"/>
      <c r="P226" s="654"/>
      <c r="Q226" s="345"/>
      <c r="R226" s="655"/>
      <c r="S226" s="677" t="s">
        <v>1499</v>
      </c>
      <c r="T226" s="270" t="s">
        <v>57</v>
      </c>
      <c r="U226" s="677" t="s">
        <v>1500</v>
      </c>
      <c r="V226" s="677" t="s">
        <v>1501</v>
      </c>
      <c r="W226" s="292" t="s">
        <v>278</v>
      </c>
      <c r="X226" s="292" t="s">
        <v>61</v>
      </c>
      <c r="Y226" s="656" t="str">
        <f t="shared" si="242"/>
        <v>IMPACTO</v>
      </c>
      <c r="Z226" s="657" t="str">
        <f t="shared" si="243"/>
        <v>25%</v>
      </c>
      <c r="AA226" s="275">
        <f t="shared" si="244"/>
        <v>6.3504000000000005E-2</v>
      </c>
      <c r="AB226" s="280" t="str">
        <f t="shared" si="237"/>
        <v>MUY BAJA</v>
      </c>
      <c r="AC226" s="280">
        <f t="shared" si="245"/>
        <v>0.60000000000000009</v>
      </c>
      <c r="AD226" s="280" t="str">
        <f t="shared" si="232"/>
        <v>MODERADO</v>
      </c>
      <c r="AE226" s="658" t="str">
        <f t="shared" si="233"/>
        <v>MODERADO</v>
      </c>
      <c r="AF226" s="360"/>
      <c r="AG226" s="677" t="s">
        <v>1502</v>
      </c>
      <c r="AH226" s="687"/>
      <c r="AI226" s="355"/>
      <c r="AJ226" s="687"/>
      <c r="AK226" s="355"/>
      <c r="AL226" s="355"/>
      <c r="AM226" s="659"/>
      <c r="AN226" s="355"/>
      <c r="AO226" s="659"/>
      <c r="AP226" s="654"/>
      <c r="AQ226" s="655"/>
      <c r="AR226" s="335"/>
      <c r="AS226" s="336"/>
      <c r="AT226" s="335"/>
      <c r="AU226" s="336"/>
      <c r="AV226" s="356"/>
      <c r="AW226" s="336"/>
      <c r="AX226" s="356"/>
      <c r="AY226" s="376"/>
      <c r="AZ226" s="356"/>
      <c r="BA226" s="336"/>
      <c r="BB226" s="356"/>
      <c r="BC226" s="336"/>
      <c r="BD226" s="671"/>
      <c r="BE226" s="672"/>
      <c r="BF226" s="356"/>
      <c r="BG226" s="376"/>
      <c r="BH226" s="348"/>
      <c r="BI226" s="376"/>
      <c r="BJ226" s="356"/>
      <c r="BK226" s="376"/>
      <c r="BL226" s="348"/>
      <c r="BM226" s="376"/>
      <c r="BN226" s="348"/>
      <c r="BO226" s="421"/>
      <c r="BP226" s="348"/>
      <c r="BQ226" s="421"/>
      <c r="BR226" s="598"/>
    </row>
    <row r="227" spans="1:70" s="626" customFormat="1" ht="248.25" customHeight="1">
      <c r="A227" s="607"/>
      <c r="B227" s="608"/>
      <c r="C227" s="608"/>
      <c r="D227" s="652"/>
      <c r="E227" s="688" t="s">
        <v>380</v>
      </c>
      <c r="F227" s="302" t="s">
        <v>1503</v>
      </c>
      <c r="G227" s="273" t="s">
        <v>1504</v>
      </c>
      <c r="H227" s="273" t="s">
        <v>1505</v>
      </c>
      <c r="I227" s="367"/>
      <c r="J227" s="273" t="s">
        <v>111</v>
      </c>
      <c r="K227" s="274">
        <v>14</v>
      </c>
      <c r="L227" s="293" t="s">
        <v>1506</v>
      </c>
      <c r="M227" s="656" t="str">
        <f>IF(K227&lt;=0,"",IF(K227&lt;=2,"Muy Baja",IF(K227&lt;=10,"Baja",IF(K227&lt;=30,"Media",IF(K227&lt;=100,"Alta",IF(K227&gt;100,"Muy Alta"))))))</f>
        <v>Media</v>
      </c>
      <c r="N227" s="275">
        <f>IF(M227="","",IF(M227="Muy Baja",0.2,IF(M227="Baja",0.4,IF(M227="Media",0.6,IF(M227="Alta",0.8,IF(M227="Muy Alta",1,))))))</f>
        <v>0.6</v>
      </c>
      <c r="O227" s="273" t="s">
        <v>700</v>
      </c>
      <c r="P227" s="656" t="str">
        <f>IF(OR(O227=CRITERIOS!$C$182,O227=CRITERIOS!$D$182),"Leve",IF(OR(O227=CRITERIOS!$C$183,O227=CRITERIOS!$D$183),"Menor",IF(OR(O227=CRITERIOS!$C$184,O227=CRITERIOS!$D$184),"Moderado",IF(OR(O227=CRITERIOS!$C$185,O227=CRITERIOS!$D$185),"Mayor",IF(OR(O227=CRITERIOS!$C$186,O227=CRITERIOS!$D$186),"Catastrófico","")))))</f>
        <v>Moderado</v>
      </c>
      <c r="Q227" s="275">
        <f>IF(P227="","",IF(P227="Leve",0.2,IF(P227="Menor",0.4,IF(P227="Moderado",0.6,IF(P227="Mayor",0.8,IF(P227="Catastrófico",1,))))))</f>
        <v>0.6</v>
      </c>
      <c r="R227" s="658" t="str">
        <f>IF(OR(AND(M227="Muy Baja",P227="Leve"),AND(M227="Muy Baja",P227="Menor"),AND(M227="Baja",P227="Leve")),"BAJO",IF(OR(AND(M227="Muy baja",P227="Moderado"),AND(M227="Baja",P227="Menor"),AND(M227="Baja",P227="Moderado"),AND(M227="Media",P227="Leve"),AND(M227="Media",P227="Menor"),AND(M227="Media",P227="Moderado"),AND(M227="Alta",P227="Leve"),AND(M227="Alta",P227="Menor")),"MODERADO",IF(OR(AND(M227="Muy Baja",P227="Mayor"),AND(M227="Baja",P227="Mayor"),AND(M227="Media",P227="Mayor"),AND(M227="Alta",P227="Moderado"),AND(M227="Alta",P227="Mayor"),AND(M227="Muy Alta",P227="Leve"),AND(M227="Muy Alta",P227="Menor"),AND(M227="Muy Alta",P227="Moderado"),AND(M227="Muy Alta",P227="Mayor")),"ALTO",IF(OR(AND(M227="Muy Baja",P227="Catastrófico"),AND(M227="Baja",P227="Catastrófico"),AND(M227="Media",P227="Catastrófico"),AND(M227="Alta",P227="Catastrófico"),AND(M227="Muy Alta",P227="Catastrófico")),"EXTREMO",""))))</f>
        <v>MODERADO</v>
      </c>
      <c r="S227" s="310" t="s">
        <v>1507</v>
      </c>
      <c r="T227" s="292" t="s">
        <v>114</v>
      </c>
      <c r="U227" s="278" t="s">
        <v>1508</v>
      </c>
      <c r="V227" s="278" t="s">
        <v>1509</v>
      </c>
      <c r="W227" s="292" t="s">
        <v>78</v>
      </c>
      <c r="X227" s="292" t="s">
        <v>61</v>
      </c>
      <c r="Y227" s="656" t="str">
        <f>IF(OR(W227="PREVENTIVO",W227="DETECTIVO"),"PROBABILIDAD",IF(W227="CORRECTIVO","IMPACTO",""))</f>
        <v>PROBABILIDAD</v>
      </c>
      <c r="Z227" s="657" t="str">
        <f>IF(AND(W227="PREVENTIVO",X227="AUTOMÁTICO"),"50%",IF(AND(W227="PREVENTIVO",X227="MANUAL"),"40%",IF(AND(W227="DETECTIVO",X227="AUTOMÁTICO"),"40%",IF(AND(W227="DETECTIVO",X227="MANUAL"),"30%",IF(AND(W227="CORRECTIVO",X227="AUTOMÁTICO"),"35%",IF(AND(W227="CORRECTIVO",X227="MANUAL"),"25%",""))))))</f>
        <v>40%</v>
      </c>
      <c r="AA227" s="275">
        <f>IFERROR(IF(Y227="Probabilidad",(N227-(N227*Z227)),IF(Y227="Impacto",N227,"")),"")</f>
        <v>0.36</v>
      </c>
      <c r="AB227" s="290" t="str">
        <f>IFERROR(IF(AA227="","",IF(AA227&lt;=0.2,"MUY BAJA",IF(AA227&lt;=0.4,"BAJA",IF(AA227&lt;=0.6,"MEDIA",IF(AA227&lt;=0.8,"ALTA",IF(AA227=1,"MUY ALTA")))))),"")</f>
        <v>BAJA</v>
      </c>
      <c r="AC227" s="280">
        <f>IFERROR(IF(Y227="Impacto",(Q227-(Q227*Z227)),IF(Y227="Probabilidad",Q227,"")),"")</f>
        <v>0.6</v>
      </c>
      <c r="AD227" s="280" t="str">
        <f t="shared" ref="AD227:AD240" si="246">IFERROR(IF(AC227="","",IF(AC227&lt;=0.2,"LEVE",IF(AC227&lt;=0.4,"MENOR",IF(AC227&lt;=0.6,"MODERADO",IF(AC227&lt;=0.8,"MAYOR",IF(AC227=1,"CATASTRÓFICO")))))),"")</f>
        <v>MODERADO</v>
      </c>
      <c r="AE227" s="658" t="str">
        <f t="shared" ref="AE227:AE240" si="247">IFERROR(IF(OR(AND(AB227="Muy Baja",AD227="Leve"),AND(AB227="Muy Baja",AD227="Menor"),AND(AB227="Baja",AD227="Leve")),"BAJO",IF(OR(AND(AB227="Muy baja",AD227="Moderado"),AND(AB227="Baja",AD227="Menor"),AND(AB227="Baja",AD227="Moderado"),AND(AB227="Media",AD227="Leve"),AND(AB227="Media",AD227="Menor"),AND(AB227="Media",AD227="Moderado"),AND(AB227="Alta",AD227="Leve"),AND(AB227="Alta",AD227="Menor")),"MODERADO",IF(OR(AND(AB227="Muy Baja",AD227="Mayor"),AND(AB227="Baja",AD227="Mayor"),AND(AB227="Media",AD227="Mayor"),AND(AB227="Alta",AD227="Moderado"),AND(AB227="Alta",AD227="Mayor"),AND(AB227="Muy Alta",AD227="Leve"),AND(AB227="Muy Alta",AD227="Menor"),AND(AB227="Muy Alta",AD227="Moderado"),AND(AB227="Muy Alta",AD227="Mayor")),"ALTO",IF(OR(AND(AB227="Muy Baja",AD227="Catastrófico"),AND(AB227="Baja",AD227="Catastrófico"),AND(AB227="Media",AD227="Catastrófico"),AND(AB227="Alta",AD227="Catastrófico"),AND(AB227="Muy Alta",AD227="Catastrófico")),"EXTREMO","")))),"")</f>
        <v>MODERADO</v>
      </c>
      <c r="AF227" s="291">
        <v>45734</v>
      </c>
      <c r="AG227" s="293" t="s">
        <v>1510</v>
      </c>
      <c r="AH227" s="689">
        <f>MIN(AA227:AA227)</f>
        <v>0.36</v>
      </c>
      <c r="AI227" s="280" t="str">
        <f>IFERROR(IF(AH227="","",IF(AH227&lt;=0.2,"MUY BAJA",IF(AH227&lt;=0.4,"BAJA",IF(AH227&lt;=0.6,"MEDIA",IF(AH227&lt;=0.8,"ALTA",IF(AH227=1,"MUY ALTA")))))),"")</f>
        <v>BAJA</v>
      </c>
      <c r="AJ227" s="689">
        <f>MIN(AC227:AC227)</f>
        <v>0.6</v>
      </c>
      <c r="AK227" s="280" t="str">
        <f>IFERROR(IF(AJ227="","",IF(AJ227&lt;=0.2,"LEVE",IF(AJ227&lt;=0.4,"MENOR",IF(AJ227&lt;=0.6,"MODERADO",IF(AJ227&lt;=0.8,"MAYOR",IF(AJ227=1,"CATASTRÓFICO")))))),"")</f>
        <v>MODERADO</v>
      </c>
      <c r="AL227" s="280" t="str">
        <f>IFERROR(IF(OR(AND(AI227="Muy Baja",AK227="Leve"),AND(AI227="Muy Baja",AK227="Menor"),AND(AI227="Baja",AK227="Leve")),"BAJO",IF(OR(AND(AI227="Muy baja",AK227="Moderado"),AND(AI227="Baja",AK227="Menor"),AND(AI227="Baja",AK227="Moderado"),AND(AI227="Media",AK227="Leve"),AND(AI227="Media",AK227="Menor"),AND(AI227="Media",AK227="Moderado"),AND(AI227="Alta",AK227="Leve"),AND(AI227="Alta",AK227="Menor")),"MODERADO",IF(OR(AND(AI227="Muy Baja",AK227="Mayor"),AND(AI227="Baja",AK227="Mayor"),AND(AI227="Media",AK227="Mayor"),AND(AI227="Alta",AK227="Moderado"),AND(AI227="Alta",AK227="Mayor"),AND(AI227="Muy Alta",AK227="Leve"),AND(AI227="Muy Alta",AK227="Menor"),AND(AI227="Muy Alta",AK227="Moderado"),AND(AI227="Muy Alta",AK227="Mayor")),"ALTO",IF(OR(AND(AI227="Muy Baja",AK227="Catastrófico"),AND(AI227="Baja",AK227="Catastrófico"),AND(AI227="Media",AK227="Catastrófico"),AND(AI227="Alta",AK227="Catastrófico"),AND(AI227="Muy Alta",AK227="Catastrófico")),"EXTREMO","")))),"")</f>
        <v>MODERADO</v>
      </c>
      <c r="AM227" s="659"/>
      <c r="AN227" s="355"/>
      <c r="AO227" s="659"/>
      <c r="AP227" s="654"/>
      <c r="AQ227" s="655"/>
      <c r="AR227" s="298">
        <v>44266</v>
      </c>
      <c r="AS227" s="287" t="s">
        <v>1511</v>
      </c>
      <c r="AT227" s="298">
        <v>44585</v>
      </c>
      <c r="AU227" s="287" t="s">
        <v>1512</v>
      </c>
      <c r="AV227" s="288">
        <v>44789</v>
      </c>
      <c r="AW227" s="273" t="s">
        <v>391</v>
      </c>
      <c r="AX227" s="288">
        <v>44960</v>
      </c>
      <c r="AY227" s="273" t="s">
        <v>391</v>
      </c>
      <c r="AZ227" s="298"/>
      <c r="BA227" s="287"/>
      <c r="BB227" s="671"/>
      <c r="BC227" s="672"/>
      <c r="BD227" s="671"/>
      <c r="BE227" s="672"/>
      <c r="BF227" s="810"/>
      <c r="BG227" s="672"/>
      <c r="BH227" s="810"/>
      <c r="BI227" s="672"/>
      <c r="BJ227" s="666" t="s">
        <v>315</v>
      </c>
      <c r="BK227" s="667" t="s">
        <v>349</v>
      </c>
      <c r="BL227" s="666">
        <v>45544</v>
      </c>
      <c r="BM227" s="667" t="s">
        <v>72</v>
      </c>
      <c r="BN227" s="666">
        <v>45750</v>
      </c>
      <c r="BO227" s="667" t="s">
        <v>332</v>
      </c>
      <c r="BP227" s="666">
        <v>45912</v>
      </c>
      <c r="BQ227" s="783" t="s">
        <v>74</v>
      </c>
      <c r="BR227" s="598"/>
    </row>
    <row r="228" spans="1:70" s="626" customFormat="1" ht="109.5" customHeight="1">
      <c r="A228" s="607"/>
      <c r="B228" s="608"/>
      <c r="C228" s="608"/>
      <c r="D228" s="652"/>
      <c r="E228" s="653" t="s">
        <v>380</v>
      </c>
      <c r="F228" s="273" t="s">
        <v>1513</v>
      </c>
      <c r="G228" s="340" t="s">
        <v>1514</v>
      </c>
      <c r="H228" s="340" t="s">
        <v>1515</v>
      </c>
      <c r="I228" s="367"/>
      <c r="J228" s="336" t="s">
        <v>111</v>
      </c>
      <c r="K228" s="396">
        <v>386</v>
      </c>
      <c r="L228" s="364" t="s">
        <v>1516</v>
      </c>
      <c r="M228" s="654" t="str">
        <f>IF(K228&lt;=0,"",IF(K228&lt;=2,"Muy Baja",IF(K228&lt;=10,"Baja",IF(K228&lt;=30,"Media",IF(K228&lt;=100,"Alta",IF(K228&gt;100,"Muy Alta"))))))</f>
        <v>Muy Alta</v>
      </c>
      <c r="N228" s="345">
        <f>IF(M228="","",IF(M228="Muy Baja",0.2,IF(M228="Baja",0.4,IF(M228="Media",0.6,IF(M228="Alta",0.8,IF(M228="Muy Alta",1,))))))</f>
        <v>1</v>
      </c>
      <c r="O228" s="336" t="s">
        <v>55</v>
      </c>
      <c r="P228" s="654" t="str">
        <f>IF(OR(O228=CRITERIOS!$C$182,O228=CRITERIOS!$D$182),"Leve",IF(OR(O228=CRITERIOS!$C$183,O228=CRITERIOS!$D$183),"Menor",IF(OR(O228=CRITERIOS!$C$184,O228=CRITERIOS!$D$184),"Moderado",IF(OR(O228=CRITERIOS!$C$185,O228=CRITERIOS!$D$185),"Mayor",IF(OR(O228=CRITERIOS!$C$186,O228=CRITERIOS!$D$186),"Catastrófico","")))))</f>
        <v>Moderado</v>
      </c>
      <c r="Q228" s="345">
        <f>IF(P228="","",IF(P228="Leve",0.2,IF(P228="Menor",0.4,IF(P228="Moderado",0.6,IF(P228="Mayor",0.8,IF(P228="Catastrófico",1,))))))</f>
        <v>0.6</v>
      </c>
      <c r="R228" s="655" t="str">
        <f>IF(OR(AND(M228="Muy Baja",P228="Leve"),AND(M228="Muy Baja",P228="Menor"),AND(M228="Baja",P228="Leve")),"BAJO",IF(OR(AND(M228="Muy baja",P228="Moderado"),AND(M228="Baja",P228="Menor"),AND(M228="Baja",P228="Moderado"),AND(M228="Media",P228="Leve"),AND(M228="Media",P228="Menor"),AND(M228="Media",P228="Moderado"),AND(M228="Alta",P228="Leve"),AND(M228="Alta",P228="Menor")),"MODERADO",IF(OR(AND(M228="Muy Baja",P228="Mayor"),AND(M228="Baja",P228="Mayor"),AND(M228="Media",P228="Mayor"),AND(M228="Alta",P228="Moderado"),AND(M228="Alta",P228="Mayor"),AND(M228="Muy Alta",P228="Leve"),AND(M228="Muy Alta",P228="Menor"),AND(M228="Muy Alta",P228="Moderado"),AND(M228="Muy Alta",P228="Mayor")),"ALTO",IF(OR(AND(M228="Muy Baja",P228="Catastrófico"),AND(M228="Baja",P228="Catastrófico"),AND(M228="Media",P228="Catastrófico"),AND(M228="Alta",P228="Catastrófico"),AND(M228="Muy Alta",P228="Catastrófico")),"EXTREMO",""))))</f>
        <v>ALTO</v>
      </c>
      <c r="S228" s="278" t="s">
        <v>1517</v>
      </c>
      <c r="T228" s="292" t="s">
        <v>114</v>
      </c>
      <c r="U228" s="278" t="s">
        <v>1518</v>
      </c>
      <c r="V228" s="278" t="s">
        <v>1519</v>
      </c>
      <c r="W228" s="292" t="s">
        <v>78</v>
      </c>
      <c r="X228" s="292" t="s">
        <v>61</v>
      </c>
      <c r="Y228" s="656" t="str">
        <f>IF(OR(W228="PREVENTIVO",W228="DETECTIVO"),"PROBABILIDAD",IF(W228="CORRECTIVO","IMPACTO",""))</f>
        <v>PROBABILIDAD</v>
      </c>
      <c r="Z228" s="657" t="str">
        <f>IF(AND(W228="PREVENTIVO",X228="AUTOMÁTICO"),"50%",IF(AND(W228="PREVENTIVO",X228="MANUAL"),"40%",IF(AND(W228="DETECTIVO",X228="AUTOMÁTICO"),"40%",IF(AND(W228="DETECTIVO",X228="MANUAL"),"30%",IF(AND(W228="CORRECTIVO",X228="AUTOMÁTICO"),"35%",IF(AND(W228="CORRECTIVO",X228="MANUAL"),"25%",""))))))</f>
        <v>40%</v>
      </c>
      <c r="AA228" s="301">
        <f>IFERROR(IF(Y228="Probabilidad",(N228-(N228*Z228)),IF(Y228="Impacto",N228,"")),"")</f>
        <v>0.6</v>
      </c>
      <c r="AB228" s="280" t="str">
        <f t="shared" ref="AB228:AB240" si="248">IFERROR(IF(AA228="","",IF(AA228&lt;=0.2,"MUY BAJA",IF(AA228&lt;=0.4,"BAJA",IF(AA228&lt;=0.6,"MEDIA",IF(AA228&lt;=0.8,"ALTA",IF(AA228=1,"MUY ALTA")))))),"")</f>
        <v>MEDIA</v>
      </c>
      <c r="AC228" s="280">
        <f>IFERROR(IF(Y228="Impacto",(Q228-(Q228*Z228)),IF(Y228="Probabilidad",Q228,"")),"")</f>
        <v>0.6</v>
      </c>
      <c r="AD228" s="280" t="str">
        <f t="shared" ref="AD228:AD233" si="249">IFERROR(IF(AC228="","",IF(AC228&lt;=0.2,"LEVE",IF(AC228&lt;=0.4,"MENOR",IF(AC228&lt;=0.6,"MODERADO",IF(AC228&lt;=0.8,"MAYOR",IF(AC228=1,"CATASTRÓFICO")))))),"")</f>
        <v>MODERADO</v>
      </c>
      <c r="AE228" s="658" t="str">
        <f t="shared" ref="AE228:AE233" si="250">IFERROR(IF(OR(AND(AB228="Muy Baja",AD228="Leve"),AND(AB228="Muy Baja",AD228="Menor"),AND(AB228="Baja",AD228="Leve")),"BAJO",IF(OR(AND(AB228="Muy baja",AD228="Moderado"),AND(AB228="Baja",AD228="Menor"),AND(AB228="Baja",AD228="Moderado"),AND(AB228="Media",AD228="Leve"),AND(AB228="Media",AD228="Menor"),AND(AB228="Media",AD228="Moderado"),AND(AB228="Alta",AD228="Leve"),AND(AB228="Alta",AD228="Menor")),"MODERADO",IF(OR(AND(AB228="Muy Baja",AD228="Mayor"),AND(AB228="Baja",AD228="Mayor"),AND(AB228="Media",AD228="Mayor"),AND(AB228="Alta",AD228="Moderado"),AND(AB228="Alta",AD228="Mayor"),AND(AB228="Muy Alta",AD228="Leve"),AND(AB228="Muy Alta",AD228="Menor"),AND(AB228="Muy Alta",AD228="Moderado"),AND(AB228="Muy Alta",AD228="Mayor")),"ALTO",IF(OR(AND(AB228="Muy Baja",AD228="Catastrófico"),AND(AB228="Baja",AD228="Catastrófico"),AND(AB228="Media",AD228="Catastrófico"),AND(AB228="Alta",AD228="Catastrófico"),AND(AB228="Muy Alta",AD228="Catastrófico")),"EXTREMO","")))),"")</f>
        <v>MODERADO</v>
      </c>
      <c r="AF228" s="291">
        <v>45734</v>
      </c>
      <c r="AG228" s="293" t="s">
        <v>1520</v>
      </c>
      <c r="AH228" s="659">
        <f>MIN(AA228:AA229)</f>
        <v>0.36</v>
      </c>
      <c r="AI228" s="355" t="str">
        <f>IFERROR(IF(AH228="","",IF(AH228&lt;=0.2,"MUY BAJA",IF(AH228&lt;=0.4,"BAJA",IF(AH228&lt;=0.6,"MEDIA",IF(AH228&lt;=0.8,"ALTA",IF(AH228=1,"MUY ALTA")))))),"")</f>
        <v>BAJA</v>
      </c>
      <c r="AJ228" s="659">
        <f>MIN(AC228:AC229)</f>
        <v>0.6</v>
      </c>
      <c r="AK228" s="355" t="str">
        <f>IFERROR(IF(AJ228="","",IF(AJ228&lt;=0.2,"LEVE",IF(AJ228&lt;=0.4,"MENOR",IF(AJ228&lt;=0.6,"MODERADO",IF(AJ228&lt;=0.8,"MAYOR",IF(AJ228=1,"CATASTRÓFICO")))))),"")</f>
        <v>MODERADO</v>
      </c>
      <c r="AL228" s="355" t="str">
        <f>IFERROR(IF(OR(AND(AI228="Muy Baja",AK228="Leve"),AND(AI228="Muy Baja",AK228="Menor"),AND(AI228="Baja",AK228="Leve")),"BAJO",IF(OR(AND(AI228="Muy baja",AK228="Moderado"),AND(AI228="Baja",AK228="Menor"),AND(AI228="Baja",AK228="Moderado"),AND(AI228="Media",AK228="Leve"),AND(AI228="Media",AK228="Menor"),AND(AI228="Media",AK228="Moderado"),AND(AI228="Alta",AK228="Leve"),AND(AI228="Alta",AK228="Menor")),"MODERADO",IF(OR(AND(AI228="Muy Baja",AK228="Mayor"),AND(AI228="Baja",AK228="Mayor"),AND(AI228="Media",AK228="Mayor"),AND(AI228="Alta",AK228="Moderado"),AND(AI228="Alta",AK228="Mayor"),AND(AI228="Muy Alta",AK228="Leve"),AND(AI228="Muy Alta",AK228="Menor"),AND(AI228="Muy Alta",AK228="Moderado"),AND(AI228="Muy Alta",AK228="Mayor")),"ALTO",IF(OR(AND(AI228="Muy Baja",AK228="Catastrófico"),AND(AI228="Baja",AK228="Catastrófico"),AND(AI228="Media",AK228="Catastrófico"),AND(AI228="Alta",AK228="Catastrófico"),AND(AI228="Muy Alta",AK228="Catastrófico")),"EXTREMO","")))),"")</f>
        <v>MODERADO</v>
      </c>
      <c r="AM228" s="659"/>
      <c r="AN228" s="355"/>
      <c r="AO228" s="659"/>
      <c r="AP228" s="654"/>
      <c r="AQ228" s="655"/>
      <c r="AR228" s="399">
        <v>44266</v>
      </c>
      <c r="AS228" s="407" t="s">
        <v>1521</v>
      </c>
      <c r="AT228" s="399">
        <v>44585</v>
      </c>
      <c r="AU228" s="407" t="s">
        <v>1522</v>
      </c>
      <c r="AV228" s="356">
        <v>44594</v>
      </c>
      <c r="AW228" s="336" t="s">
        <v>1523</v>
      </c>
      <c r="AX228" s="399">
        <v>44789</v>
      </c>
      <c r="AY228" s="407" t="s">
        <v>1524</v>
      </c>
      <c r="AZ228" s="360">
        <v>45138</v>
      </c>
      <c r="BA228" s="340" t="s">
        <v>1525</v>
      </c>
      <c r="BB228" s="671"/>
      <c r="BC228" s="672"/>
      <c r="BD228" s="671"/>
      <c r="BE228" s="672"/>
      <c r="BF228" s="810"/>
      <c r="BG228" s="672"/>
      <c r="BH228" s="810"/>
      <c r="BI228" s="672"/>
      <c r="BJ228" s="668" t="s">
        <v>315</v>
      </c>
      <c r="BK228" s="669" t="s">
        <v>349</v>
      </c>
      <c r="BL228" s="668">
        <v>45544</v>
      </c>
      <c r="BM228" s="669" t="s">
        <v>1526</v>
      </c>
      <c r="BN228" s="668">
        <v>45750</v>
      </c>
      <c r="BO228" s="669" t="s">
        <v>73</v>
      </c>
      <c r="BP228" s="668">
        <v>45912</v>
      </c>
      <c r="BQ228" s="670" t="s">
        <v>74</v>
      </c>
      <c r="BR228" s="598"/>
    </row>
    <row r="229" spans="1:70" s="626" customFormat="1" ht="118.5" customHeight="1">
      <c r="A229" s="607"/>
      <c r="B229" s="608"/>
      <c r="C229" s="608"/>
      <c r="D229" s="652"/>
      <c r="E229" s="653"/>
      <c r="F229" s="273" t="s">
        <v>398</v>
      </c>
      <c r="G229" s="340"/>
      <c r="H229" s="340"/>
      <c r="I229" s="367"/>
      <c r="J229" s="336"/>
      <c r="K229" s="396"/>
      <c r="L229" s="364"/>
      <c r="M229" s="654"/>
      <c r="N229" s="345"/>
      <c r="O229" s="336"/>
      <c r="P229" s="654"/>
      <c r="Q229" s="345"/>
      <c r="R229" s="655"/>
      <c r="S229" s="278" t="s">
        <v>394</v>
      </c>
      <c r="T229" s="292" t="s">
        <v>114</v>
      </c>
      <c r="U229" s="278" t="s">
        <v>1527</v>
      </c>
      <c r="V229" s="278" t="s">
        <v>1528</v>
      </c>
      <c r="W229" s="292" t="s">
        <v>78</v>
      </c>
      <c r="X229" s="292" t="s">
        <v>61</v>
      </c>
      <c r="Y229" s="656" t="str">
        <f t="shared" ref="Y229" si="251">IF(OR(W229="PREVENTIVO",W229="DETECTIVO"),"PROBABILIDAD",IF(W229="CORRECTIVO","IMPACTO",""))</f>
        <v>PROBABILIDAD</v>
      </c>
      <c r="Z229" s="657" t="str">
        <f t="shared" ref="Z229:Z240" si="252">IF(AND(W229="PREVENTIVO",X229="AUTOMÁTICO"),"50%",IF(AND(W229="PREVENTIVO",X229="MANUAL"),"40%",IF(AND(W229="DETECTIVO",X229="AUTOMÁTICO"),"40%",IF(AND(W229="DETECTIVO",X229="MANUAL"),"30%",IF(AND(W229="CORRECTIVO",X229="AUTOMÁTICO"),"35%",IF(AND(W229="CORRECTIVO",X229="MANUAL"),"25%",""))))))</f>
        <v>40%</v>
      </c>
      <c r="AA229" s="275">
        <f>IFERROR(IF(AND(Y228="Probabilidad",Y229="Probabilidad"),(AA228-(AA228*Z229)),IF(Y229="Probabilidad",(N228-(N228*Z229)),IF(Y229="Impacto",AA228,""))),"")</f>
        <v>0.36</v>
      </c>
      <c r="AB229" s="280" t="str">
        <f t="shared" si="248"/>
        <v>BAJA</v>
      </c>
      <c r="AC229" s="280">
        <f>IFERROR(IF(AND(Y228="Impacto",Y229="Impacto"),(AC228-(AC228*Z229)),IF(Y229="Impacto",(Q228-(+Q228*Z229)),IF(Y229="Probabilidad",AC228,""))),"")</f>
        <v>0.6</v>
      </c>
      <c r="AD229" s="280" t="str">
        <f t="shared" si="249"/>
        <v>MODERADO</v>
      </c>
      <c r="AE229" s="658" t="str">
        <f t="shared" si="250"/>
        <v>MODERADO</v>
      </c>
      <c r="AF229" s="291">
        <v>45734</v>
      </c>
      <c r="AG229" s="293" t="s">
        <v>1529</v>
      </c>
      <c r="AH229" s="687"/>
      <c r="AI229" s="355"/>
      <c r="AJ229" s="687"/>
      <c r="AK229" s="355"/>
      <c r="AL229" s="355"/>
      <c r="AM229" s="659"/>
      <c r="AN229" s="355"/>
      <c r="AO229" s="659"/>
      <c r="AP229" s="654"/>
      <c r="AQ229" s="655"/>
      <c r="AR229" s="399"/>
      <c r="AS229" s="407"/>
      <c r="AT229" s="399"/>
      <c r="AU229" s="407"/>
      <c r="AV229" s="356"/>
      <c r="AW229" s="336"/>
      <c r="AX229" s="399"/>
      <c r="AY229" s="407"/>
      <c r="AZ229" s="360"/>
      <c r="BA229" s="340"/>
      <c r="BB229" s="671"/>
      <c r="BC229" s="672"/>
      <c r="BD229" s="671"/>
      <c r="BE229" s="672"/>
      <c r="BF229" s="810"/>
      <c r="BG229" s="672"/>
      <c r="BH229" s="810"/>
      <c r="BI229" s="672"/>
      <c r="BJ229" s="668"/>
      <c r="BK229" s="669"/>
      <c r="BL229" s="668"/>
      <c r="BM229" s="669"/>
      <c r="BN229" s="668"/>
      <c r="BO229" s="669"/>
      <c r="BP229" s="668"/>
      <c r="BQ229" s="670"/>
      <c r="BR229" s="598"/>
    </row>
    <row r="230" spans="1:70" s="626" customFormat="1" ht="409.6" customHeight="1">
      <c r="A230" s="650">
        <f>IF(OR(AM230=0,AO230=0),"",IF(AND(AM230&lt;=0.2,AO230&lt;=0.2),1,IF(AND(AM230&lt;=0.2,AO230&lt;=0.4),2,IF(AND(AM230&lt;=0.2,AO230&lt;=0.6),3,IF(AND(AM230&lt;=0.2,AO230&lt;=0.8),4,IF(AND(AM230&lt;=0.2,AO230&lt;=1),5,IF(AND(AM230&lt;=0.4,AO230&lt;=0.2),6,IF(AND(AM230&lt;=0.4,AO230&lt;=0.4),7,IF(AND(AM230&lt;=0.4,AO230&lt;=0.6),8,IF(AND(AM230&lt;=0.4,AO230&lt;=0.8),9,IF(AND(AM230&lt;=0.4,AO230&lt;=1),10,IF(AND(AM230&lt;=0.6,AO230&lt;=0.2),11,IF(AND(AM230&lt;=0.6,AO230&lt;=0.4),12,IF(AND(AM230&lt;=0.6,AO230&lt;=0.6),4,IF(AND(AM230&lt;=0.6,AO230&lt;=0.8),14,IF(AND(AM230&lt;=0.6,AO230&lt;=1),15,IF(AND(AM230&lt;=0.8,AO230&lt;=0.2),16,IF(AND(AM230&lt;=0.8,AO230&lt;=0.4),17,IF(AND(AM230&lt;=0.8,AO230&lt;=0.6),18,IF(AND(AM230&lt;=0.8,AO230&lt;=0.8),19,IF(AND(AM230&lt;=0.8,AO230&lt;=1),20,IF(AND(AM230&lt;=1,AO230&lt;=0.2),21,IF(AND(AM230&lt;=1,AO230&lt;=0.4),22,IF(AND(AM230&lt;=1,AO230&lt;=0.6),23,IF(AND(AM230&lt;=1,AO230&lt;=0.8),24,IF(AND(AM230&lt;=1,AO230&lt;=1),25,""))))))))))))))))))))))))))</f>
        <v>8</v>
      </c>
      <c r="B230" s="651">
        <f>IF(A230="","",(COUNTIF($A$21:A230,A230))/100)</f>
        <v>0.02</v>
      </c>
      <c r="C230" s="651">
        <f>IFERROR(A230+B230,"")</f>
        <v>8.02</v>
      </c>
      <c r="D230" s="652">
        <v>8</v>
      </c>
      <c r="E230" s="653" t="s">
        <v>231</v>
      </c>
      <c r="F230" s="273" t="s">
        <v>1530</v>
      </c>
      <c r="G230" s="336" t="s">
        <v>1531</v>
      </c>
      <c r="H230" s="336" t="s">
        <v>1532</v>
      </c>
      <c r="I230" s="367" t="s">
        <v>1533</v>
      </c>
      <c r="J230" s="336" t="s">
        <v>111</v>
      </c>
      <c r="K230" s="344">
        <v>9147</v>
      </c>
      <c r="L230" s="336" t="s">
        <v>1534</v>
      </c>
      <c r="M230" s="654" t="str">
        <f>IF(K230&lt;=0,"",IF(K230&lt;=2,"Muy Baja",IF(K230&lt;=10,"Baja",IF(K230&lt;=30,"Media",IF(K230&lt;=100,"Alta",IF(K230&gt;100,"Muy Alta"))))))</f>
        <v>Muy Alta</v>
      </c>
      <c r="N230" s="345">
        <f>IF(M230="","",IF(M230="Muy Baja",0.2,IF(M230="Baja",0.4,IF(M230="Media",0.6,IF(M230="Alta",0.8,IF(M230="Muy Alta",1,))))))</f>
        <v>1</v>
      </c>
      <c r="O230" s="336" t="s">
        <v>55</v>
      </c>
      <c r="P230" s="654" t="str">
        <f>IF(OR(O230=CRITERIOS!$C$182,O230=CRITERIOS!$D$182),"Leve",IF(OR(O230=CRITERIOS!$C$183,O230=CRITERIOS!$D$183),"Menor",IF(OR(O230=CRITERIOS!$C$184,O230=CRITERIOS!$D$184),"Moderado",IF(OR(O230=CRITERIOS!$C$185,O230=CRITERIOS!$D$185),"Mayor",IF(OR(O230=CRITERIOS!$C$186,O230=CRITERIOS!$D$186),"Catastrófico","")))))</f>
        <v>Moderado</v>
      </c>
      <c r="Q230" s="345">
        <f>IF(P230="","",IF(P230="Leve",0.2,IF(P230="Menor",0.4,IF(P230="Moderado",0.6,IF(P230="Mayor",0.8,IF(P230="Catastrófico",1,))))))</f>
        <v>0.6</v>
      </c>
      <c r="R230" s="655" t="str">
        <f>IF(OR(AND(M230="Muy Baja",P230="Leve"),AND(M230="Muy Baja",P230="Menor"),AND(M230="Baja",P230="Leve")),"BAJO",IF(OR(AND(M230="Muy baja",P230="Moderado"),AND(M230="Baja",P230="Menor"),AND(M230="Baja",P230="Moderado"),AND(M230="Media",P230="Leve"),AND(M230="Media",P230="Menor"),AND(M230="Media",P230="Moderado"),AND(M230="Alta",P230="Leve"),AND(M230="Alta",P230="Menor")),"MODERADO",IF(OR(AND(M230="Muy Baja",P230="Mayor"),AND(M230="Baja",P230="Mayor"),AND(M230="Media",P230="Mayor"),AND(M230="Alta",P230="Moderado"),AND(M230="Alta",P230="Mayor"),AND(M230="Muy Alta",P230="Leve"),AND(M230="Muy Alta",P230="Menor"),AND(M230="Muy Alta",P230="Moderado"),AND(M230="Muy Alta",P230="Mayor")),"ALTO",IF(OR(AND(M230="Muy Baja",P230="Catastrófico"),AND(M230="Baja",P230="Catastrófico"),AND(M230="Media",P230="Catastrófico"),AND(M230="Alta",P230="Catastrófico"),AND(M230="Muy Alta",P230="Catastrófico")),"EXTREMO",""))))</f>
        <v>ALTO</v>
      </c>
      <c r="S230" s="273" t="s">
        <v>1535</v>
      </c>
      <c r="T230" s="292" t="s">
        <v>57</v>
      </c>
      <c r="U230" s="273" t="s">
        <v>1536</v>
      </c>
      <c r="V230" s="273" t="s">
        <v>1537</v>
      </c>
      <c r="W230" s="292" t="s">
        <v>78</v>
      </c>
      <c r="X230" s="292" t="s">
        <v>61</v>
      </c>
      <c r="Y230" s="656" t="str">
        <f>IF(OR(W230="PREVENTIVO",W230="DETECTIVO"),"PROBABILIDAD",IF(W230="CORRECTIVO","IMPACTO",""))</f>
        <v>PROBABILIDAD</v>
      </c>
      <c r="Z230" s="657" t="str">
        <f t="shared" si="252"/>
        <v>40%</v>
      </c>
      <c r="AA230" s="301">
        <f>IFERROR(IF(Y230="Probabilidad",(N230-(N230*Z230)),IF(Y230="Impacto",N230,"")),"")</f>
        <v>0.6</v>
      </c>
      <c r="AB230" s="280" t="str">
        <f t="shared" si="248"/>
        <v>MEDIA</v>
      </c>
      <c r="AC230" s="301">
        <f>IFERROR(IF(Y230="Impacto",(Q230-(Q230*Z230)),IF(Y230="Probabilidad",Q230,"")),"")</f>
        <v>0.6</v>
      </c>
      <c r="AD230" s="280" t="str">
        <f t="shared" si="249"/>
        <v>MODERADO</v>
      </c>
      <c r="AE230" s="658" t="str">
        <f t="shared" si="250"/>
        <v>MODERADO</v>
      </c>
      <c r="AF230" s="285">
        <v>45933</v>
      </c>
      <c r="AG230" s="278" t="s">
        <v>1538</v>
      </c>
      <c r="AH230" s="659">
        <f>MIN(AA230:AA233)</f>
        <v>0.12959999999999999</v>
      </c>
      <c r="AI230" s="355" t="str">
        <f>IFERROR(IF(AH230="","",IF(AH230&lt;=0.2,"MUY BAJA",IF(AH230&lt;=0.4,"BAJA",IF(AH230&lt;=0.6,"MEDIA",IF(AH230&lt;=0.8,"ALTA",IF(AH230=1,"MUY ALTA")))))),"")</f>
        <v>MUY BAJA</v>
      </c>
      <c r="AJ230" s="659">
        <f>MIN(AC230:AC233)</f>
        <v>0.6</v>
      </c>
      <c r="AK230" s="355" t="str">
        <f>IFERROR(IF(AJ230="","",IF(AJ230&lt;=0.2,"LEVE",IF(AJ230&lt;=0.4,"MENOR",IF(AJ230&lt;=0.6,"MODERADO",IF(AJ230&lt;=0.8,"MAYOR",IF(AJ230=1,"CATASTRÓFICO")))))),"")</f>
        <v>MODERADO</v>
      </c>
      <c r="AL230" s="355" t="str">
        <f>IFERROR(IF(OR(AND(AI230="Muy Baja",AK230="Leve"),AND(AI230="Muy Baja",AK230="Menor"),AND(AI230="Baja",AK230="Leve")),"BAJO",IF(OR(AND(AI230="Muy baja",AK230="Moderado"),AND(AI230="Baja",AK230="Menor"),AND(AI230="Baja",AK230="Moderado"),AND(AI230="Media",AK230="Leve"),AND(AI230="Media",AK230="Menor"),AND(AI230="Media",AK230="Moderado"),AND(AI230="Alta",AK230="Leve"),AND(AI230="Alta",AK230="Menor")),"MODERADO",IF(OR(AND(AI230="Muy Baja",AK230="Mayor"),AND(AI230="Baja",AK230="Mayor"),AND(AI230="Media",AK230="Mayor"),AND(AI230="Alta",AK230="Moderado"),AND(AI230="Alta",AK230="Mayor"),AND(AI230="Muy Alta",AK230="Leve"),AND(AI230="Muy Alta",AK230="Menor"),AND(AI230="Muy Alta",AK230="Moderado"),AND(AI230="Muy Alta",AK230="Mayor")),"ALTO",IF(OR(AND(AI230="Muy Baja",AK230="Catastrófico"),AND(AI230="Baja",AK230="Catastrófico"),AND(AI230="Media",AK230="Catastrófico"),AND(AI230="Alta",AK230="Catastrófico"),AND(AI230="Muy Alta",AK230="Catastrófico")),"EXTREMO","")))),"")</f>
        <v>MODERADO</v>
      </c>
      <c r="AM230" s="659">
        <f>+AVERAGE(AH230:AH239)</f>
        <v>0.25359999999999999</v>
      </c>
      <c r="AN230" s="355" t="str">
        <f>IFERROR(IF(AM230="","",IF(AM230&lt;=0.2,"MUY BAJA",IF(AM230&lt;=0.4,"BAJA",IF(AM230&lt;=0.6,"MEDIA",IF(AM230&lt;=0.8,"ALTA",IF(AM230=1,"MUY ALTA")))))),"")</f>
        <v>BAJA</v>
      </c>
      <c r="AO230" s="659">
        <f>+AVERAGE(AJ230:AJ239)</f>
        <v>0.6</v>
      </c>
      <c r="AP230" s="660" t="str">
        <f>IFERROR(IF(AO230="","",IF(AO230&lt;=0.2,"LEVE",IF(AO230&lt;=0.4,"MENOR",IF(AO230&lt;=0.6,"MODERADO",IF(AO230&lt;=0.8,"MAYOR",IF(AO230=1,"CATASTRÓFICO")))))),"")</f>
        <v>MODERADO</v>
      </c>
      <c r="AQ230" s="655" t="str">
        <f>IFERROR(IF(AO230="","",IF(AO230&lt;=0.2,"LEVE",IF(AO230&lt;=0.4,"MENOR",IF(AO230&lt;=0.6,"MODERADO",IF(AO230&lt;=0.8,"MAYOR",IF(AO230=1,"CATASTRÓFICO")))))),"")</f>
        <v>MODERADO</v>
      </c>
      <c r="AR230" s="406"/>
      <c r="AS230" s="336"/>
      <c r="AT230" s="406"/>
      <c r="AU230" s="336"/>
      <c r="AV230" s="356"/>
      <c r="AW230" s="336"/>
      <c r="AX230" s="356"/>
      <c r="AY230" s="336"/>
      <c r="AZ230" s="356"/>
      <c r="BA230" s="336"/>
      <c r="BB230" s="671"/>
      <c r="BC230" s="672"/>
      <c r="BD230" s="671"/>
      <c r="BE230" s="672"/>
      <c r="BF230" s="360"/>
      <c r="BG230" s="340"/>
      <c r="BH230" s="356"/>
      <c r="BI230" s="336"/>
      <c r="BJ230" s="348"/>
      <c r="BK230" s="341"/>
      <c r="BL230" s="348"/>
      <c r="BM230" s="341"/>
      <c r="BN230" s="348"/>
      <c r="BO230" s="341"/>
      <c r="BP230" s="348">
        <v>45697</v>
      </c>
      <c r="BQ230" s="425" t="s">
        <v>1539</v>
      </c>
      <c r="BR230" s="598"/>
    </row>
    <row r="231" spans="1:70" s="626" customFormat="1" ht="131.25" customHeight="1">
      <c r="A231" s="607"/>
      <c r="B231" s="608"/>
      <c r="C231" s="608"/>
      <c r="D231" s="652"/>
      <c r="E231" s="653"/>
      <c r="F231" s="273" t="s">
        <v>289</v>
      </c>
      <c r="G231" s="336"/>
      <c r="H231" s="336"/>
      <c r="I231" s="367"/>
      <c r="J231" s="336"/>
      <c r="K231" s="344"/>
      <c r="L231" s="336"/>
      <c r="M231" s="654"/>
      <c r="N231" s="345"/>
      <c r="O231" s="336"/>
      <c r="P231" s="654"/>
      <c r="Q231" s="345"/>
      <c r="R231" s="655"/>
      <c r="S231" s="273" t="s">
        <v>1540</v>
      </c>
      <c r="T231" s="292" t="s">
        <v>57</v>
      </c>
      <c r="U231" s="273" t="s">
        <v>1541</v>
      </c>
      <c r="V231" s="278" t="s">
        <v>1542</v>
      </c>
      <c r="W231" s="292" t="s">
        <v>78</v>
      </c>
      <c r="X231" s="292" t="s">
        <v>61</v>
      </c>
      <c r="Y231" s="656" t="str">
        <f t="shared" ref="Y231:Y233" si="253">IF(OR(W231="PREVENTIVO",W231="DETECTIVO"),"PROBABILIDAD",IF(W231="CORRECTIVO","IMPACTO",""))</f>
        <v>PROBABILIDAD</v>
      </c>
      <c r="Z231" s="657" t="str">
        <f t="shared" si="252"/>
        <v>40%</v>
      </c>
      <c r="AA231" s="275">
        <f>IFERROR(IF(AND(Y230="Probabilidad",Y231="Probabilidad"),(AA230-(AA230*Z231)),IF(Y231="Probabilidad",(N230-(N230*Z231)),IF(Y231="Impacto",AA230,""))),"")</f>
        <v>0.36</v>
      </c>
      <c r="AB231" s="280" t="str">
        <f t="shared" si="248"/>
        <v>BAJA</v>
      </c>
      <c r="AC231" s="280">
        <f>IFERROR(IF(AND(Y230="Impacto",Y231="Impacto"),(AC230-(AC230*Z231)),IF(Y231="Impacto",(Q230-(+Q230*Z231)),IF(Y231="Probabilidad",AC230,""))),"")</f>
        <v>0.6</v>
      </c>
      <c r="AD231" s="280" t="str">
        <f t="shared" si="249"/>
        <v>MODERADO</v>
      </c>
      <c r="AE231" s="658" t="str">
        <f t="shared" si="250"/>
        <v>MODERADO</v>
      </c>
      <c r="AF231" s="285" t="s">
        <v>351</v>
      </c>
      <c r="AG231" s="278" t="s">
        <v>1134</v>
      </c>
      <c r="AH231" s="659"/>
      <c r="AI231" s="355"/>
      <c r="AJ231" s="659"/>
      <c r="AK231" s="355"/>
      <c r="AL231" s="355"/>
      <c r="AM231" s="659"/>
      <c r="AN231" s="355"/>
      <c r="AO231" s="659"/>
      <c r="AP231" s="660"/>
      <c r="AQ231" s="655"/>
      <c r="AR231" s="406"/>
      <c r="AS231" s="336"/>
      <c r="AT231" s="406"/>
      <c r="AU231" s="336"/>
      <c r="AV231" s="356"/>
      <c r="AW231" s="336"/>
      <c r="AX231" s="356"/>
      <c r="AY231" s="336"/>
      <c r="AZ231" s="356"/>
      <c r="BA231" s="336"/>
      <c r="BB231" s="671"/>
      <c r="BC231" s="672"/>
      <c r="BD231" s="671"/>
      <c r="BE231" s="672"/>
      <c r="BF231" s="360"/>
      <c r="BG231" s="340"/>
      <c r="BH231" s="356"/>
      <c r="BI231" s="336"/>
      <c r="BJ231" s="348"/>
      <c r="BK231" s="341"/>
      <c r="BL231" s="348"/>
      <c r="BM231" s="341"/>
      <c r="BN231" s="348"/>
      <c r="BO231" s="341"/>
      <c r="BP231" s="348"/>
      <c r="BQ231" s="361"/>
      <c r="BR231" s="598"/>
    </row>
    <row r="232" spans="1:70" s="626" customFormat="1" ht="99.75" customHeight="1">
      <c r="A232" s="607"/>
      <c r="B232" s="608"/>
      <c r="C232" s="608"/>
      <c r="D232" s="652"/>
      <c r="E232" s="653"/>
      <c r="F232" s="273" t="s">
        <v>1543</v>
      </c>
      <c r="G232" s="336"/>
      <c r="H232" s="336"/>
      <c r="I232" s="367"/>
      <c r="J232" s="336"/>
      <c r="K232" s="344"/>
      <c r="L232" s="336"/>
      <c r="M232" s="654"/>
      <c r="N232" s="345"/>
      <c r="O232" s="336"/>
      <c r="P232" s="654"/>
      <c r="Q232" s="345"/>
      <c r="R232" s="655"/>
      <c r="S232" s="273" t="s">
        <v>1544</v>
      </c>
      <c r="T232" s="292" t="s">
        <v>57</v>
      </c>
      <c r="U232" s="273" t="s">
        <v>1545</v>
      </c>
      <c r="V232" s="278" t="s">
        <v>1546</v>
      </c>
      <c r="W232" s="292" t="s">
        <v>78</v>
      </c>
      <c r="X232" s="292" t="s">
        <v>61</v>
      </c>
      <c r="Y232" s="656" t="str">
        <f t="shared" si="253"/>
        <v>PROBABILIDAD</v>
      </c>
      <c r="Z232" s="657" t="str">
        <f t="shared" si="252"/>
        <v>40%</v>
      </c>
      <c r="AA232" s="275">
        <f t="shared" ref="AA232:AA233" si="254">IFERROR(IF(AND(Y231="Probabilidad",Y232="Probabilidad"),(AA231-(AA231*Z232)),IF(AND(Y231="Impacto",Y232="Probabilidad"),(AA230-(AA230*Z232)),IF(Y232="Impacto",AA231,""))),"")</f>
        <v>0.216</v>
      </c>
      <c r="AB232" s="280" t="str">
        <f t="shared" si="248"/>
        <v>BAJA</v>
      </c>
      <c r="AC232" s="280">
        <f t="shared" ref="AC232:AC233" si="255">IFERROR(IF(AND(Y231="Impacto",Y232="Impacto"),(AC231-(AC231*Z232)),IF(AND(Y231="Probabilidad",Y232="Impacto"),(AC230-(AC230*Z232)),IF(Y232="Probabilidad",AC231,""))),"")</f>
        <v>0.6</v>
      </c>
      <c r="AD232" s="280" t="str">
        <f t="shared" si="249"/>
        <v>MODERADO</v>
      </c>
      <c r="AE232" s="658" t="str">
        <f t="shared" si="250"/>
        <v>MODERADO</v>
      </c>
      <c r="AF232" s="285" t="s">
        <v>351</v>
      </c>
      <c r="AG232" s="278" t="s">
        <v>1134</v>
      </c>
      <c r="AH232" s="659"/>
      <c r="AI232" s="355"/>
      <c r="AJ232" s="659"/>
      <c r="AK232" s="355"/>
      <c r="AL232" s="355"/>
      <c r="AM232" s="659"/>
      <c r="AN232" s="355"/>
      <c r="AO232" s="659"/>
      <c r="AP232" s="660"/>
      <c r="AQ232" s="655"/>
      <c r="AR232" s="406"/>
      <c r="AS232" s="336"/>
      <c r="AT232" s="406"/>
      <c r="AU232" s="336"/>
      <c r="AV232" s="356"/>
      <c r="AW232" s="336"/>
      <c r="AX232" s="356"/>
      <c r="AY232" s="336"/>
      <c r="AZ232" s="356"/>
      <c r="BA232" s="336"/>
      <c r="BB232" s="671"/>
      <c r="BC232" s="672"/>
      <c r="BD232" s="671"/>
      <c r="BE232" s="672"/>
      <c r="BF232" s="360"/>
      <c r="BG232" s="340"/>
      <c r="BH232" s="356"/>
      <c r="BI232" s="336"/>
      <c r="BJ232" s="348"/>
      <c r="BK232" s="341"/>
      <c r="BL232" s="348"/>
      <c r="BM232" s="341"/>
      <c r="BN232" s="348"/>
      <c r="BO232" s="341"/>
      <c r="BP232" s="348"/>
      <c r="BQ232" s="361"/>
      <c r="BR232" s="598"/>
    </row>
    <row r="233" spans="1:70" s="626" customFormat="1" ht="75" customHeight="1">
      <c r="A233" s="607"/>
      <c r="B233" s="608"/>
      <c r="C233" s="608"/>
      <c r="D233" s="652"/>
      <c r="E233" s="653"/>
      <c r="F233" s="273" t="s">
        <v>1530</v>
      </c>
      <c r="G233" s="336"/>
      <c r="H233" s="336"/>
      <c r="I233" s="367"/>
      <c r="J233" s="336"/>
      <c r="K233" s="344"/>
      <c r="L233" s="336"/>
      <c r="M233" s="654"/>
      <c r="N233" s="345"/>
      <c r="O233" s="336"/>
      <c r="P233" s="654"/>
      <c r="Q233" s="345"/>
      <c r="R233" s="655"/>
      <c r="S233" s="273" t="s">
        <v>1547</v>
      </c>
      <c r="T233" s="292" t="s">
        <v>57</v>
      </c>
      <c r="U233" s="273" t="s">
        <v>1548</v>
      </c>
      <c r="V233" s="278" t="s">
        <v>1549</v>
      </c>
      <c r="W233" s="292" t="s">
        <v>78</v>
      </c>
      <c r="X233" s="292" t="s">
        <v>61</v>
      </c>
      <c r="Y233" s="656" t="str">
        <f t="shared" si="253"/>
        <v>PROBABILIDAD</v>
      </c>
      <c r="Z233" s="657" t="str">
        <f t="shared" si="252"/>
        <v>40%</v>
      </c>
      <c r="AA233" s="275">
        <f t="shared" si="254"/>
        <v>0.12959999999999999</v>
      </c>
      <c r="AB233" s="280" t="str">
        <f t="shared" si="248"/>
        <v>MUY BAJA</v>
      </c>
      <c r="AC233" s="280">
        <f t="shared" si="255"/>
        <v>0.6</v>
      </c>
      <c r="AD233" s="280" t="str">
        <f t="shared" si="249"/>
        <v>MODERADO</v>
      </c>
      <c r="AE233" s="658" t="str">
        <f t="shared" si="250"/>
        <v>MODERADO</v>
      </c>
      <c r="AF233" s="285" t="s">
        <v>351</v>
      </c>
      <c r="AG233" s="278" t="s">
        <v>1134</v>
      </c>
      <c r="AH233" s="659"/>
      <c r="AI233" s="355"/>
      <c r="AJ233" s="659"/>
      <c r="AK233" s="355"/>
      <c r="AL233" s="355"/>
      <c r="AM233" s="659"/>
      <c r="AN233" s="355"/>
      <c r="AO233" s="659"/>
      <c r="AP233" s="660"/>
      <c r="AQ233" s="655"/>
      <c r="AR233" s="406"/>
      <c r="AS233" s="336"/>
      <c r="AT233" s="406"/>
      <c r="AU233" s="336"/>
      <c r="AV233" s="356"/>
      <c r="AW233" s="336"/>
      <c r="AX233" s="356"/>
      <c r="AY233" s="336"/>
      <c r="AZ233" s="356"/>
      <c r="BA233" s="336"/>
      <c r="BB233" s="671"/>
      <c r="BC233" s="672"/>
      <c r="BD233" s="671"/>
      <c r="BE233" s="672"/>
      <c r="BF233" s="360"/>
      <c r="BG233" s="340"/>
      <c r="BH233" s="356"/>
      <c r="BI233" s="336"/>
      <c r="BJ233" s="348"/>
      <c r="BK233" s="341"/>
      <c r="BL233" s="348"/>
      <c r="BM233" s="341"/>
      <c r="BN233" s="348"/>
      <c r="BO233" s="341"/>
      <c r="BP233" s="348"/>
      <c r="BQ233" s="361"/>
      <c r="BR233" s="598"/>
    </row>
    <row r="234" spans="1:70" s="626" customFormat="1" ht="327" customHeight="1">
      <c r="A234" s="607"/>
      <c r="B234" s="608"/>
      <c r="C234" s="608"/>
      <c r="D234" s="652"/>
      <c r="E234" s="653" t="s">
        <v>231</v>
      </c>
      <c r="F234" s="341" t="s">
        <v>1550</v>
      </c>
      <c r="G234" s="336" t="s">
        <v>1531</v>
      </c>
      <c r="H234" s="336" t="s">
        <v>1532</v>
      </c>
      <c r="I234" s="367"/>
      <c r="J234" s="336" t="s">
        <v>111</v>
      </c>
      <c r="K234" s="344">
        <v>260</v>
      </c>
      <c r="L234" s="336" t="s">
        <v>1551</v>
      </c>
      <c r="M234" s="654" t="str">
        <f>IF(K234&lt;=0,"",IF(K234&lt;=2,"Muy Baja",IF(K234&lt;=10,"Baja",IF(K234&lt;=30,"Media",IF(K234&lt;=100,"Alta",IF(K234&gt;100,"Muy Alta"))))))</f>
        <v>Muy Alta</v>
      </c>
      <c r="N234" s="345">
        <f>IF(M234="","",IF(M234="Muy Baja",0.2,IF(M234="Baja",0.4,IF(M234="Media",0.6,IF(M234="Alta",0.8,IF(M234="Muy Alta",1,))))))</f>
        <v>1</v>
      </c>
      <c r="O234" s="336" t="s">
        <v>55</v>
      </c>
      <c r="P234" s="654" t="str">
        <f>IF(OR(O234=CRITERIOS!$C$182,O234=CRITERIOS!$D$182),"Leve",IF(OR(O234=CRITERIOS!$C$183,O234=CRITERIOS!$D$183),"Menor",IF(OR(O234=CRITERIOS!$C$184,O234=CRITERIOS!$D$184),"Moderado",IF(OR(O234=CRITERIOS!$C$185,O234=CRITERIOS!$D$185),"Mayor",IF(OR(O234=CRITERIOS!$C$186,O234=CRITERIOS!$D$186),"Catastrófico","")))))</f>
        <v>Moderado</v>
      </c>
      <c r="Q234" s="345">
        <f>IF(P234="","",IF(P234="Leve",0.2,IF(P234="Menor",0.4,IF(P234="Moderado",0.6,IF(P234="Mayor",0.8,IF(P234="Catastrófico",1,))))))</f>
        <v>0.6</v>
      </c>
      <c r="R234" s="655" t="str">
        <f>IF(OR(AND(M234="Muy Baja",P234="Leve"),AND(M234="Muy Baja",P234="Menor"),AND(M234="Baja",P234="Leve")),"BAJO",IF(OR(AND(M234="Muy baja",P234="Moderado"),AND(M234="Baja",P234="Menor"),AND(M234="Baja",P234="Moderado"),AND(M234="Media",P234="Leve"),AND(M234="Media",P234="Menor"),AND(M234="Media",P234="Moderado"),AND(M234="Alta",P234="Leve"),AND(M234="Alta",P234="Menor")),"MODERADO",IF(OR(AND(M234="Muy Baja",P234="Mayor"),AND(M234="Baja",P234="Mayor"),AND(M234="Media",P234="Mayor"),AND(M234="Alta",P234="Moderado"),AND(M234="Alta",P234="Mayor"),AND(M234="Muy Alta",P234="Leve"),AND(M234="Muy Alta",P234="Menor"),AND(M234="Muy Alta",P234="Moderado"),AND(M234="Muy Alta",P234="Mayor")),"ALTO",IF(OR(AND(M234="Muy Baja",P234="Catastrófico"),AND(M234="Baja",P234="Catastrófico"),AND(M234="Media",P234="Catastrófico"),AND(M234="Alta",P234="Catastrófico"),AND(M234="Muy Alta",P234="Catastrófico")),"EXTREMO",""))))</f>
        <v>ALTO</v>
      </c>
      <c r="S234" s="273" t="s">
        <v>1552</v>
      </c>
      <c r="T234" s="292" t="s">
        <v>170</v>
      </c>
      <c r="U234" s="273" t="s">
        <v>1553</v>
      </c>
      <c r="V234" s="273" t="s">
        <v>1554</v>
      </c>
      <c r="W234" s="292" t="s">
        <v>78</v>
      </c>
      <c r="X234" s="292" t="s">
        <v>61</v>
      </c>
      <c r="Y234" s="656" t="str">
        <f>IF(OR(W234="PREVENTIVO",W234="DETECTIVO"),"PROBABILIDAD",IF(W234="CORRECTIVO","IMPACTO",""))</f>
        <v>PROBABILIDAD</v>
      </c>
      <c r="Z234" s="657" t="str">
        <f t="shared" ref="Z234:Z236" si="256">IF(AND(W234="PREVENTIVO",X234="AUTOMÁTICO"),"50%",IF(AND(W234="PREVENTIVO",X234="MANUAL"),"40%",IF(AND(W234="DETECTIVO",X234="AUTOMÁTICO"),"40%",IF(AND(W234="DETECTIVO",X234="MANUAL"),"30%",IF(AND(W234="CORRECTIVO",X234="AUTOMÁTICO"),"35%",IF(AND(W234="CORRECTIVO",X234="MANUAL"),"25%",""))))))</f>
        <v>40%</v>
      </c>
      <c r="AA234" s="301">
        <f>IFERROR(IF(Y234="Probabilidad",(N234-(N234*Z234)),IF(Y234="Impacto",N234,"")),"")</f>
        <v>0.6</v>
      </c>
      <c r="AB234" s="280" t="str">
        <f t="shared" ref="AB234:AB237" si="257">IFERROR(IF(AA234="","",IF(AA234&lt;=0.2,"MUY BAJA",IF(AA234&lt;=0.4,"BAJA",IF(AA234&lt;=0.6,"MEDIA",IF(AA234&lt;=0.8,"ALTA",IF(AA234=1,"MUY ALTA")))))),"")</f>
        <v>MEDIA</v>
      </c>
      <c r="AC234" s="301">
        <f>IFERROR(IF(Y234="Impacto",(Q234-(Q234*Z234)),IF(Y234="Probabilidad",Q234,"")),"")</f>
        <v>0.6</v>
      </c>
      <c r="AD234" s="280" t="str">
        <f t="shared" ref="AD234:AD237" si="258">IFERROR(IF(AC234="","",IF(AC234&lt;=0.2,"LEVE",IF(AC234&lt;=0.4,"MENOR",IF(AC234&lt;=0.6,"MODERADO",IF(AC234&lt;=0.8,"MAYOR",IF(AC234=1,"CATASTRÓFICO")))))),"")</f>
        <v>MODERADO</v>
      </c>
      <c r="AE234" s="658" t="str">
        <f t="shared" ref="AE234:AE237" si="259">IFERROR(IF(OR(AND(AB234="Muy Baja",AD234="Leve"),AND(AB234="Muy Baja",AD234="Menor"),AND(AB234="Baja",AD234="Leve")),"BAJO",IF(OR(AND(AB234="Muy baja",AD234="Moderado"),AND(AB234="Baja",AD234="Menor"),AND(AB234="Baja",AD234="Moderado"),AND(AB234="Media",AD234="Leve"),AND(AB234="Media",AD234="Menor"),AND(AB234="Media",AD234="Moderado"),AND(AB234="Alta",AD234="Leve"),AND(AB234="Alta",AD234="Menor")),"MODERADO",IF(OR(AND(AB234="Muy Baja",AD234="Mayor"),AND(AB234="Baja",AD234="Mayor"),AND(AB234="Media",AD234="Mayor"),AND(AB234="Alta",AD234="Moderado"),AND(AB234="Alta",AD234="Mayor"),AND(AB234="Muy Alta",AD234="Leve"),AND(AB234="Muy Alta",AD234="Menor"),AND(AB234="Muy Alta",AD234="Moderado"),AND(AB234="Muy Alta",AD234="Mayor")),"ALTO",IF(OR(AND(AB234="Muy Baja",AD234="Catastrófico"),AND(AB234="Baja",AD234="Catastrófico"),AND(AB234="Media",AD234="Catastrófico"),AND(AB234="Alta",AD234="Catastrófico"),AND(AB234="Muy Alta",AD234="Catastrófico")),"EXTREMO","")))),"")</f>
        <v>MODERADO</v>
      </c>
      <c r="AF234" s="285">
        <v>45933</v>
      </c>
      <c r="AG234" s="278" t="s">
        <v>1555</v>
      </c>
      <c r="AH234" s="659">
        <f>MIN(AA234:AA237)</f>
        <v>0.1512</v>
      </c>
      <c r="AI234" s="355" t="str">
        <f>IFERROR(IF(AH234="","",IF(AH234&lt;=0.2,"MUY BAJA",IF(AH234&lt;=0.4,"BAJA",IF(AH234&lt;=0.6,"MEDIA",IF(AH234&lt;=0.8,"ALTA",IF(AH234=1,"MUY ALTA")))))),"")</f>
        <v>MUY BAJA</v>
      </c>
      <c r="AJ234" s="659">
        <f>MIN(AC234:AC237)</f>
        <v>0.6</v>
      </c>
      <c r="AK234" s="355" t="str">
        <f>IFERROR(IF(AJ234="","",IF(AJ234&lt;=0.2,"LEVE",IF(AJ234&lt;=0.4,"MENOR",IF(AJ234&lt;=0.6,"MODERADO",IF(AJ234&lt;=0.8,"MAYOR",IF(AJ234=1,"CATASTRÓFICO")))))),"")</f>
        <v>MODERADO</v>
      </c>
      <c r="AL234" s="355" t="str">
        <f>IFERROR(IF(OR(AND(AI234="Muy Baja",AK234="Leve"),AND(AI234="Muy Baja",AK234="Menor"),AND(AI234="Baja",AK234="Leve")),"BAJO",IF(OR(AND(AI234="Muy baja",AK234="Moderado"),AND(AI234="Baja",AK234="Menor"),AND(AI234="Baja",AK234="Moderado"),AND(AI234="Media",AK234="Leve"),AND(AI234="Media",AK234="Menor"),AND(AI234="Media",AK234="Moderado"),AND(AI234="Alta",AK234="Leve"),AND(AI234="Alta",AK234="Menor")),"MODERADO",IF(OR(AND(AI234="Muy Baja",AK234="Mayor"),AND(AI234="Baja",AK234="Mayor"),AND(AI234="Media",AK234="Mayor"),AND(AI234="Alta",AK234="Moderado"),AND(AI234="Alta",AK234="Mayor"),AND(AI234="Muy Alta",AK234="Leve"),AND(AI234="Muy Alta",AK234="Menor"),AND(AI234="Muy Alta",AK234="Moderado"),AND(AI234="Muy Alta",AK234="Mayor")),"ALTO",IF(OR(AND(AI234="Muy Baja",AK234="Catastrófico"),AND(AI234="Baja",AK234="Catastrófico"),AND(AI234="Media",AK234="Catastrófico"),AND(AI234="Alta",AK234="Catastrófico"),AND(AI234="Muy Alta",AK234="Catastrófico")),"EXTREMO","")))),"")</f>
        <v>MODERADO</v>
      </c>
      <c r="AM234" s="659"/>
      <c r="AN234" s="355"/>
      <c r="AO234" s="659"/>
      <c r="AP234" s="660"/>
      <c r="AQ234" s="655"/>
      <c r="AR234" s="811"/>
      <c r="AS234" s="812"/>
      <c r="AT234" s="811" t="s">
        <v>1556</v>
      </c>
      <c r="AU234" s="337" t="s">
        <v>215</v>
      </c>
      <c r="AV234" s="356" t="s">
        <v>371</v>
      </c>
      <c r="AW234" s="336" t="s">
        <v>1557</v>
      </c>
      <c r="AX234" s="356" t="s">
        <v>1558</v>
      </c>
      <c r="AY234" s="336" t="s">
        <v>1559</v>
      </c>
      <c r="AZ234" s="356" t="s">
        <v>1560</v>
      </c>
      <c r="BA234" s="336" t="s">
        <v>1561</v>
      </c>
      <c r="BB234" s="356" t="s">
        <v>1562</v>
      </c>
      <c r="BC234" s="336" t="s">
        <v>1563</v>
      </c>
      <c r="BD234" s="671" t="s">
        <v>1564</v>
      </c>
      <c r="BE234" s="672" t="s">
        <v>1565</v>
      </c>
      <c r="BF234" s="671">
        <v>44987</v>
      </c>
      <c r="BG234" s="672" t="s">
        <v>1566</v>
      </c>
      <c r="BH234" s="360" t="s">
        <v>1567</v>
      </c>
      <c r="BI234" s="340" t="s">
        <v>1568</v>
      </c>
      <c r="BJ234" s="356" t="s">
        <v>459</v>
      </c>
      <c r="BK234" s="336" t="s">
        <v>349</v>
      </c>
      <c r="BL234" s="348" t="s">
        <v>672</v>
      </c>
      <c r="BM234" s="341" t="s">
        <v>1569</v>
      </c>
      <c r="BN234" s="348">
        <v>45720</v>
      </c>
      <c r="BO234" s="341" t="s">
        <v>73</v>
      </c>
      <c r="BP234" s="348">
        <v>45697</v>
      </c>
      <c r="BQ234" s="361" t="s">
        <v>73</v>
      </c>
      <c r="BR234" s="598"/>
    </row>
    <row r="235" spans="1:70" s="626" customFormat="1" ht="147" customHeight="1">
      <c r="A235" s="607"/>
      <c r="B235" s="608"/>
      <c r="C235" s="608"/>
      <c r="D235" s="652"/>
      <c r="E235" s="653"/>
      <c r="F235" s="341"/>
      <c r="G235" s="336"/>
      <c r="H235" s="336"/>
      <c r="I235" s="367"/>
      <c r="J235" s="336"/>
      <c r="K235" s="344"/>
      <c r="L235" s="336"/>
      <c r="M235" s="654"/>
      <c r="N235" s="345"/>
      <c r="O235" s="336"/>
      <c r="P235" s="654"/>
      <c r="Q235" s="345"/>
      <c r="R235" s="655"/>
      <c r="S235" s="273" t="s">
        <v>1570</v>
      </c>
      <c r="T235" s="292" t="s">
        <v>114</v>
      </c>
      <c r="U235" s="273" t="s">
        <v>1571</v>
      </c>
      <c r="V235" s="278" t="s">
        <v>1572</v>
      </c>
      <c r="W235" s="292" t="s">
        <v>78</v>
      </c>
      <c r="X235" s="292" t="s">
        <v>61</v>
      </c>
      <c r="Y235" s="656" t="str">
        <f t="shared" ref="Y235:Y237" si="260">IF(OR(W235="PREVENTIVO",W235="DETECTIVO"),"PROBABILIDAD",IF(W235="CORRECTIVO","IMPACTO",""))</f>
        <v>PROBABILIDAD</v>
      </c>
      <c r="Z235" s="657" t="str">
        <f>IF(AND(W235="PREVENTIVO",X235="AUTOMÁTICO"),"50%",IF(AND(W235="PREVENTIVO",X235="MANUAL"),"40%",IF(AND(W235="DETECTIVO",X235="AUTOMÁTICO"),"40%",IF(AND(W235="DETECTIVO",X235="MANUAL"),"30%",IF(AND(W235="CORRECTIVO",X235="AUTOMÁTICO"),"35%",IF(AND(W235="CORRECTIVO",X235="MANUAL"),"25%",""))))))</f>
        <v>40%</v>
      </c>
      <c r="AA235" s="275">
        <f>IFERROR(IF(AND(Y234="Probabilidad",Y235="Probabilidad"),(AA234-(AA234*Z235)),IF(Y235="Probabilidad",(N234-(N234*Z235)),IF(Y235="Impacto",AA234,""))),"")</f>
        <v>0.36</v>
      </c>
      <c r="AB235" s="280" t="str">
        <f t="shared" si="257"/>
        <v>BAJA</v>
      </c>
      <c r="AC235" s="280">
        <f>IFERROR(IF(AND(Y234="Impacto",Y235="Impacto"),(AC234-(AC234*Z235)),IF(Y235="Impacto",(Q234-(+Q234*Z235)),IF(Y235="Probabilidad",AC234,""))),"")</f>
        <v>0.6</v>
      </c>
      <c r="AD235" s="280" t="str">
        <f t="shared" si="258"/>
        <v>MODERADO</v>
      </c>
      <c r="AE235" s="658" t="str">
        <f t="shared" si="259"/>
        <v>MODERADO</v>
      </c>
      <c r="AF235" s="285">
        <v>45933</v>
      </c>
      <c r="AG235" s="278" t="s">
        <v>1573</v>
      </c>
      <c r="AH235" s="659"/>
      <c r="AI235" s="355"/>
      <c r="AJ235" s="659"/>
      <c r="AK235" s="355"/>
      <c r="AL235" s="355"/>
      <c r="AM235" s="659"/>
      <c r="AN235" s="355"/>
      <c r="AO235" s="659"/>
      <c r="AP235" s="660"/>
      <c r="AQ235" s="655"/>
      <c r="AR235" s="811"/>
      <c r="AS235" s="812"/>
      <c r="AT235" s="811"/>
      <c r="AU235" s="337"/>
      <c r="AV235" s="356"/>
      <c r="AW235" s="336"/>
      <c r="AX235" s="356"/>
      <c r="AY235" s="336"/>
      <c r="AZ235" s="356"/>
      <c r="BA235" s="336"/>
      <c r="BB235" s="356"/>
      <c r="BC235" s="336"/>
      <c r="BD235" s="671"/>
      <c r="BE235" s="672"/>
      <c r="BF235" s="671"/>
      <c r="BG235" s="672"/>
      <c r="BH235" s="360"/>
      <c r="BI235" s="340"/>
      <c r="BJ235" s="356"/>
      <c r="BK235" s="336"/>
      <c r="BL235" s="348"/>
      <c r="BM235" s="341"/>
      <c r="BN235" s="348"/>
      <c r="BO235" s="341"/>
      <c r="BP235" s="348"/>
      <c r="BQ235" s="361"/>
      <c r="BR235" s="598"/>
    </row>
    <row r="236" spans="1:70" s="626" customFormat="1" ht="276" customHeight="1">
      <c r="A236" s="607"/>
      <c r="B236" s="608"/>
      <c r="C236" s="608"/>
      <c r="D236" s="652"/>
      <c r="E236" s="653"/>
      <c r="F236" s="341"/>
      <c r="G236" s="336"/>
      <c r="H236" s="336"/>
      <c r="I236" s="367"/>
      <c r="J236" s="336"/>
      <c r="K236" s="344"/>
      <c r="L236" s="336"/>
      <c r="M236" s="654"/>
      <c r="N236" s="345"/>
      <c r="O236" s="336"/>
      <c r="P236" s="654"/>
      <c r="Q236" s="345"/>
      <c r="R236" s="655"/>
      <c r="S236" s="273" t="s">
        <v>1574</v>
      </c>
      <c r="T236" s="292" t="s">
        <v>57</v>
      </c>
      <c r="U236" s="273" t="s">
        <v>1575</v>
      </c>
      <c r="V236" s="278" t="s">
        <v>1576</v>
      </c>
      <c r="W236" s="292" t="s">
        <v>60</v>
      </c>
      <c r="X236" s="292" t="s">
        <v>61</v>
      </c>
      <c r="Y236" s="656" t="str">
        <f t="shared" si="260"/>
        <v>PROBABILIDAD</v>
      </c>
      <c r="Z236" s="657" t="str">
        <f t="shared" si="256"/>
        <v>30%</v>
      </c>
      <c r="AA236" s="275">
        <f>IFERROR(IF(AND(Y235="Probabilidad",Y236="Probabilidad"),(AA235-(AA235*Z236)),IF(AND(Y235="Impacto",Y236="Probabilidad"),(AA234-(AA234*Z236)),IF(Y236="Impacto",AA235,""))),"")</f>
        <v>0.252</v>
      </c>
      <c r="AB236" s="280" t="str">
        <f t="shared" si="257"/>
        <v>BAJA</v>
      </c>
      <c r="AC236" s="280">
        <f t="shared" ref="AC236:AC237" si="261">IFERROR(IF(AND(Y235="Impacto",Y236="Impacto"),(AC235-(AC235*Z236)),IF(AND(Y235="Probabilidad",Y236="Impacto"),(AC234-(AC234*Z236)),IF(Y236="Probabilidad",AC235,""))),"")</f>
        <v>0.6</v>
      </c>
      <c r="AD236" s="280" t="str">
        <f t="shared" si="258"/>
        <v>MODERADO</v>
      </c>
      <c r="AE236" s="658" t="str">
        <f t="shared" si="259"/>
        <v>MODERADO</v>
      </c>
      <c r="AF236" s="285">
        <v>45933</v>
      </c>
      <c r="AG236" s="278" t="s">
        <v>1577</v>
      </c>
      <c r="AH236" s="659"/>
      <c r="AI236" s="355"/>
      <c r="AJ236" s="659"/>
      <c r="AK236" s="355"/>
      <c r="AL236" s="355"/>
      <c r="AM236" s="659"/>
      <c r="AN236" s="355"/>
      <c r="AO236" s="659"/>
      <c r="AP236" s="660"/>
      <c r="AQ236" s="655"/>
      <c r="AR236" s="811"/>
      <c r="AS236" s="812"/>
      <c r="AT236" s="811"/>
      <c r="AU236" s="337"/>
      <c r="AV236" s="356"/>
      <c r="AW236" s="336"/>
      <c r="AX236" s="356"/>
      <c r="AY236" s="336"/>
      <c r="AZ236" s="356"/>
      <c r="BA236" s="336"/>
      <c r="BB236" s="356"/>
      <c r="BC236" s="336"/>
      <c r="BD236" s="671"/>
      <c r="BE236" s="672"/>
      <c r="BF236" s="671"/>
      <c r="BG236" s="672"/>
      <c r="BH236" s="360"/>
      <c r="BI236" s="340"/>
      <c r="BJ236" s="356"/>
      <c r="BK236" s="336"/>
      <c r="BL236" s="348"/>
      <c r="BM236" s="341"/>
      <c r="BN236" s="348"/>
      <c r="BO236" s="341"/>
      <c r="BP236" s="348"/>
      <c r="BQ236" s="361"/>
      <c r="BR236" s="598"/>
    </row>
    <row r="237" spans="1:70" s="626" customFormat="1" ht="366" customHeight="1">
      <c r="A237" s="607"/>
      <c r="B237" s="608"/>
      <c r="C237" s="608"/>
      <c r="D237" s="652"/>
      <c r="E237" s="653"/>
      <c r="F237" s="272" t="s">
        <v>289</v>
      </c>
      <c r="G237" s="336"/>
      <c r="H237" s="336"/>
      <c r="I237" s="367"/>
      <c r="J237" s="336"/>
      <c r="K237" s="344"/>
      <c r="L237" s="336"/>
      <c r="M237" s="654"/>
      <c r="N237" s="345"/>
      <c r="O237" s="336"/>
      <c r="P237" s="654"/>
      <c r="Q237" s="345"/>
      <c r="R237" s="655"/>
      <c r="S237" s="273" t="s">
        <v>1578</v>
      </c>
      <c r="T237" s="292" t="s">
        <v>57</v>
      </c>
      <c r="U237" s="273" t="s">
        <v>1579</v>
      </c>
      <c r="V237" s="278" t="s">
        <v>1580</v>
      </c>
      <c r="W237" s="292" t="s">
        <v>78</v>
      </c>
      <c r="X237" s="292" t="s">
        <v>61</v>
      </c>
      <c r="Y237" s="656" t="str">
        <f t="shared" si="260"/>
        <v>PROBABILIDAD</v>
      </c>
      <c r="Z237" s="657" t="str">
        <f>IF(AND(W237="PREVENTIVO",X237="AUTOMÁTICO"),"50%",IF(AND(W237="PREVENTIVO",X237="MANUAL"),"40%",IF(AND(W237="DETECTIVO",X237="AUTOMÁTICO"),"40%",IF(AND(W237="DETECTIVO",X237="MANUAL"),"30%",IF(AND(W237="CORRECTIVO",X237="AUTOMÁTICO"),"35%",IF(AND(W237="CORRECTIVO",X237="MANUAL"),"25%",""))))))</f>
        <v>40%</v>
      </c>
      <c r="AA237" s="275">
        <f>IFERROR(IF(AND(Y236="Probabilidad",Y237="Probabilidad"),(AA236-(AA236*Z237)),IF(AND(Y236="Impacto",Y237="Probabilidad"),(AA235-(AA235*Z237)),IF(Y237="Impacto",AA236,""))),"")</f>
        <v>0.1512</v>
      </c>
      <c r="AB237" s="280" t="str">
        <f t="shared" si="257"/>
        <v>MUY BAJA</v>
      </c>
      <c r="AC237" s="280">
        <f t="shared" si="261"/>
        <v>0.6</v>
      </c>
      <c r="AD237" s="280" t="str">
        <f t="shared" si="258"/>
        <v>MODERADO</v>
      </c>
      <c r="AE237" s="658" t="str">
        <f t="shared" si="259"/>
        <v>MODERADO</v>
      </c>
      <c r="AF237" s="285">
        <v>45933</v>
      </c>
      <c r="AG237" s="278" t="s">
        <v>1581</v>
      </c>
      <c r="AH237" s="659"/>
      <c r="AI237" s="355"/>
      <c r="AJ237" s="659"/>
      <c r="AK237" s="355"/>
      <c r="AL237" s="355"/>
      <c r="AM237" s="659"/>
      <c r="AN237" s="355"/>
      <c r="AO237" s="659"/>
      <c r="AP237" s="660"/>
      <c r="AQ237" s="655"/>
      <c r="AR237" s="811"/>
      <c r="AS237" s="812"/>
      <c r="AT237" s="811"/>
      <c r="AU237" s="337"/>
      <c r="AV237" s="356"/>
      <c r="AW237" s="336"/>
      <c r="AX237" s="356"/>
      <c r="AY237" s="336"/>
      <c r="AZ237" s="356"/>
      <c r="BA237" s="336"/>
      <c r="BB237" s="356"/>
      <c r="BC237" s="336"/>
      <c r="BD237" s="671"/>
      <c r="BE237" s="672"/>
      <c r="BF237" s="671"/>
      <c r="BG237" s="672"/>
      <c r="BH237" s="360"/>
      <c r="BI237" s="340"/>
      <c r="BJ237" s="356"/>
      <c r="BK237" s="336"/>
      <c r="BL237" s="348"/>
      <c r="BM237" s="341"/>
      <c r="BN237" s="348"/>
      <c r="BO237" s="341"/>
      <c r="BP237" s="348"/>
      <c r="BQ237" s="361"/>
      <c r="BR237" s="598"/>
    </row>
    <row r="238" spans="1:70" s="626" customFormat="1" ht="123.75" customHeight="1">
      <c r="A238" s="607"/>
      <c r="B238" s="608"/>
      <c r="C238" s="608"/>
      <c r="D238" s="652"/>
      <c r="E238" s="653" t="s">
        <v>950</v>
      </c>
      <c r="F238" s="273" t="s">
        <v>1582</v>
      </c>
      <c r="G238" s="336" t="s">
        <v>1583</v>
      </c>
      <c r="H238" s="336" t="s">
        <v>1584</v>
      </c>
      <c r="I238" s="367"/>
      <c r="J238" s="336" t="s">
        <v>111</v>
      </c>
      <c r="K238" s="344">
        <v>37</v>
      </c>
      <c r="L238" s="336" t="s">
        <v>1585</v>
      </c>
      <c r="M238" s="654" t="str">
        <f>IF(K238&lt;=0,"",IF(K238&lt;=2,"Muy Baja",IF(K238&lt;=10,"Baja",IF(K238&lt;=30,"Media",IF(K238&lt;=100,"Alta",IF(K238&gt;100,"Muy Alta"))))))</f>
        <v>Alta</v>
      </c>
      <c r="N238" s="345">
        <f>IF(M238="","",IF(M238="Muy Baja",0.2,IF(M238="Baja",0.4,IF(M238="Media",0.6,IF(M238="Alta",0.8,IF(M238="Muy Alta",1,))))))</f>
        <v>0.8</v>
      </c>
      <c r="O238" s="336" t="s">
        <v>55</v>
      </c>
      <c r="P238" s="654" t="str">
        <f>IF(OR(O238=CRITERIOS!$C$182,O238=CRITERIOS!$D$182),"Leve",IF(OR(O238=CRITERIOS!$C$183,O238=CRITERIOS!$D$183),"Menor",IF(OR(O238=CRITERIOS!$C$184,O238=CRITERIOS!$D$184),"Moderado",IF(OR(O238=CRITERIOS!$C$185,O238=CRITERIOS!$D$185),"Mayor",IF(OR(O238=CRITERIOS!$C$186,O238=CRITERIOS!$D$186),"Catastrófico","")))))</f>
        <v>Moderado</v>
      </c>
      <c r="Q238" s="345">
        <f>IF(P238="","",IF(P238="Leve",0.2,IF(P238="Menor",0.4,IF(P238="Moderado",0.6,IF(P238="Mayor",0.8,IF(P238="Catastrófico",1,))))))</f>
        <v>0.6</v>
      </c>
      <c r="R238" s="655" t="str">
        <f>IF(OR(AND(M238="Muy Baja",P238="Leve"),AND(M238="Muy Baja",P238="Menor"),AND(M238="Baja",P238="Leve")),"BAJO",IF(OR(AND(M238="Muy baja",P238="Moderado"),AND(M238="Baja",P238="Menor"),AND(M238="Baja",P238="Moderado"),AND(M238="Media",P238="Leve"),AND(M238="Media",P238="Menor"),AND(M238="Media",P238="Moderado"),AND(M238="Alta",P238="Leve"),AND(M238="Alta",P238="Menor")),"MODERADO",IF(OR(AND(M238="Muy Baja",P238="Mayor"),AND(M238="Baja",P238="Mayor"),AND(M238="Media",P238="Mayor"),AND(M238="Alta",P238="Moderado"),AND(M238="Alta",P238="Mayor"),AND(M238="Muy Alta",P238="Leve"),AND(M238="Muy Alta",P238="Menor"),AND(M238="Muy Alta",P238="Moderado"),AND(M238="Muy Alta",P238="Mayor")),"ALTO",IF(OR(AND(M238="Muy Baja",P238="Catastrófico"),AND(M238="Baja",P238="Catastrófico"),AND(M238="Media",P238="Catastrófico"),AND(M238="Alta",P238="Catastrófico"),AND(M238="Muy Alta",P238="Catastrófico")),"EXTREMO",""))))</f>
        <v>ALTO</v>
      </c>
      <c r="S238" s="336" t="s">
        <v>1586</v>
      </c>
      <c r="T238" s="337" t="s">
        <v>170</v>
      </c>
      <c r="U238" s="336" t="s">
        <v>1587</v>
      </c>
      <c r="V238" s="340" t="s">
        <v>1588</v>
      </c>
      <c r="W238" s="386" t="s">
        <v>78</v>
      </c>
      <c r="X238" s="386" t="s">
        <v>61</v>
      </c>
      <c r="Y238" s="654" t="s">
        <v>367</v>
      </c>
      <c r="Z238" s="659" t="str">
        <f>IF(AND(W238="PREVENTIVO",X238="AUTOMÁTICO"),"50%",IF(AND(W238="PREVENTIVO",X238="MANUAL"),"40%",IF(AND(W238="DETECTIVO",X238="AUTOMÁTICO"),"40%",IF(AND(W238="DETECTIVO",X238="MANUAL"),"30%",IF(AND(W238="CORRECTIVO",X238="AUTOMÁTICO"),"35%",IF(AND(W238="CORRECTIVO",X238="MANUAL"),"25%",""))))))</f>
        <v>40%</v>
      </c>
      <c r="AA238" s="398">
        <f>IFERROR(IF(Y238="Probabilidad",(N238-(N238*Z238)),IF(Y238="Impacto",N238,"")),"")</f>
        <v>0.48</v>
      </c>
      <c r="AB238" s="412" t="str">
        <f t="shared" si="248"/>
        <v>MEDIA</v>
      </c>
      <c r="AC238" s="398">
        <f>IFERROR(IF(Y238="Impacto",(Q238-(Q238*Z238)),IF(Y238="Probabilidad",Q238,"")),"")</f>
        <v>0.6</v>
      </c>
      <c r="AD238" s="355" t="str">
        <f t="shared" si="246"/>
        <v>MODERADO</v>
      </c>
      <c r="AE238" s="655" t="str">
        <f t="shared" si="247"/>
        <v>MODERADO</v>
      </c>
      <c r="AF238" s="386" t="s">
        <v>959</v>
      </c>
      <c r="AG238" s="340" t="s">
        <v>1589</v>
      </c>
      <c r="AH238" s="659">
        <f>MIN(AA238)</f>
        <v>0.48</v>
      </c>
      <c r="AI238" s="660" t="str">
        <f>IFERROR(IF(AH238="","",IF(AH238&lt;=0.2,"MUY BAJA",IF(AH238&lt;=0.4,"BAJA",IF(AH238&lt;=0.6,"MEDIA",IF(AH238&lt;=0.8,"ALTA",IF(AH238=1,"MUY ALTA")))))),"")</f>
        <v>MEDIA</v>
      </c>
      <c r="AJ238" s="659">
        <f>MIN(AC238)</f>
        <v>0.6</v>
      </c>
      <c r="AK238" s="355" t="str">
        <f>IFERROR(IF(AJ238="","",IF(AJ238&lt;=0.2,"LEVE",IF(AJ238&lt;=0.4,"MENOR",IF(AJ238&lt;=0.6,"MODERADO",IF(AJ238&lt;=0.8,"MAYOR",IF(AJ238=1,"CATASTRÓFICO")))))),"")</f>
        <v>MODERADO</v>
      </c>
      <c r="AL238" s="355" t="str">
        <f>IFERROR(IF(OR(AND(AI238="Muy Baja",AK238="Leve"),AND(AI238="Muy Baja",AK238="Menor"),AND(AI238="Baja",AK238="Leve")),"BAJO",IF(OR(AND(AI238="Muy baja",AK238="Moderado"),AND(AI238="Baja",AK238="Menor"),AND(AI238="Baja",AK238="Moderado"),AND(AI238="Media",AK238="Leve"),AND(AI238="Media",AK238="Menor"),AND(AI238="Media",AK238="Moderado"),AND(AI238="Alta",AK238="Leve"),AND(AI238="Alta",AK238="Menor")),"MODERADO",IF(OR(AND(AI238="Muy Baja",AK238="Mayor"),AND(AI238="Baja",AK238="Mayor"),AND(AI238="Media",AK238="Mayor"),AND(AI238="Alta",AK238="Moderado"),AND(AI238="Alta",AK238="Mayor"),AND(AI238="Muy Alta",AK238="Leve"),AND(AI238="Muy Alta",AK238="Menor"),AND(AI238="Muy Alta",AK238="Moderado"),AND(AI238="Muy Alta",AK238="Mayor")),"ALTO",IF(OR(AND(AI238="Muy Baja",AK238="Catastrófico"),AND(AI238="Baja",AK238="Catastrófico"),AND(AI238="Media",AK238="Catastrófico"),AND(AI238="Alta",AK238="Catastrófico"),AND(AI238="Muy Alta",AK238="Catastrófico")),"EXTREMO","")))),"")</f>
        <v>MODERADO</v>
      </c>
      <c r="AM238" s="659"/>
      <c r="AN238" s="355"/>
      <c r="AO238" s="659"/>
      <c r="AP238" s="660"/>
      <c r="AQ238" s="655"/>
      <c r="AR238" s="406"/>
      <c r="AS238" s="336"/>
      <c r="AT238" s="406"/>
      <c r="AU238" s="336"/>
      <c r="AV238" s="356"/>
      <c r="AW238" s="336"/>
      <c r="AX238" s="356"/>
      <c r="AY238" s="336"/>
      <c r="AZ238" s="356"/>
      <c r="BA238" s="336"/>
      <c r="BB238" s="671"/>
      <c r="BC238" s="672"/>
      <c r="BD238" s="671"/>
      <c r="BE238" s="672"/>
      <c r="BF238" s="360">
        <v>45128</v>
      </c>
      <c r="BG238" s="340" t="s">
        <v>964</v>
      </c>
      <c r="BH238" s="356"/>
      <c r="BI238" s="336"/>
      <c r="BJ238" s="348" t="s">
        <v>965</v>
      </c>
      <c r="BK238" s="341" t="s">
        <v>966</v>
      </c>
      <c r="BL238" s="360">
        <v>45553</v>
      </c>
      <c r="BM238" s="340" t="s">
        <v>72</v>
      </c>
      <c r="BN238" s="360">
        <v>45661</v>
      </c>
      <c r="BO238" s="340" t="s">
        <v>332</v>
      </c>
      <c r="BP238" s="360">
        <v>45970</v>
      </c>
      <c r="BQ238" s="426" t="s">
        <v>74</v>
      </c>
      <c r="BR238" s="598"/>
    </row>
    <row r="239" spans="1:70" s="626" customFormat="1" ht="102.75" customHeight="1">
      <c r="A239" s="607"/>
      <c r="B239" s="608"/>
      <c r="C239" s="608"/>
      <c r="D239" s="652"/>
      <c r="E239" s="653"/>
      <c r="F239" s="273" t="s">
        <v>1590</v>
      </c>
      <c r="G239" s="336"/>
      <c r="H239" s="336"/>
      <c r="I239" s="367"/>
      <c r="J239" s="336"/>
      <c r="K239" s="344"/>
      <c r="L239" s="336"/>
      <c r="M239" s="654"/>
      <c r="N239" s="345"/>
      <c r="O239" s="336"/>
      <c r="P239" s="654"/>
      <c r="Q239" s="345"/>
      <c r="R239" s="655"/>
      <c r="S239" s="336"/>
      <c r="T239" s="337"/>
      <c r="U239" s="336"/>
      <c r="V239" s="340"/>
      <c r="W239" s="386"/>
      <c r="X239" s="386"/>
      <c r="Y239" s="654"/>
      <c r="Z239" s="687"/>
      <c r="AA239" s="398"/>
      <c r="AB239" s="412"/>
      <c r="AC239" s="398"/>
      <c r="AD239" s="355"/>
      <c r="AE239" s="655"/>
      <c r="AF239" s="386"/>
      <c r="AG239" s="340"/>
      <c r="AH239" s="659"/>
      <c r="AI239" s="660"/>
      <c r="AJ239" s="659"/>
      <c r="AK239" s="355"/>
      <c r="AL239" s="355"/>
      <c r="AM239" s="659"/>
      <c r="AN239" s="355"/>
      <c r="AO239" s="659"/>
      <c r="AP239" s="660"/>
      <c r="AQ239" s="655"/>
      <c r="AR239" s="406"/>
      <c r="AS239" s="336"/>
      <c r="AT239" s="406"/>
      <c r="AU239" s="336"/>
      <c r="AV239" s="356"/>
      <c r="AW239" s="336"/>
      <c r="AX239" s="356"/>
      <c r="AY239" s="336"/>
      <c r="AZ239" s="356"/>
      <c r="BA239" s="336"/>
      <c r="BB239" s="671"/>
      <c r="BC239" s="672"/>
      <c r="BD239" s="671"/>
      <c r="BE239" s="672"/>
      <c r="BF239" s="360"/>
      <c r="BG239" s="340"/>
      <c r="BH239" s="356"/>
      <c r="BI239" s="336"/>
      <c r="BJ239" s="348"/>
      <c r="BK239" s="341"/>
      <c r="BL239" s="360"/>
      <c r="BM239" s="340"/>
      <c r="BN239" s="360"/>
      <c r="BO239" s="340"/>
      <c r="BP239" s="360"/>
      <c r="BQ239" s="426"/>
      <c r="BR239" s="598"/>
    </row>
    <row r="240" spans="1:70" s="626" customFormat="1" ht="63" customHeight="1">
      <c r="A240" s="650">
        <f>IF(OR(AM240=0,AO240=0),"",IF(AND(AM240&lt;=0.2,AO240&lt;=0.2),1,IF(AND(AM240&lt;=0.2,AO240&lt;=0.4),2,IF(AND(AM240&lt;=0.2,AO240&lt;=0.6),3,IF(AND(AM240&lt;=0.2,AO240&lt;=0.8),4,IF(AND(AM240&lt;=0.2,AO240&lt;=1),5,IF(AND(AM240&lt;=0.4,AO240&lt;=0.2),6,IF(AND(AM240&lt;=0.4,AO240&lt;=0.4),7,IF(AND(AM240&lt;=0.4,AO240&lt;=0.6),8,IF(AND(AM240&lt;=0.4,AO240&lt;=0.8),9,IF(AND(AM240&lt;=0.4,AO240&lt;=1),10,IF(AND(AM240&lt;=0.6,AO240&lt;=0.2),11,IF(AND(AM240&lt;=0.6,AO240&lt;=0.4),12,IF(AND(AM240&lt;=0.6,AO240&lt;=0.6),4,IF(AND(AM240&lt;=0.6,AO240&lt;=0.8),14,IF(AND(AM240&lt;=0.6,AO240&lt;=1),15,IF(AND(AM240&lt;=0.8,AO240&lt;=0.2),16,IF(AND(AM240&lt;=0.8,AO240&lt;=0.4),17,IF(AND(AM240&lt;=0.8,AO240&lt;=0.6),18,IF(AND(AM240&lt;=0.8,AO240&lt;=0.8),19,IF(AND(AM240&lt;=0.8,AO240&lt;=1),20,IF(AND(AM240&lt;=1,AO240&lt;=0.2),21,IF(AND(AM240&lt;=1,AO240&lt;=0.4),22,IF(AND(AM240&lt;=1,AO240&lt;=0.6),23,IF(AND(AM240&lt;=1,AO240&lt;=0.8),24,IF(AND(AM240&lt;=1,AO240&lt;=1),25,""))))))))))))))))))))))))))</f>
        <v>3</v>
      </c>
      <c r="B240" s="651">
        <f>IF(A240="","",(COUNTIF($A$21:A240,A240))/100)</f>
        <v>0.02</v>
      </c>
      <c r="C240" s="651">
        <f>IFERROR(A240+B240,"")</f>
        <v>3.02</v>
      </c>
      <c r="D240" s="734">
        <v>9</v>
      </c>
      <c r="E240" s="653" t="s">
        <v>107</v>
      </c>
      <c r="F240" s="302" t="s">
        <v>1591</v>
      </c>
      <c r="G240" s="336" t="s">
        <v>1592</v>
      </c>
      <c r="H240" s="351" t="s">
        <v>1593</v>
      </c>
      <c r="I240" s="409" t="s">
        <v>1594</v>
      </c>
      <c r="J240" s="336" t="s">
        <v>111</v>
      </c>
      <c r="K240" s="344">
        <v>8</v>
      </c>
      <c r="L240" s="336" t="s">
        <v>1595</v>
      </c>
      <c r="M240" s="654" t="str">
        <f>IF(K240&lt;=0,"",IF(K240&lt;=2,"Muy Baja",IF(K240&lt;=10,"Baja",IF(K240&lt;=30,"Media",IF(K240&lt;=100,"Alta",IF(K240&gt;100,"Muy Alta"))))))</f>
        <v>Baja</v>
      </c>
      <c r="N240" s="345">
        <f>IF(M240="","",IF(M240="Muy Baja",0.2,IF(M240="Baja",0.4,IF(M240="Media",0.6,IF(M240="Alta",0.8,IF(M240="Muy Alta",1,))))))</f>
        <v>0.4</v>
      </c>
      <c r="O240" s="336" t="s">
        <v>55</v>
      </c>
      <c r="P240" s="654" t="str">
        <f>IF(OR(O240=CRITERIOS!$C$182,O240=CRITERIOS!$D$182),"Leve",IF(OR(O240=CRITERIOS!$C$183,O240=CRITERIOS!$D$183),"Menor",IF(OR(O240=CRITERIOS!$C$184,O240=CRITERIOS!$D$184),"Moderado",IF(OR(O240=CRITERIOS!$C$185,O240=CRITERIOS!$D$185),"Mayor",IF(OR(O240=CRITERIOS!$C$186,O240=CRITERIOS!$D$186),"Catastrófico","")))))</f>
        <v>Moderado</v>
      </c>
      <c r="Q240" s="345">
        <f>IF(P240="","",IF(P240="Leve",0.2,IF(P240="Menor",0.4,IF(P240="Moderado",0.6,IF(P240="Mayor",0.8,IF(P240="Catastrófico",1,))))))</f>
        <v>0.6</v>
      </c>
      <c r="R240" s="655" t="str">
        <f>IF(OR(AND(M240="Muy Baja",P240="Leve"),AND(M240="Muy Baja",P240="Menor"),AND(M240="Baja",P240="Leve")),"BAJO",IF(OR(AND(M240="Muy baja",P240="Moderado"),AND(M240="Baja",P240="Menor"),AND(M240="Baja",P240="Moderado"),AND(M240="Media",P240="Leve"),AND(M240="Media",P240="Menor"),AND(M240="Media",P240="Moderado"),AND(M240="Alta",P240="Leve"),AND(M240="Alta",P240="Menor")),"MODERADO",IF(OR(AND(M240="Muy Baja",P240="Mayor"),AND(M240="Baja",P240="Mayor"),AND(M240="Media",P240="Mayor"),AND(M240="Alta",P240="Moderado"),AND(M240="Alta",P240="Mayor"),AND(M240="Muy Alta",P240="Leve"),AND(M240="Muy Alta",P240="Menor"),AND(M240="Muy Alta",P240="Moderado"),AND(M240="Muy Alta",P240="Mayor")),"ALTO",IF(OR(AND(M240="Muy Baja",P240="Catastrófico"),AND(M240="Baja",P240="Catastrófico"),AND(M240="Media",P240="Catastrófico"),AND(M240="Alta",P240="Catastrófico"),AND(M240="Muy Alta",P240="Catastrófico")),"EXTREMO",""))))</f>
        <v>MODERADO</v>
      </c>
      <c r="S240" s="302" t="s">
        <v>1596</v>
      </c>
      <c r="T240" s="289" t="s">
        <v>57</v>
      </c>
      <c r="U240" s="273" t="s">
        <v>1597</v>
      </c>
      <c r="V240" s="278" t="s">
        <v>1598</v>
      </c>
      <c r="W240" s="292" t="s">
        <v>78</v>
      </c>
      <c r="X240" s="292" t="s">
        <v>61</v>
      </c>
      <c r="Y240" s="656" t="str">
        <f>IF(OR(W240="PREVENTIVO",W240="DETECTIVO"),"PROBABILIDAD",IF(W240="CORRECTIVO","IMPACTO",""))</f>
        <v>PROBABILIDAD</v>
      </c>
      <c r="Z240" s="657" t="str">
        <f t="shared" si="252"/>
        <v>40%</v>
      </c>
      <c r="AA240" s="301">
        <f>IFERROR(IF(Y240="Probabilidad",(N240-(N240*Z240)),IF(Y240="Impacto",N240,"")),"")</f>
        <v>0.24</v>
      </c>
      <c r="AB240" s="282" t="str">
        <f t="shared" si="248"/>
        <v>BAJA</v>
      </c>
      <c r="AC240" s="301">
        <f>IFERROR(IF(Y240="Impacto",(Q240-(Q240*Z240)),IF(Y240="Probabilidad",Q240,"")),"")</f>
        <v>0.6</v>
      </c>
      <c r="AD240" s="280" t="str">
        <f t="shared" si="246"/>
        <v>MODERADO</v>
      </c>
      <c r="AE240" s="658" t="str">
        <f t="shared" si="247"/>
        <v>MODERADO</v>
      </c>
      <c r="AF240" s="320">
        <v>45756</v>
      </c>
      <c r="AG240" s="310" t="s">
        <v>117</v>
      </c>
      <c r="AH240" s="659">
        <f>MIN(AA240:AA242)</f>
        <v>0.14399999999999999</v>
      </c>
      <c r="AI240" s="660" t="str">
        <f>IFERROR(IF(AH240="","",IF(AH240&lt;=0.2,"MUY BAJA",IF(AH240&lt;=0.4,"BAJA",IF(AH240&lt;=0.6,"MEDIA",IF(AH240&lt;=0.8,"ALTA",IF(AH240=1,"MUY ALTA")))))),"")</f>
        <v>MUY BAJA</v>
      </c>
      <c r="AJ240" s="659">
        <f>MIN(AC240:AC242)</f>
        <v>0.6</v>
      </c>
      <c r="AK240" s="355" t="str">
        <f>IFERROR(IF(AJ240="","",IF(AJ240&lt;=0.2,"LEVE",IF(AJ240&lt;=0.4,"MENOR",IF(AJ240&lt;=0.6,"MODERADO",IF(AJ240&lt;=0.8,"MAYOR",IF(AJ240=1,"CATASTRÓFICO")))))),"")</f>
        <v>MODERADO</v>
      </c>
      <c r="AL240" s="355" t="str">
        <f>IFERROR(IF(OR(AND(AI240="Muy Baja",AK240="Leve"),AND(AI240="Muy Baja",AK240="Menor"),AND(AI240="Baja",AK240="Leve")),"BAJO",IF(OR(AND(AI240="Muy baja",AK240="Moderado"),AND(AI240="Baja",AK240="Menor"),AND(AI240="Baja",AK240="Moderado"),AND(AI240="Media",AK240="Leve"),AND(AI240="Media",AK240="Menor"),AND(AI240="Media",AK240="Moderado"),AND(AI240="Alta",AK240="Leve"),AND(AI240="Alta",AK240="Menor")),"MODERADO",IF(OR(AND(AI240="Muy Baja",AK240="Mayor"),AND(AI240="Baja",AK240="Mayor"),AND(AI240="Media",AK240="Mayor"),AND(AI240="Alta",AK240="Moderado"),AND(AI240="Alta",AK240="Mayor"),AND(AI240="Muy Alta",AK240="Leve"),AND(AI240="Muy Alta",AK240="Menor"),AND(AI240="Muy Alta",AK240="Moderado"),AND(AI240="Muy Alta",AK240="Mayor")),"ALTO",IF(OR(AND(AI240="Muy Baja",AK240="Catastrófico"),AND(AI240="Baja",AK240="Catastrófico"),AND(AI240="Media",AK240="Catastrófico"),AND(AI240="Alta",AK240="Catastrófico"),AND(AI240="Muy Alta",AK240="Catastrófico")),"EXTREMO","")))),"")</f>
        <v>MODERADO</v>
      </c>
      <c r="AM240" s="659">
        <f>+AVERAGE(AH240:AH249)</f>
        <v>0.186</v>
      </c>
      <c r="AN240" s="412" t="str">
        <f>IFERROR(IF(AM240="","",IF(AM240&lt;=0.2,"MUY BAJA",IF(AM240&lt;=0.4,"BAJA",IF(AM240&lt;=0.6,"MEDIA",IF(AM240&lt;=0.8,"ALTA",IF(AM240=1,"MUY ALTA")))))),"")</f>
        <v>MUY BAJA</v>
      </c>
      <c r="AO240" s="659">
        <f>+AVERAGE(AJ240:AJ249)</f>
        <v>0.60000000000000009</v>
      </c>
      <c r="AP240" s="660" t="str">
        <f>IFERROR(IF(AO240="","",IF(AO240&lt;=0.2,"LEVE",IF(AO240&lt;=0.4,"MENOR",IF(AO240&lt;=0.6,"MODERADO",IF(AO240&lt;=0.8,"MAYOR",IF(AO240=1,"CATASTRÓFICO")))))),"")</f>
        <v>MODERADO</v>
      </c>
      <c r="AQ240" s="655" t="str">
        <f>IFERROR(IF(OR(AND(AN240="Muy Baja",AP240="Leve"),AND(AN240="Muy Baja",AP240="Menor"),AND(AN240="Baja",AP240="Leve")),"BAJO",IF(OR(AND(AN240="Muy baja",AP240="Moderado"),AND(AN240="Baja",AP240="Menor"),AND(AN240="Baja",AP240="Moderado"),AND(AN240="Media",AP240="Leve"),AND(AN240="Media",AP240="Menor"),AND(AN240="Media",AP240="Moderado"),AND(AN240="Alta",AP240="Leve"),AND(AN240="Alta",AP240="Menor")),"MODERADO",IF(OR(AND(AN240="Muy Baja",AP240="Mayor"),AND(AN240="Baja",AP240="Mayor"),AND(AN240="Media",AP240="Mayor"),AND(AN240="Alta",AP240="Moderado"),AND(AN240="Alta",AP240="Mayor"),AND(AN240="Muy Alta",AP240="Leve"),AND(AN240="Muy Alta",AP240="Menor"),AND(AN240="Muy Alta",AP240="Moderado"),AND(AN240="Muy Alta",AP240="Mayor")),"ALTO",IF(OR(AND(AN240="Muy Baja",AP240="Catastrófico"),AND(AN240="Baja",AP240="Catastrófico"),AND(AN240="Media",AP240="Catastrófico"),AND(AN240="Alta",AP240="Catastrófico"),AND(AN240="Muy Alta",AP240="Catastrófico")),"EXTREMO","")))),"")</f>
        <v>MODERADO</v>
      </c>
      <c r="AR240" s="335">
        <v>43733</v>
      </c>
      <c r="AS240" s="336" t="s">
        <v>72</v>
      </c>
      <c r="AT240" s="335">
        <v>43859</v>
      </c>
      <c r="AU240" s="336" t="s">
        <v>155</v>
      </c>
      <c r="AV240" s="356">
        <v>44063</v>
      </c>
      <c r="AW240" s="336" t="s">
        <v>1599</v>
      </c>
      <c r="AX240" s="356">
        <v>44279</v>
      </c>
      <c r="AY240" s="336" t="s">
        <v>155</v>
      </c>
      <c r="AZ240" s="356">
        <v>44587</v>
      </c>
      <c r="BA240" s="336" t="s">
        <v>122</v>
      </c>
      <c r="BB240" s="356">
        <v>44796</v>
      </c>
      <c r="BC240" s="336" t="s">
        <v>866</v>
      </c>
      <c r="BD240" s="356"/>
      <c r="BE240" s="336"/>
      <c r="BF240" s="356">
        <v>44959</v>
      </c>
      <c r="BG240" s="336" t="s">
        <v>125</v>
      </c>
      <c r="BH240" s="671">
        <v>45154</v>
      </c>
      <c r="BI240" s="672" t="s">
        <v>126</v>
      </c>
      <c r="BJ240" s="673">
        <v>45401</v>
      </c>
      <c r="BK240" s="674" t="s">
        <v>127</v>
      </c>
      <c r="BL240" s="673">
        <v>45539</v>
      </c>
      <c r="BM240" s="674" t="s">
        <v>72</v>
      </c>
      <c r="BN240" s="673">
        <v>45748</v>
      </c>
      <c r="BO240" s="674" t="s">
        <v>332</v>
      </c>
      <c r="BP240" s="673">
        <v>45896</v>
      </c>
      <c r="BQ240" s="675" t="s">
        <v>1600</v>
      </c>
      <c r="BR240" s="598"/>
    </row>
    <row r="241" spans="1:70" s="626" customFormat="1" ht="87" customHeight="1">
      <c r="A241" s="607"/>
      <c r="B241" s="608"/>
      <c r="C241" s="608"/>
      <c r="D241" s="734"/>
      <c r="E241" s="653"/>
      <c r="F241" s="302" t="s">
        <v>1601</v>
      </c>
      <c r="G241" s="336"/>
      <c r="H241" s="340"/>
      <c r="I241" s="409"/>
      <c r="J241" s="336"/>
      <c r="K241" s="344"/>
      <c r="L241" s="336"/>
      <c r="M241" s="654"/>
      <c r="N241" s="345"/>
      <c r="O241" s="336"/>
      <c r="P241" s="654"/>
      <c r="Q241" s="345"/>
      <c r="R241" s="655"/>
      <c r="S241" s="336" t="s">
        <v>1602</v>
      </c>
      <c r="T241" s="337" t="s">
        <v>57</v>
      </c>
      <c r="U241" s="336" t="s">
        <v>1603</v>
      </c>
      <c r="V241" s="340" t="s">
        <v>1604</v>
      </c>
      <c r="W241" s="386" t="s">
        <v>78</v>
      </c>
      <c r="X241" s="386" t="s">
        <v>61</v>
      </c>
      <c r="Y241" s="654" t="str">
        <f>IF(OR(W241="PREVENTIVO",W241="DETECTIVO"),"PROBABILIDAD",IF(W241="CORRECTIVO","IMPACTO",""))</f>
        <v>PROBABILIDAD</v>
      </c>
      <c r="Z241" s="659" t="str">
        <f>IF(AND(W241="PREVENTIVO",X241="AUTOMÁTICO"),"50%",IF(AND(W241="PREVENTIVO",X241="MANUAL"),"40%",IF(AND(W241="DETECTIVO",X241="AUTOMÁTICO"),"40%",IF(AND(W241="DETECTIVO",X241="MANUAL"),"30%",IF(AND(W241="CORRECTIVO",X241="AUTOMÁTICO"),"35%",IF(AND(W241="CORRECTIVO",X241="MANUAL"),"25%",""))))))</f>
        <v>40%</v>
      </c>
      <c r="AA241" s="398">
        <f>IFERROR(IF(AND(Y240="Probabilidad",Y241="Probabilidad"),(AA240-(AA240*Z241)),IF(Y241="Probabilidad",(N240-(N240*Z241)),IF(Y241="Impacto",AA240,""))),"")</f>
        <v>0.14399999999999999</v>
      </c>
      <c r="AB241" s="381" t="str">
        <f>IFERROR(IF(AA241="","",IF(AA241&lt;=0.2,"MUY BAJA",IF(AA241&lt;=0.4,"BAJA",IF(AA241&lt;=0.6,"MEDIA",IF(AA241&lt;=0.8,"ALTA",IF(AA241=1,"MUY ALTA")))))),"")</f>
        <v>MUY BAJA</v>
      </c>
      <c r="AC241" s="398">
        <f>IFERROR(IF(AND(Y240="Impacto",Y241="Impacto"),(AC240-(AC240*Z241)),IF(Y241="Impacto",(Q240-(+Q240*Z241)),IF(Y241="Probabilidad",AC240,""))),"")</f>
        <v>0.6</v>
      </c>
      <c r="AD241" s="355" t="str">
        <f>IFERROR(IF(AC241="","",IF(AC241&lt;=0.2,"LEVE",IF(AC241&lt;=0.4,"MENOR",IF(AC241&lt;=0.6,"MODERADO",IF(AC241&lt;=0.8,"MAYOR",IF(AC241=1,"CATASTRÓFICO")))))),"")</f>
        <v>MODERADO</v>
      </c>
      <c r="AE241" s="655" t="str">
        <f>IFERROR(IF(OR(AND(AB241="Muy Baja",AD241="Leve"),AND(AB241="Muy Baja",AD241="Menor"),AND(AB241="Baja",AD241="Leve")),"BAJO",IF(OR(AND(AB241="Muy baja",AD241="Moderado"),AND(AB241="Baja",AD241="Menor"),AND(AB241="Baja",AD241="Moderado"),AND(AB241="Media",AD241="Leve"),AND(AB241="Media",AD241="Menor"),AND(AB241="Media",AD241="Moderado"),AND(AB241="Alta",AD241="Leve"),AND(AB241="Alta",AD241="Menor")),"MODERADO",IF(OR(AND(AB241="Muy Baja",AD241="Mayor"),AND(AB241="Baja",AD241="Mayor"),AND(AB241="Media",AD241="Mayor"),AND(AB241="Alta",AD241="Moderado"),AND(AB241="Alta",AD241="Mayor"),AND(AB241="Muy Alta",AD241="Leve"),AND(AB241="Muy Alta",AD241="Menor"),AND(AB241="Muy Alta",AD241="Moderado"),AND(AB241="Muy Alta",AD241="Mayor")),"ALTO",IF(OR(AND(AB241="Muy Baja",AD241="Catastrófico"),AND(AB241="Baja",AD241="Catastrófico"),AND(AB241="Media",AD241="Catastrófico"),AND(AB241="Alta",AD241="Catastrófico"),AND(AB241="Muy Alta",AD241="Catastrófico")),"EXTREMO","")))),"")</f>
        <v>MODERADO</v>
      </c>
      <c r="AF241" s="420">
        <v>45756</v>
      </c>
      <c r="AG241" s="343" t="s">
        <v>117</v>
      </c>
      <c r="AH241" s="659"/>
      <c r="AI241" s="660"/>
      <c r="AJ241" s="659"/>
      <c r="AK241" s="355"/>
      <c r="AL241" s="355"/>
      <c r="AM241" s="659"/>
      <c r="AN241" s="412"/>
      <c r="AO241" s="659"/>
      <c r="AP241" s="660"/>
      <c r="AQ241" s="655"/>
      <c r="AR241" s="335"/>
      <c r="AS241" s="336"/>
      <c r="AT241" s="335"/>
      <c r="AU241" s="336"/>
      <c r="AV241" s="356"/>
      <c r="AW241" s="336"/>
      <c r="AX241" s="356"/>
      <c r="AY241" s="336"/>
      <c r="AZ241" s="356"/>
      <c r="BA241" s="336"/>
      <c r="BB241" s="356"/>
      <c r="BC241" s="336"/>
      <c r="BD241" s="356"/>
      <c r="BE241" s="336"/>
      <c r="BF241" s="356"/>
      <c r="BG241" s="336"/>
      <c r="BH241" s="671"/>
      <c r="BI241" s="672"/>
      <c r="BJ241" s="673"/>
      <c r="BK241" s="674"/>
      <c r="BL241" s="673"/>
      <c r="BM241" s="674"/>
      <c r="BN241" s="673"/>
      <c r="BO241" s="674"/>
      <c r="BP241" s="673"/>
      <c r="BQ241" s="675"/>
      <c r="BR241" s="598"/>
    </row>
    <row r="242" spans="1:70" s="626" customFormat="1" ht="47.25" customHeight="1">
      <c r="A242" s="607"/>
      <c r="B242" s="608"/>
      <c r="C242" s="608"/>
      <c r="D242" s="734"/>
      <c r="E242" s="653"/>
      <c r="F242" s="302" t="s">
        <v>108</v>
      </c>
      <c r="G242" s="336"/>
      <c r="H242" s="340"/>
      <c r="I242" s="409"/>
      <c r="J242" s="336"/>
      <c r="K242" s="344"/>
      <c r="L242" s="336"/>
      <c r="M242" s="654"/>
      <c r="N242" s="345"/>
      <c r="O242" s="336"/>
      <c r="P242" s="654"/>
      <c r="Q242" s="345"/>
      <c r="R242" s="655"/>
      <c r="S242" s="336"/>
      <c r="T242" s="337"/>
      <c r="U242" s="336"/>
      <c r="V242" s="340"/>
      <c r="W242" s="386"/>
      <c r="X242" s="386"/>
      <c r="Y242" s="654"/>
      <c r="Z242" s="687"/>
      <c r="AA242" s="398"/>
      <c r="AB242" s="355"/>
      <c r="AC242" s="398"/>
      <c r="AD242" s="355"/>
      <c r="AE242" s="655"/>
      <c r="AF242" s="420"/>
      <c r="AG242" s="343"/>
      <c r="AH242" s="659"/>
      <c r="AI242" s="660"/>
      <c r="AJ242" s="659"/>
      <c r="AK242" s="355"/>
      <c r="AL242" s="355"/>
      <c r="AM242" s="659"/>
      <c r="AN242" s="412"/>
      <c r="AO242" s="659"/>
      <c r="AP242" s="660"/>
      <c r="AQ242" s="655"/>
      <c r="AR242" s="335"/>
      <c r="AS242" s="336"/>
      <c r="AT242" s="335"/>
      <c r="AU242" s="336"/>
      <c r="AV242" s="356"/>
      <c r="AW242" s="336"/>
      <c r="AX242" s="356"/>
      <c r="AY242" s="336"/>
      <c r="AZ242" s="356"/>
      <c r="BA242" s="336"/>
      <c r="BB242" s="356"/>
      <c r="BC242" s="336"/>
      <c r="BD242" s="356"/>
      <c r="BE242" s="336"/>
      <c r="BF242" s="356"/>
      <c r="BG242" s="336"/>
      <c r="BH242" s="671"/>
      <c r="BI242" s="672"/>
      <c r="BJ242" s="673"/>
      <c r="BK242" s="674"/>
      <c r="BL242" s="673"/>
      <c r="BM242" s="674"/>
      <c r="BN242" s="673"/>
      <c r="BO242" s="674"/>
      <c r="BP242" s="673"/>
      <c r="BQ242" s="675"/>
      <c r="BR242" s="598"/>
    </row>
    <row r="243" spans="1:70" s="626" customFormat="1" ht="289.5" customHeight="1">
      <c r="A243" s="607"/>
      <c r="B243" s="608"/>
      <c r="C243" s="608"/>
      <c r="D243" s="734"/>
      <c r="E243" s="653" t="s">
        <v>1605</v>
      </c>
      <c r="F243" s="365" t="s">
        <v>1606</v>
      </c>
      <c r="G243" s="342" t="s">
        <v>1607</v>
      </c>
      <c r="H243" s="341" t="s">
        <v>1608</v>
      </c>
      <c r="I243" s="409"/>
      <c r="J243" s="341" t="s">
        <v>111</v>
      </c>
      <c r="K243" s="366">
        <v>24160</v>
      </c>
      <c r="L243" s="341" t="s">
        <v>1609</v>
      </c>
      <c r="M243" s="703" t="str">
        <f>IF(K243&lt;=0,"",IF(K243&lt;=2,"Muy Baja",IF(K243&lt;=10,"Baja",IF(K243&lt;=30,"Media",IF(K243&lt;=100,"Alta",IF(K243&gt;100,"Muy Alta"))))))</f>
        <v>Muy Alta</v>
      </c>
      <c r="N243" s="704">
        <f>IF(M243="","",IF(M243="Muy Baja",0.2,IF(M243="Baja",0.4,IF(M243="Media",0.6,IF(M243="Alta",0.8,IF(M243="Muy Alta",1,))))))</f>
        <v>1</v>
      </c>
      <c r="O243" s="341" t="s">
        <v>338</v>
      </c>
      <c r="P243" s="654" t="str">
        <f>IF(OR(O243=CRITERIOS!$C$182,O243=CRITERIOS!$D$182),"Leve",IF(OR(O243=CRITERIOS!$C$183,O243=CRITERIOS!$D$183),"Menor",IF(OR(O243=CRITERIOS!$C$184,O243=CRITERIOS!$D$184),"Moderado",IF(OR(O243=CRITERIOS!$C$185,O243=CRITERIOS!$D$185),"Mayor",IF(OR(O243=CRITERIOS!$C$186,O243=CRITERIOS!$D$186),"Catastrófico","")))))</f>
        <v>Menor</v>
      </c>
      <c r="Q243" s="704">
        <f>IF(P243="","",IF(P243="Leve",0.2,IF(P243="Menor",0.4,IF(P243="Moderado",0.6,IF(P243="Mayor",0.8,IF(P243="Catastrófico",1,))))))</f>
        <v>0.4</v>
      </c>
      <c r="R243" s="710" t="str">
        <f>IF(OR(AND(M243="Muy Baja",P243="Leve"),AND(M243="Muy Baja",P243="Menor"),AND(M243="Baja",P243="Leve")),"BAJO",IF(OR(AND(M243="Muy baja",P243="Moderado"),AND(M243="Baja",P243="Menor"),AND(M243="Baja",P243="Moderado"),AND(M243="Media",P243="Leve"),AND(M243="Media",P243="Menor"),AND(M243="Media",P243="Moderado"),AND(M243="Alta",P243="Leve"),AND(M243="Alta",P243="Menor")),"MODERADO",IF(OR(AND(M243="Muy Baja",P243="Mayor"),AND(M243="Baja",P243="Mayor"),AND(M243="Media",P243="Mayor"),AND(M243="Alta",P243="Moderado"),AND(M243="Alta",P243="Mayor"),AND(M243="Muy Alta",P243="Leve"),AND(M243="Muy Alta",P243="Menor"),AND(M243="Muy Alta",P243="Moderado"),AND(M243="Muy Alta",P243="Mayor")),"ALTO",IF(OR(AND(M243="Muy Baja",P243="Catastrófico"),AND(M243="Baja",P243="Catastrófico"),AND(M243="Media",P243="Catastrófico"),AND(M243="Alta",P243="Catastrófico"),AND(M243="Muy Alta",P243="Catastrófico")),"EXTREMO",""))))</f>
        <v>ALTO</v>
      </c>
      <c r="S243" s="272" t="s">
        <v>1610</v>
      </c>
      <c r="T243" s="289" t="s">
        <v>98</v>
      </c>
      <c r="U243" s="283" t="s">
        <v>1611</v>
      </c>
      <c r="V243" s="314" t="s">
        <v>1612</v>
      </c>
      <c r="W243" s="292" t="s">
        <v>78</v>
      </c>
      <c r="X243" s="292" t="s">
        <v>61</v>
      </c>
      <c r="Y243" s="656" t="str">
        <f>IF(OR(W243="PREVENTIVO",W243="DETECTIVO"),"PROBABILIDAD",IF(W243="CORRECTIVO","IMPACTO",""))</f>
        <v>PROBABILIDAD</v>
      </c>
      <c r="Z243" s="657" t="str">
        <f>IF(AND(W243="PREVENTIVO",X243="AUTOMÁTICO"),"50%",IF(AND(W243="PREVENTIVO",X243="MANUAL"),"40%",IF(AND(W243="DETECTIVO",X243="AUTOMÁTICO"),"40%",IF(AND(W243="DETECTIVO",X243="MANUAL"),"30%",IF(AND(W243="CORRECTIVO",X243="AUTOMÁTICO"),"35%",IF(AND(W243="CORRECTIVO",X243="MANUAL"),"25%",""))))))</f>
        <v>40%</v>
      </c>
      <c r="AA243" s="275">
        <f>IFERROR(IF(Y243="Probabilidad",(N243-(N243*Z243)),IF(Y243="Impacto",N243,"")),"")</f>
        <v>0.6</v>
      </c>
      <c r="AB243" s="282" t="str">
        <f>IFERROR(IF(AA243="","",IF(AA243&lt;=0.2,"MUY BAJA",IF(AA243&lt;=0.4,"BAJA",IF(AA243&lt;=0.6,"MEDIA",IF(AA243&lt;=0.8,"ALTA",IF(AA243=1,"MUY ALTA")))))),"")</f>
        <v>MEDIA</v>
      </c>
      <c r="AC243" s="301">
        <f>IFERROR(IF(Y243="Impacto",(Q243-(Q243*Z243)),IF(Y243="Probabilidad",Q243,"")),"")</f>
        <v>0.4</v>
      </c>
      <c r="AD243" s="290" t="str">
        <f t="shared" ref="AD243:AD248" si="262">IFERROR(IF(AC243="","",IF(AC243&lt;=0.2,"LEVE",IF(AC243&lt;=0.4,"MENOR",IF(AC243&lt;=0.6,"MODERADO",IF(AC243&lt;=0.8,"MAYOR",IF(AC243=1,"CATASTRÓFICO")))))),"")</f>
        <v>MENOR</v>
      </c>
      <c r="AE243" s="678" t="str">
        <f>IFERROR(IF(OR(AND(AB243="Muy Baja",AD243="Leve"),AND(AB243="Muy Baja",AD243="Menor"),AND(AB243="Baja",AD243="Leve")),"BAJO",IF(OR(AND(AB243="Muy baja",AD243="Moderado"),AND(AB243="Baja",AD243="Menor"),AND(AB243="Baja",AD243="Moderado"),AND(AB243="Media",AD243="Leve"),AND(AB243="Media",AD243="Menor"),AND(AB243="Media",AD243="Moderado"),AND(AB243="Alta",AD243="Leve"),AND(AB243="Alta",AD243="Menor")),"MODERADO",IF(OR(AND(AB243="Muy Baja",AD243="Mayor"),AND(AB243="Baja",AD243="Mayor"),AND(AB243="Media",AD243="Mayor"),AND(AB243="Alta",AD243="Moderado"),AND(AB243="Alta",AD243="Mayor"),AND(AB243="Muy Alta",AD243="Leve"),AND(AB243="Muy Alta",AD243="Menor"),AND(AB243="Muy Alta",AD243="Moderado"),AND(AB243="Muy Alta",AD243="Mayor")),"ALTO",IF(OR(AND(AB243="Muy Baja",AD243="Catastrófico"),AND(AB243="Baja",AD243="Catastrófico"),AND(AB243="Media",AD243="Catastrófico"),AND(AB243="Alta",AD243="Catastrófico"),AND(AB243="Muy Alta",AD243="Catastrófico")),"EXTREMO","")))),"")</f>
        <v>MODERADO</v>
      </c>
      <c r="AF243" s="261">
        <v>45908</v>
      </c>
      <c r="AG243" s="260" t="s">
        <v>1613</v>
      </c>
      <c r="AH243" s="708">
        <f>MIN(AA243:AA245)</f>
        <v>0.216</v>
      </c>
      <c r="AI243" s="813" t="str">
        <f>IFERROR(IF(AH243="","",IF(AH243&lt;=0.2,"MUY BAJA",IF(AH243&lt;=0.4,"BAJA",IF(AH243&lt;=0.6,"MEDIA",IF(AH243&lt;=0.8,"ALTA",IF(AH243=1,"MUY ALTA")))))),"")</f>
        <v>BAJA</v>
      </c>
      <c r="AJ243" s="708">
        <f>MIN(AC243:AC245)</f>
        <v>0.4</v>
      </c>
      <c r="AK243" s="709" t="str">
        <f>IFERROR(IF(AJ243="","",IF(AJ243&lt;=0.2,"LEVE",IF(AJ243&lt;=0.4,"MENOR",IF(AJ243&lt;=0.6,"MODERADO",IF(AJ243&lt;=0.8,"MAYOR",IF(AJ243=1,"CATASTRÓFICO")))))),"")</f>
        <v>MENOR</v>
      </c>
      <c r="AL243" s="709" t="str">
        <f>IFERROR(IF(OR(AND(AI243="Muy Baja",AK243="Leve"),AND(AI243="Muy Baja",AK243="Menor"),AND(AI243="Baja",AK243="Leve")),"BAJO",IF(OR(AND(AI243="Muy baja",AK243="Moderado"),AND(AI243="Baja",AK243="Menor"),AND(AI243="Baja",AK243="Moderado"),AND(AI243="Media",AK243="Leve"),AND(AI243="Media",AK243="Menor"),AND(AI243="Media",AK243="Moderado"),AND(AI243="Alta",AK243="Leve"),AND(AI243="Alta",AK243="Menor")),"MODERADO",IF(OR(AND(AI243="Muy Baja",AK243="Mayor"),AND(AI243="Baja",AK243="Mayor"),AND(AI243="Media",AK243="Mayor"),AND(AI243="Alta",AK243="Moderado"),AND(AI243="Alta",AK243="Mayor"),AND(AI243="Muy Alta",AK243="Leve"),AND(AI243="Muy Alta",AK243="Menor"),AND(AI243="Muy Alta",AK243="Moderado"),AND(AI243="Muy Alta",AK243="Mayor")),"ALTO",IF(OR(AND(AI243="Muy Baja",AK243="Catastrófico"),AND(AI243="Baja",AK243="Catastrófico"),AND(AI243="Media",AK243="Catastrófico"),AND(AI243="Alta",AK243="Catastrófico"),AND(AI243="Muy Alta",AK243="Catastrófico")),"EXTREMO","")))),"")</f>
        <v>MODERADO</v>
      </c>
      <c r="AM243" s="659"/>
      <c r="AN243" s="412"/>
      <c r="AO243" s="659"/>
      <c r="AP243" s="660"/>
      <c r="AQ243" s="655"/>
      <c r="AR243" s="298">
        <v>43725</v>
      </c>
      <c r="AS243" s="273" t="s">
        <v>1614</v>
      </c>
      <c r="AT243" s="298">
        <v>43859</v>
      </c>
      <c r="AU243" s="273" t="s">
        <v>1615</v>
      </c>
      <c r="AV243" s="298">
        <v>44063</v>
      </c>
      <c r="AW243" s="273" t="s">
        <v>1616</v>
      </c>
      <c r="AX243" s="288">
        <v>44293</v>
      </c>
      <c r="AY243" s="273" t="s">
        <v>72</v>
      </c>
      <c r="AZ243" s="288">
        <v>44586</v>
      </c>
      <c r="BA243" s="273" t="s">
        <v>1617</v>
      </c>
      <c r="BB243" s="288">
        <v>45128</v>
      </c>
      <c r="BC243" s="273" t="s">
        <v>1618</v>
      </c>
      <c r="BD243" s="288"/>
      <c r="BE243" s="273"/>
      <c r="BF243" s="288"/>
      <c r="BG243" s="273"/>
      <c r="BH243" s="288"/>
      <c r="BI243" s="273"/>
      <c r="BJ243" s="348">
        <v>45401</v>
      </c>
      <c r="BK243" s="341" t="s">
        <v>127</v>
      </c>
      <c r="BL243" s="348">
        <v>45540</v>
      </c>
      <c r="BM243" s="341" t="s">
        <v>72</v>
      </c>
      <c r="BN243" s="348">
        <v>45750</v>
      </c>
      <c r="BO243" s="341" t="s">
        <v>73</v>
      </c>
      <c r="BP243" s="348">
        <v>45902</v>
      </c>
      <c r="BQ243" s="361" t="s">
        <v>74</v>
      </c>
      <c r="BR243" s="598"/>
    </row>
    <row r="244" spans="1:70" s="626" customFormat="1" ht="193.5" customHeight="1">
      <c r="A244" s="607"/>
      <c r="B244" s="608"/>
      <c r="C244" s="608"/>
      <c r="D244" s="734"/>
      <c r="E244" s="653"/>
      <c r="F244" s="365"/>
      <c r="G244" s="342"/>
      <c r="H244" s="341"/>
      <c r="I244" s="409"/>
      <c r="J244" s="341"/>
      <c r="K244" s="366"/>
      <c r="L244" s="341"/>
      <c r="M244" s="703"/>
      <c r="N244" s="704"/>
      <c r="O244" s="341"/>
      <c r="P244" s="654"/>
      <c r="Q244" s="704"/>
      <c r="R244" s="710"/>
      <c r="S244" s="272" t="s">
        <v>1619</v>
      </c>
      <c r="T244" s="289" t="s">
        <v>98</v>
      </c>
      <c r="U244" s="283" t="s">
        <v>1620</v>
      </c>
      <c r="V244" s="271" t="s">
        <v>1621</v>
      </c>
      <c r="W244" s="292" t="s">
        <v>78</v>
      </c>
      <c r="X244" s="292" t="s">
        <v>61</v>
      </c>
      <c r="Y244" s="656" t="str">
        <f>IF(OR(W244="PREVENTIVO",W244="DETECTIVO"),"PROBABILIDAD",IF(W244="CORRECTIVO","IMPACTO",""))</f>
        <v>PROBABILIDAD</v>
      </c>
      <c r="Z244" s="657" t="str">
        <f t="shared" ref="Z244" si="263">IF(AND(W244="PREVENTIVO",X244="AUTOMÁTICO"),"50%",IF(AND(W244="PREVENTIVO",X244="MANUAL"),"40%",IF(AND(W244="DETECTIVO",X244="AUTOMÁTICO"),"40%",IF(AND(W244="DETECTIVO",X244="MANUAL"),"30%",IF(AND(W244="CORRECTIVO",X244="AUTOMÁTICO"),"35%",IF(AND(W244="CORRECTIVO",X244="MANUAL"),"25%",""))))))</f>
        <v>40%</v>
      </c>
      <c r="AA244" s="303">
        <f>IFERROR(IF(AND(Y243="Probabilidad",Y244="Probabilidad"),(AA243-(AA243*Z244)),IF(Y244="Probabilidad",(N243-(N243*Z244)),IF(Y244="Impacto",AA243,""))),"")</f>
        <v>0.36</v>
      </c>
      <c r="AB244" s="282" t="str">
        <f>IFERROR(IF(AA244="","",IF(AA244&lt;=0.2,"MUY BAJA",IF(AA244&lt;=0.4,"BAJA",IF(AA244&lt;=0.6,"MEDIA",IF(AA244&lt;=0.8,"ALTA",IF(AA244=1,"MUY ALTA")))))),"")</f>
        <v>BAJA</v>
      </c>
      <c r="AC244" s="280">
        <f>IFERROR(IF(AND(Y243="Impacto",Y244="Impacto"),(AC243-(AC243*Z244)),IF(Y244="Impacto",(Q243-(+Q243*Z244)),IF(Y244="Probabilidad",AC243,""))),"")</f>
        <v>0.4</v>
      </c>
      <c r="AD244" s="290" t="str">
        <f t="shared" si="262"/>
        <v>MENOR</v>
      </c>
      <c r="AE244" s="678" t="str">
        <f>IFERROR(IF(OR(AND(AB244="Muy Baja",AD244="Leve"),AND(AB244="Muy Baja",AD244="Menor"),AND(AB244="Baja",AD244="Leve")),"BAJO",IF(OR(AND(AB244="Muy baja",AD244="Moderado"),AND(AB244="Baja",AD244="Menor"),AND(AB244="Baja",AD244="Moderado"),AND(AB244="Media",AD244="Leve"),AND(AB244="Media",AD244="Menor"),AND(AB244="Media",AD244="Moderado"),AND(AB244="Alta",AD244="Leve"),AND(AB244="Alta",AD244="Menor")),"MODERADO",IF(OR(AND(AB244="Muy Baja",AD244="Mayor"),AND(AB244="Baja",AD244="Mayor"),AND(AB244="Media",AD244="Mayor"),AND(AB244="Alta",AD244="Moderado"),AND(AB244="Alta",AD244="Mayor"),AND(AB244="Muy Alta",AD244="Leve"),AND(AB244="Muy Alta",AD244="Menor"),AND(AB244="Muy Alta",AD244="Moderado"),AND(AB244="Muy Alta",AD244="Mayor")),"ALTO",IF(OR(AND(AB244="Muy Baja",AD244="Catastrófico"),AND(AB244="Baja",AD244="Catastrófico"),AND(AB244="Media",AD244="Catastrófico"),AND(AB244="Alta",AD244="Catastrófico"),AND(AB244="Muy Alta",AD244="Catastrófico")),"EXTREMO","")))),"")</f>
        <v>MODERADO</v>
      </c>
      <c r="AF244" s="261">
        <v>45908</v>
      </c>
      <c r="AG244" s="259" t="s">
        <v>1622</v>
      </c>
      <c r="AH244" s="708"/>
      <c r="AI244" s="813"/>
      <c r="AJ244" s="708"/>
      <c r="AK244" s="709"/>
      <c r="AL244" s="709"/>
      <c r="AM244" s="659"/>
      <c r="AN244" s="412"/>
      <c r="AO244" s="659"/>
      <c r="AP244" s="660"/>
      <c r="AQ244" s="655"/>
      <c r="AR244" s="298"/>
      <c r="AS244" s="273"/>
      <c r="AT244" s="298"/>
      <c r="AU244" s="273"/>
      <c r="AV244" s="298"/>
      <c r="AW244" s="273"/>
      <c r="AX244" s="288"/>
      <c r="AY244" s="273"/>
      <c r="AZ244" s="288"/>
      <c r="BA244" s="273"/>
      <c r="BB244" s="288"/>
      <c r="BC244" s="273"/>
      <c r="BD244" s="288"/>
      <c r="BE244" s="273"/>
      <c r="BF244" s="288"/>
      <c r="BG244" s="273"/>
      <c r="BH244" s="288"/>
      <c r="BI244" s="273"/>
      <c r="BJ244" s="348"/>
      <c r="BK244" s="341"/>
      <c r="BL244" s="348"/>
      <c r="BM244" s="341"/>
      <c r="BN244" s="348"/>
      <c r="BO244" s="341"/>
      <c r="BP244" s="348"/>
      <c r="BQ244" s="361"/>
      <c r="BR244" s="598"/>
    </row>
    <row r="245" spans="1:70" s="626" customFormat="1" ht="157.5" customHeight="1">
      <c r="A245" s="607"/>
      <c r="B245" s="608"/>
      <c r="C245" s="608"/>
      <c r="D245" s="734"/>
      <c r="E245" s="653"/>
      <c r="F245" s="365"/>
      <c r="G245" s="342"/>
      <c r="H245" s="341"/>
      <c r="I245" s="409"/>
      <c r="J245" s="341"/>
      <c r="K245" s="366"/>
      <c r="L245" s="341"/>
      <c r="M245" s="703"/>
      <c r="N245" s="704"/>
      <c r="O245" s="341"/>
      <c r="P245" s="654"/>
      <c r="Q245" s="704"/>
      <c r="R245" s="710"/>
      <c r="S245" s="272" t="s">
        <v>1623</v>
      </c>
      <c r="T245" s="289" t="s">
        <v>114</v>
      </c>
      <c r="U245" s="283" t="s">
        <v>1624</v>
      </c>
      <c r="V245" s="271" t="s">
        <v>1625</v>
      </c>
      <c r="W245" s="292" t="s">
        <v>78</v>
      </c>
      <c r="X245" s="292" t="s">
        <v>61</v>
      </c>
      <c r="Y245" s="656" t="str">
        <f>IF(OR(W245="PREVENTIVO",W245="DETECTIVO"),"PROBABILIDAD",IF(W245="CORRECTIVO","IMPACTO",""))</f>
        <v>PROBABILIDAD</v>
      </c>
      <c r="Z245" s="657" t="str">
        <f>IF(AND(W245="PREVENTIVO",X245="AUTOMÁTICO"),"50%",IF(AND(W245="PREVENTIVO",X245="MANUAL"),"40%",IF(AND(W245="DETECTIVO",X245="AUTOMÁTICO"),"40%",IF(AND(W245="DETECTIVO",X245="MANUAL"),"30%",IF(AND(W245="CORRECTIVO",X245="AUTOMÁTICO"),"35%",IF(AND(W245="CORRECTIVO",X245="MANUAL"),"25%",""))))))</f>
        <v>40%</v>
      </c>
      <c r="AA245" s="727">
        <f>IFERROR(IF(AND(Y244="Probabilidad",Y245="Probabilidad"),(AA244-(AA244*Z245)),IF(AND(Y244="Impacto",Y245="Probabilidad"),(AA243-(AA243*Z245)),IF(Y245="Impacto",AA244,""))),"")</f>
        <v>0.216</v>
      </c>
      <c r="AB245" s="726" t="str">
        <f>IFERROR(IF(AA245="","",IF(AA245&lt;=0.2,"MUY BAJA",IF(AA245&lt;=0.4,"BAJA",IF(AA245&lt;=0.6,"MEDIA",IF(AA245&lt;=0.8,"ALTA",IF(AA245=1,"MUY ALTA")))))),"")</f>
        <v>BAJA</v>
      </c>
      <c r="AC245" s="280">
        <f>IFERROR(IF(AND(Y244="Impacto",Y245="Impacto"),(AC244-(AC244*Z245)),IF(AND(Y244="Probabilidad",Y245="Impacto"),(AC243-(AC243*Z245)),IF(Y245="Probabilidad",AC244,""))),"")</f>
        <v>0.4</v>
      </c>
      <c r="AD245" s="290" t="str">
        <f t="shared" si="262"/>
        <v>MENOR</v>
      </c>
      <c r="AE245" s="678" t="str">
        <f>IFERROR(IF(OR(AND(AB245="Muy Baja",AD245="Leve"),AND(AB245="Muy Baja",AD245="Menor"),AND(AB245="Baja",AD245="Leve")),"BAJO",IF(OR(AND(AB245="Muy baja",AD245="Moderado"),AND(AB245="Baja",AD245="Menor"),AND(AB245="Baja",AD245="Moderado"),AND(AB245="Media",AD245="Leve"),AND(AB245="Media",AD245="Menor"),AND(AB245="Media",AD245="Moderado"),AND(AB245="Alta",AD245="Leve"),AND(AB245="Alta",AD245="Menor")),"MODERADO",IF(OR(AND(AB245="Muy Baja",AD245="Mayor"),AND(AB245="Baja",AD245="Mayor"),AND(AB245="Media",AD245="Mayor"),AND(AB245="Alta",AD245="Moderado"),AND(AB245="Alta",AD245="Mayor"),AND(AB245="Muy Alta",AD245="Leve"),AND(AB245="Muy Alta",AD245="Menor"),AND(AB245="Muy Alta",AD245="Moderado"),AND(AB245="Muy Alta",AD245="Mayor")),"ALTO",IF(OR(AND(AB245="Muy Baja",AD245="Catastrófico"),AND(AB245="Baja",AD245="Catastrófico"),AND(AB245="Media",AD245="Catastrófico"),AND(AB245="Alta",AD245="Catastrófico"),AND(AB245="Muy Alta",AD245="Catastrófico")),"EXTREMO","")))),"")</f>
        <v>MODERADO</v>
      </c>
      <c r="AF245" s="261">
        <v>45908</v>
      </c>
      <c r="AG245" s="259" t="s">
        <v>1626</v>
      </c>
      <c r="AH245" s="708"/>
      <c r="AI245" s="813"/>
      <c r="AJ245" s="708"/>
      <c r="AK245" s="709"/>
      <c r="AL245" s="709"/>
      <c r="AM245" s="659"/>
      <c r="AN245" s="412"/>
      <c r="AO245" s="659"/>
      <c r="AP245" s="660"/>
      <c r="AQ245" s="655"/>
      <c r="AR245" s="298"/>
      <c r="AS245" s="273"/>
      <c r="AT245" s="298"/>
      <c r="AU245" s="273"/>
      <c r="AV245" s="298"/>
      <c r="AW245" s="273"/>
      <c r="AX245" s="288"/>
      <c r="AY245" s="273"/>
      <c r="AZ245" s="288"/>
      <c r="BA245" s="273"/>
      <c r="BB245" s="288"/>
      <c r="BC245" s="273"/>
      <c r="BD245" s="288"/>
      <c r="BE245" s="273"/>
      <c r="BF245" s="288"/>
      <c r="BG245" s="273"/>
      <c r="BH245" s="288"/>
      <c r="BI245" s="273"/>
      <c r="BJ245" s="276"/>
      <c r="BK245" s="272"/>
      <c r="BL245" s="276"/>
      <c r="BM245" s="272"/>
      <c r="BN245" s="321"/>
      <c r="BO245" s="272"/>
      <c r="BP245" s="348"/>
      <c r="BQ245" s="361"/>
      <c r="BR245" s="598"/>
    </row>
    <row r="246" spans="1:70" s="626" customFormat="1" ht="137.25" customHeight="1">
      <c r="A246" s="607"/>
      <c r="B246" s="608"/>
      <c r="C246" s="608"/>
      <c r="D246" s="734"/>
      <c r="E246" s="653" t="s">
        <v>203</v>
      </c>
      <c r="F246" s="302" t="s">
        <v>204</v>
      </c>
      <c r="G246" s="336" t="s">
        <v>1627</v>
      </c>
      <c r="H246" s="336" t="s">
        <v>1628</v>
      </c>
      <c r="I246" s="409"/>
      <c r="J246" s="336" t="s">
        <v>18</v>
      </c>
      <c r="K246" s="344">
        <v>10</v>
      </c>
      <c r="L246" s="340" t="s">
        <v>1629</v>
      </c>
      <c r="M246" s="654" t="str">
        <f>IF(K246&lt;=0,"",IF(K246&lt;=2,"Muy Baja",IF(K246&lt;=10,"Baja",IF(K246&lt;=30,"Media",IF(K246&lt;=100,"Alta",IF(K246&gt;100,"Muy Alta"))))))</f>
        <v>Baja</v>
      </c>
      <c r="N246" s="345">
        <f>IF(M246="","",IF(M246="Muy Baja",0.2,IF(M246="Baja",0.4,IF(M246="Media",0.6,IF(M246="Alta",0.8,IF(M246="Muy Alta",1,))))))</f>
        <v>0.4</v>
      </c>
      <c r="O246" s="336" t="s">
        <v>55</v>
      </c>
      <c r="P246" s="654" t="str">
        <f>IF(OR(O246=CRITERIOS!$C$182,O246=CRITERIOS!$D$182),"Leve",IF(OR(O246=CRITERIOS!$C$183,O246=CRITERIOS!$D$183),"Menor",IF(OR(O246=CRITERIOS!$C$184,O246=CRITERIOS!$D$184),"Moderado",IF(OR(O246=CRITERIOS!$C$185,O246=CRITERIOS!$D$185),"Mayor",IF(OR(O246=CRITERIOS!$C$186,O246=CRITERIOS!$D$186),"Catastrófico","")))))</f>
        <v>Moderado</v>
      </c>
      <c r="Q246" s="345">
        <f>IF(P246="","",IF(P246="Leve",0.2,IF(P246="Menor",0.4,IF(P246="Moderado",0.6,IF(P246="Mayor",0.8,IF(P246="Catastrófico",1,))))))</f>
        <v>0.6</v>
      </c>
      <c r="R246" s="655" t="str">
        <f>IF(OR(AND(M246="Muy Baja",P246="Leve"),AND(M246="Muy Baja",P246="Menor"),AND(M246="Baja",P246="Leve")),"BAJO",IF(OR(AND(M246="Muy baja",P246="Moderado"),AND(M246="Baja",P246="Menor"),AND(M246="Baja",P246="Moderado"),AND(M246="Media",P246="Leve"),AND(M246="Media",P246="Menor"),AND(M246="Media",P246="Moderado"),AND(M246="Alta",P246="Leve"),AND(M246="Alta",P246="Menor")),"MODERADO",IF(OR(AND(M246="Muy Baja",P246="Mayor"),AND(M246="Baja",P246="Mayor"),AND(M246="Media",P246="Mayor"),AND(M246="Alta",P246="Moderado"),AND(M246="Alta",P246="Mayor"),AND(M246="Muy Alta",P246="Leve"),AND(M246="Muy Alta",P246="Menor"),AND(M246="Muy Alta",P246="Moderado"),AND(M246="Muy Alta",P246="Mayor")),"ALTO",IF(OR(AND(M246="Muy Baja",P246="Catastrófico"),AND(M246="Baja",P246="Catastrófico"),AND(M246="Media",P246="Catastrófico"),AND(M246="Alta",P246="Catastrófico"),AND(M246="Muy Alta",P246="Catastrófico")),"EXTREMO",""))))</f>
        <v>MODERADO</v>
      </c>
      <c r="S246" s="735" t="s">
        <v>1630</v>
      </c>
      <c r="T246" s="289" t="s">
        <v>85</v>
      </c>
      <c r="U246" s="278" t="s">
        <v>1631</v>
      </c>
      <c r="V246" s="278" t="s">
        <v>1632</v>
      </c>
      <c r="W246" s="292" t="s">
        <v>78</v>
      </c>
      <c r="X246" s="292" t="s">
        <v>61</v>
      </c>
      <c r="Y246" s="656" t="str">
        <f>IF(OR(W246="PREVENTIVO",W246="DETECTIVO"),"PROBABILIDAD",IF(W246="CORRECTIVO","IMPACTO",""))</f>
        <v>PROBABILIDAD</v>
      </c>
      <c r="Z246" s="657" t="str">
        <f t="shared" ref="Z246:Z250" si="264">IF(AND(W246="PREVENTIVO",X246="AUTOMÁTICO"),"50%",IF(AND(W246="PREVENTIVO",X246="MANUAL"),"40%",IF(AND(W246="DETECTIVO",X246="AUTOMÁTICO"),"40%",IF(AND(W246="DETECTIVO",X246="MANUAL"),"30%",IF(AND(W246="CORRECTIVO",X246="AUTOMÁTICO"),"35%",IF(AND(W246="CORRECTIVO",X246="MANUAL"),"25%",""))))))</f>
        <v>40%</v>
      </c>
      <c r="AA246" s="275">
        <f>IFERROR(IF(Y246="Probabilidad",(N246-(N246*Z246)),IF(Y246="Impacto",N246,"")),"")</f>
        <v>0.24</v>
      </c>
      <c r="AB246" s="282" t="str">
        <f>IFERROR(IF(AA246="","",IF(AA246&lt;=0.2,"MUY BAJA",IF(AA246&lt;=0.4,"BAJA",IF(AA246&lt;=0.6,"MEDIA",IF(AA246&lt;=0.8,"ALTA",IF(AA246=1,"MUY ALTA")))))),"")</f>
        <v>BAJA</v>
      </c>
      <c r="AC246" s="280">
        <f>IFERROR(IF(Y246="Impacto",(Q246-(Q246*Z246)),IF(Y246="Probabilidad",Q246,"")),"")</f>
        <v>0.6</v>
      </c>
      <c r="AD246" s="280" t="str">
        <f t="shared" si="262"/>
        <v>MODERADO</v>
      </c>
      <c r="AE246" s="658" t="str">
        <f>IFERROR(IF(OR(AND(AB246="Muy Baja",AD246="Leve"),AND(AB246="Muy Baja",AD246="Menor"),AND(AB246="Baja",AD246="Leve")),"BAJO",IF(OR(AND(AB246="Muy baja",AD246="Moderado"),AND(AB246="Baja",AD246="Menor"),AND(AB246="Baja",AD246="Moderado"),AND(AB246="Media",AD246="Leve"),AND(AB246="Media",AD246="Menor"),AND(AB246="Media",AD246="Moderado"),AND(AB246="Alta",AD246="Leve"),AND(AB246="Alta",AD246="Menor")),"MODERADO",IF(OR(AND(AB246="Muy Baja",AD246="Mayor"),AND(AB246="Baja",AD246="Mayor"),AND(AB246="Media",AD246="Mayor"),AND(AB246="Alta",AD246="Moderado"),AND(AB246="Alta",AD246="Mayor"),AND(AB246="Muy Alta",AD246="Leve"),AND(AB246="Muy Alta",AD246="Menor"),AND(AB246="Muy Alta",AD246="Moderado"),AND(AB246="Muy Alta",AD246="Mayor")),"ALTO",IF(OR(AND(AB246="Muy Baja",AD246="Catastrófico"),AND(AB246="Baja",AD246="Catastrófico"),AND(AB246="Media",AD246="Catastrófico"),AND(AB246="Alta",AD246="Catastrófico"),AND(AB246="Muy Alta",AD246="Catastrófico")),"EXTREMO","")))),"")</f>
        <v>MODERADO</v>
      </c>
      <c r="AF246" s="360">
        <v>45733</v>
      </c>
      <c r="AG246" s="278" t="s">
        <v>1633</v>
      </c>
      <c r="AH246" s="659">
        <f>MIN(AA246:AA247)</f>
        <v>0.16799999999999998</v>
      </c>
      <c r="AI246" s="412" t="str">
        <f>IFERROR(IF(AH246="","",IF(AH246&lt;=0.2,"MUY BAJA",IF(AH246&lt;=0.4,"BAJA",IF(AH246&lt;=0.6,"MEDIA",IF(AH246&lt;=0.8,"ALTA",IF(AH246=1,"MUY ALTA")))))),"")</f>
        <v>MUY BAJA</v>
      </c>
      <c r="AJ246" s="659">
        <f>MIN(AC246:AC247)</f>
        <v>0.6</v>
      </c>
      <c r="AK246" s="355" t="str">
        <f>IFERROR(IF(AJ246="","",IF(AJ246&lt;=0.2,"LEVE",IF(AJ246&lt;=0.4,"MENOR",IF(AJ246&lt;=0.6,"MODERADO",IF(AJ246&lt;=0.8,"MAYOR",IF(AJ246=1,"CATASTRÓFICO")))))),"")</f>
        <v>MODERADO</v>
      </c>
      <c r="AL246" s="355" t="str">
        <f>IFERROR(IF(OR(AND(AI246="Muy Baja",AK246="Leve"),AND(AI246="Muy Baja",AK246="Menor"),AND(AI246="Baja",AK246="Leve")),"BAJO",IF(OR(AND(AI246="Muy baja",AK246="Moderado"),AND(AI246="Baja",AK246="Menor"),AND(AI246="Baja",AK246="Moderado"),AND(AI246="Media",AK246="Leve"),AND(AI246="Media",AK246="Menor"),AND(AI246="Media",AK246="Moderado"),AND(AI246="Alta",AK246="Leve"),AND(AI246="Alta",AK246="Menor")),"MODERADO",IF(OR(AND(AI246="Muy Baja",AK246="Mayor"),AND(AI246="Baja",AK246="Mayor"),AND(AI246="Media",AK246="Mayor"),AND(AI246="Alta",AK246="Moderado"),AND(AI246="Alta",AK246="Mayor"),AND(AI246="Muy Alta",AK246="Leve"),AND(AI246="Muy Alta",AK246="Menor"),AND(AI246="Muy Alta",AK246="Moderado"),AND(AI246="Muy Alta",AK246="Mayor")),"ALTO",IF(OR(AND(AI246="Muy Baja",AK246="Catastrófico"),AND(AI246="Baja",AK246="Catastrófico"),AND(AI246="Media",AK246="Catastrófico"),AND(AI246="Alta",AK246="Catastrófico"),AND(AI246="Muy Alta",AK246="Catastrófico")),"EXTREMO","")))),"")</f>
        <v>MODERADO</v>
      </c>
      <c r="AM246" s="659"/>
      <c r="AN246" s="412"/>
      <c r="AO246" s="659"/>
      <c r="AP246" s="660"/>
      <c r="AQ246" s="655"/>
      <c r="AR246" s="335">
        <v>43717</v>
      </c>
      <c r="AS246" s="336" t="s">
        <v>1634</v>
      </c>
      <c r="AT246" s="335">
        <v>43859</v>
      </c>
      <c r="AU246" s="336" t="s">
        <v>213</v>
      </c>
      <c r="AV246" s="356">
        <v>44061</v>
      </c>
      <c r="AW246" s="336" t="s">
        <v>623</v>
      </c>
      <c r="AX246" s="356">
        <v>44290</v>
      </c>
      <c r="AY246" s="336" t="s">
        <v>1635</v>
      </c>
      <c r="AZ246" s="356">
        <v>44586</v>
      </c>
      <c r="BA246" s="336" t="s">
        <v>624</v>
      </c>
      <c r="BB246" s="348"/>
      <c r="BC246" s="341"/>
      <c r="BD246" s="348"/>
      <c r="BE246" s="341"/>
      <c r="BF246" s="356">
        <v>44959</v>
      </c>
      <c r="BG246" s="336" t="s">
        <v>1467</v>
      </c>
      <c r="BH246" s="671">
        <v>45128</v>
      </c>
      <c r="BI246" s="672" t="s">
        <v>419</v>
      </c>
      <c r="BJ246" s="356">
        <v>45400</v>
      </c>
      <c r="BK246" s="336" t="s">
        <v>349</v>
      </c>
      <c r="BL246" s="348">
        <v>45553</v>
      </c>
      <c r="BM246" s="336" t="s">
        <v>1636</v>
      </c>
      <c r="BN246" s="348">
        <v>45748</v>
      </c>
      <c r="BO246" s="743" t="s">
        <v>332</v>
      </c>
      <c r="BP246" s="348">
        <v>45898</v>
      </c>
      <c r="BQ246" s="361" t="s">
        <v>74</v>
      </c>
      <c r="BR246" s="598"/>
    </row>
    <row r="247" spans="1:70" s="626" customFormat="1" ht="174.75" customHeight="1">
      <c r="A247" s="607"/>
      <c r="B247" s="608"/>
      <c r="C247" s="608"/>
      <c r="D247" s="734"/>
      <c r="E247" s="653"/>
      <c r="F247" s="302" t="s">
        <v>1637</v>
      </c>
      <c r="G247" s="336"/>
      <c r="H247" s="336"/>
      <c r="I247" s="409"/>
      <c r="J247" s="336"/>
      <c r="K247" s="344"/>
      <c r="L247" s="340"/>
      <c r="M247" s="654"/>
      <c r="N247" s="345"/>
      <c r="O247" s="336"/>
      <c r="P247" s="654"/>
      <c r="Q247" s="345"/>
      <c r="R247" s="655"/>
      <c r="S247" s="686" t="s">
        <v>1638</v>
      </c>
      <c r="T247" s="289" t="s">
        <v>57</v>
      </c>
      <c r="U247" s="278" t="s">
        <v>1639</v>
      </c>
      <c r="V247" s="278" t="s">
        <v>1640</v>
      </c>
      <c r="W247" s="292" t="s">
        <v>60</v>
      </c>
      <c r="X247" s="292" t="s">
        <v>61</v>
      </c>
      <c r="Y247" s="656" t="str">
        <f t="shared" ref="Y247" si="265">IF(OR(W247="PREVENTIVO",W247="DETECTIVO"),"PROBABILIDAD",IF(W247="CORRECTIVO","IMPACTO",""))</f>
        <v>PROBABILIDAD</v>
      </c>
      <c r="Z247" s="657" t="str">
        <f t="shared" si="264"/>
        <v>30%</v>
      </c>
      <c r="AA247" s="275">
        <f>IFERROR(IF(AND(Y246="Probabilidad",Y247="Probabilidad"),(AA246-(AA246*Z247)),IF(Y247="Probabilidad",(N246-(N246*Z247)),IF(Y247="Impacto",AA246,""))),"")</f>
        <v>0.16799999999999998</v>
      </c>
      <c r="AB247" s="282" t="str">
        <f>IFERROR(IF(AA247="","",IF(AA247&lt;=0.2,"MUY BAJA",IF(AA247&lt;=0.4,"BAJA",IF(AA247&lt;=0.6,"MEDIA",IF(AA247&lt;=0.8,"ALTA",IF(AA247=1,"MUY ALTA")))))),"")</f>
        <v>MUY BAJA</v>
      </c>
      <c r="AC247" s="280">
        <f>IFERROR(IF(AND(Y246="Impacto",Y247="Impacto"),(AC246-(AC246*Z247)),IF(Y247="Impacto",(Q246-(+Q246*Z247)),IF(Y247="Probabilidad",AC246,""))),"")</f>
        <v>0.6</v>
      </c>
      <c r="AD247" s="280" t="str">
        <f t="shared" si="262"/>
        <v>MODERADO</v>
      </c>
      <c r="AE247" s="658" t="str">
        <f>IFERROR(IF(OR(AND(AB247="Muy Baja",AD247="Leve"),AND(AB247="Muy Baja",AD247="Menor"),AND(AB247="Baja",AD247="Leve")),"BAJO",IF(OR(AND(AB247="Muy baja",AD247="Moderado"),AND(AB247="Baja",AD247="Menor"),AND(AB247="Baja",AD247="Moderado"),AND(AB247="Media",AD247="Leve"),AND(AB247="Media",AD247="Menor"),AND(AB247="Media",AD247="Moderado"),AND(AB247="Alta",AD247="Leve"),AND(AB247="Alta",AD247="Menor")),"MODERADO",IF(OR(AND(AB247="Muy Baja",AD247="Mayor"),AND(AB247="Baja",AD247="Mayor"),AND(AB247="Media",AD247="Mayor"),AND(AB247="Alta",AD247="Moderado"),AND(AB247="Alta",AD247="Mayor"),AND(AB247="Muy Alta",AD247="Leve"),AND(AB247="Muy Alta",AD247="Menor"),AND(AB247="Muy Alta",AD247="Moderado"),AND(AB247="Muy Alta",AD247="Mayor")),"ALTO",IF(OR(AND(AB247="Muy Baja",AD247="Catastrófico"),AND(AB247="Baja",AD247="Catastrófico"),AND(AB247="Media",AD247="Catastrófico"),AND(AB247="Alta",AD247="Catastrófico"),AND(AB247="Muy Alta",AD247="Catastrófico")),"EXTREMO","")))),"")</f>
        <v>MODERADO</v>
      </c>
      <c r="AF247" s="360"/>
      <c r="AG247" s="278" t="s">
        <v>1641</v>
      </c>
      <c r="AH247" s="659"/>
      <c r="AI247" s="412"/>
      <c r="AJ247" s="659"/>
      <c r="AK247" s="355"/>
      <c r="AL247" s="355"/>
      <c r="AM247" s="659"/>
      <c r="AN247" s="412"/>
      <c r="AO247" s="659"/>
      <c r="AP247" s="660"/>
      <c r="AQ247" s="655"/>
      <c r="AR247" s="335"/>
      <c r="AS247" s="336"/>
      <c r="AT247" s="335"/>
      <c r="AU247" s="336"/>
      <c r="AV247" s="356"/>
      <c r="AW247" s="336"/>
      <c r="AX247" s="356"/>
      <c r="AY247" s="336"/>
      <c r="AZ247" s="356"/>
      <c r="BA247" s="336"/>
      <c r="BB247" s="348"/>
      <c r="BC247" s="341"/>
      <c r="BD247" s="348"/>
      <c r="BE247" s="341"/>
      <c r="BF247" s="356"/>
      <c r="BG247" s="336"/>
      <c r="BH247" s="671"/>
      <c r="BI247" s="672"/>
      <c r="BJ247" s="356"/>
      <c r="BK247" s="336"/>
      <c r="BL247" s="348"/>
      <c r="BM247" s="336"/>
      <c r="BN247" s="348"/>
      <c r="BO247" s="743"/>
      <c r="BP247" s="348"/>
      <c r="BQ247" s="361"/>
      <c r="BR247" s="598"/>
    </row>
    <row r="248" spans="1:70" s="626" customFormat="1" ht="331.5" customHeight="1">
      <c r="A248" s="607"/>
      <c r="B248" s="608"/>
      <c r="C248" s="608"/>
      <c r="D248" s="734"/>
      <c r="E248" s="653" t="s">
        <v>231</v>
      </c>
      <c r="F248" s="273" t="s">
        <v>1642</v>
      </c>
      <c r="G248" s="336" t="s">
        <v>1643</v>
      </c>
      <c r="H248" s="336" t="s">
        <v>1644</v>
      </c>
      <c r="I248" s="409"/>
      <c r="J248" s="336" t="s">
        <v>18</v>
      </c>
      <c r="K248" s="344">
        <v>23</v>
      </c>
      <c r="L248" s="336" t="s">
        <v>1645</v>
      </c>
      <c r="M248" s="654" t="str">
        <f>IF(K248&lt;=0,"",IF(K248&lt;=2,"Muy Baja",IF(K248&lt;=10,"Baja",IF(K248&lt;=30,"Media",IF(K248&lt;=100,"Alta",IF(K248&gt;100,"Muy Alta"))))))</f>
        <v>Media</v>
      </c>
      <c r="N248" s="345">
        <f>IF(M248="","",IF(M248="Muy Baja",0.2,IF(M248="Baja",0.4,IF(M248="Media",0.6,IF(M248="Alta",0.8,IF(M248="Muy Alta",1,))))))</f>
        <v>0.6</v>
      </c>
      <c r="O248" s="336" t="s">
        <v>149</v>
      </c>
      <c r="P248" s="654" t="str">
        <f>IF(OR(O248=CRITERIOS!$C$182,O248=CRITERIOS!$D$182),"Leve",IF(OR(O248=CRITERIOS!$C$183,O248=CRITERIOS!$D$183),"Menor",IF(OR(O248=CRITERIOS!$C$184,O248=CRITERIOS!$D$184),"Moderado",IF(OR(O248=CRITERIOS!$C$185,O248=CRITERIOS!$D$185),"Mayor",IF(OR(O248=CRITERIOS!$C$186,O248=CRITERIOS!$D$186),"Catastrófico","")))))</f>
        <v>Mayor</v>
      </c>
      <c r="Q248" s="345">
        <f>IF(P248="","",IF(P248="Leve",0.2,IF(P248="Menor",0.4,IF(P248="Moderado",0.6,IF(P248="Mayor",0.8,IF(P248="Catastrófico",1,))))))</f>
        <v>0.8</v>
      </c>
      <c r="R248" s="655" t="str">
        <f>IF(OR(AND(M248="Muy Baja",P248="Leve"),AND(M248="Muy Baja",P248="Menor"),AND(M248="Baja",P248="Leve")),"BAJO",IF(OR(AND(M248="Muy baja",P248="Moderado"),AND(M248="Baja",P248="Menor"),AND(M248="Baja",P248="Moderado"),AND(M248="Media",P248="Leve"),AND(M248="Media",P248="Menor"),AND(M248="Media",P248="Moderado"),AND(M248="Alta",P248="Leve"),AND(M248="Alta",P248="Menor")),"MODERADO",IF(OR(AND(M248="Muy Baja",P248="Mayor"),AND(M248="Baja",P248="Mayor"),AND(M248="Media",P248="Mayor"),AND(M248="Alta",P248="Moderado"),AND(M248="Alta",P248="Mayor"),AND(M248="Muy Alta",P248="Leve"),AND(M248="Muy Alta",P248="Menor"),AND(M248="Muy Alta",P248="Moderado"),AND(M248="Muy Alta",P248="Mayor")),"ALTO",IF(OR(AND(M248="Muy Baja",P248="Catastrófico"),AND(M248="Baja",P248="Catastrófico"),AND(M248="Media",P248="Catastrófico"),AND(M248="Alta",P248="Catastrófico"),AND(M248="Muy Alta",P248="Catastrófico")),"EXTREMO",""))))</f>
        <v>ALTO</v>
      </c>
      <c r="S248" s="251" t="s">
        <v>1646</v>
      </c>
      <c r="T248" s="289" t="s">
        <v>57</v>
      </c>
      <c r="U248" s="302" t="s">
        <v>1647</v>
      </c>
      <c r="V248" s="302" t="s">
        <v>1648</v>
      </c>
      <c r="W248" s="292" t="s">
        <v>78</v>
      </c>
      <c r="X248" s="292" t="s">
        <v>61</v>
      </c>
      <c r="Y248" s="656" t="str">
        <f t="shared" ref="Y248:Y249" si="266">IF(OR(W248="PREVENTIVO",W248="DETECTIVO"),"PROBABILIDAD",IF(W248="CORRECTIVO","IMPACTO",""))</f>
        <v>PROBABILIDAD</v>
      </c>
      <c r="Z248" s="657" t="str">
        <f t="shared" si="264"/>
        <v>40%</v>
      </c>
      <c r="AA248" s="275">
        <f>IFERROR(IF(Y248="Probabilidad",(N248-(N248*Z248)),IF(Y248="Impacto",N248,"")),"")</f>
        <v>0.36</v>
      </c>
      <c r="AB248" s="290" t="str">
        <f t="shared" ref="AB248:AB255" si="267">IFERROR(IF(AA248="","",IF(AA248&lt;=0.2,"MUY BAJA",IF(AA248&lt;=0.4,"BAJA",IF(AA248&lt;=0.6,"MEDIA",IF(AA248&lt;=0.8,"ALTA",IF(AA248=1,"MUY ALTA")))))),"")</f>
        <v>BAJA</v>
      </c>
      <c r="AC248" s="280">
        <f>IFERROR(IF(Y248="Impacto",(Q248-(Q248*Z248)),IF(Y248="Probabilidad",Q248,"")),"")</f>
        <v>0.8</v>
      </c>
      <c r="AD248" s="280" t="str">
        <f t="shared" si="262"/>
        <v>MAYOR</v>
      </c>
      <c r="AE248" s="658" t="str">
        <f t="shared" ref="AE248:AE255" si="268">IFERROR(IF(OR(AND(AB248="Muy Baja",AD248="Leve"),AND(AB248="Muy Baja",AD248="Menor"),AND(AB248="Baja",AD248="Leve")),"BAJO",IF(OR(AND(AB248="Muy baja",AD248="Moderado"),AND(AB248="Baja",AD248="Menor"),AND(AB248="Baja",AD248="Moderado"),AND(AB248="Media",AD248="Leve"),AND(AB248="Media",AD248="Menor"),AND(AB248="Media",AD248="Moderado"),AND(AB248="Alta",AD248="Leve"),AND(AB248="Alta",AD248="Menor")),"MODERADO",IF(OR(AND(AB248="Muy Baja",AD248="Mayor"),AND(AB248="Baja",AD248="Mayor"),AND(AB248="Media",AD248="Mayor"),AND(AB248="Alta",AD248="Moderado"),AND(AB248="Alta",AD248="Mayor"),AND(AB248="Muy Alta",AD248="Leve"),AND(AB248="Muy Alta",AD248="Menor"),AND(AB248="Muy Alta",AD248="Moderado"),AND(AB248="Muy Alta",AD248="Mayor")),"ALTO",IF(OR(AND(AB248="Muy Baja",AD248="Catastrófico"),AND(AB248="Baja",AD248="Catastrófico"),AND(AB248="Media",AD248="Catastrófico"),AND(AB248="Alta",AD248="Catastrófico"),AND(AB248="Muy Alta",AD248="Catastrófico")),"EXTREMO","")))),"")</f>
        <v>ALTO</v>
      </c>
      <c r="AF248" s="285">
        <v>45933</v>
      </c>
      <c r="AG248" s="278" t="s">
        <v>1649</v>
      </c>
      <c r="AH248" s="659">
        <f>MIN(AA248:AA249)</f>
        <v>0.216</v>
      </c>
      <c r="AI248" s="412" t="str">
        <f>IFERROR(IF(AH248="","",IF(AH248&lt;=0.2,"MUY BAJA",IF(AH248&lt;=0.4,"BAJA",IF(AH248&lt;=0.6,"MEDIA",IF(AH248&lt;=0.8,"ALTA",IF(AH248=1,"MUY ALTA")))))),"")</f>
        <v>BAJA</v>
      </c>
      <c r="AJ248" s="659">
        <f>MIN(AC248:AC249)</f>
        <v>0.8</v>
      </c>
      <c r="AK248" s="355" t="str">
        <f>IFERROR(IF(AJ248="","",IF(AJ248&lt;=0.2,"LEVE",IF(AJ248&lt;=0.4,"MENOR",IF(AJ248&lt;=0.6,"MODERADO",IF(AJ248&lt;=0.8,"MAYOR",IF(AJ248=1,"CATASTRÓFICO")))))),"")</f>
        <v>MAYOR</v>
      </c>
      <c r="AL248" s="655" t="str">
        <f>IFERROR(IF(OR(AND(AI248="Muy Baja",AK248="Leve"),AND(AI248="Muy Baja",AK248="Menor"),AND(AI248="Baja",AK248="Leve")),"BAJO",IF(OR(AND(AI248="Muy baja",AK248="Moderado"),AND(AI248="Baja",AK248="Menor"),AND(AI248="Baja",AK248="Moderado"),AND(AI248="Media",AK248="Leve"),AND(AI248="Media",AK248="Menor"),AND(AI248="Media",AK248="Moderado"),AND(AI248="Alta",AK248="Leve"),AND(AI248="Alta",AK248="Menor")),"MODERADO",IF(OR(AND(AI248="Muy Baja",AK248="Mayor"),AND(AI248="Baja",AK248="Mayor"),AND(AI248="Media",AK248="Mayor"),AND(AI248="Alta",AK248="Moderado"),AND(AI248="Alta",AK248="Mayor"),AND(AI248="Muy Alta",AK248="Leve"),AND(AI248="Muy Alta",AK248="Menor"),AND(AI248="Muy Alta",AK248="Moderado"),AND(AI248="Muy Alta",AK248="Mayor")),"ALTO",IF(OR(AND(AI248="Muy Baja",AK248="Catastrófico"),AND(AI248="Baja",AK248="Catastrófico"),AND(AI248="Media",AK248="Catastrófico"),AND(AI248="Alta",AK248="Catastrófico"),AND(AI248="Muy Alta",AK248="Catastrófico")),"EXTREMO","")))),"")</f>
        <v>ALTO</v>
      </c>
      <c r="AM248" s="659"/>
      <c r="AN248" s="412"/>
      <c r="AO248" s="659"/>
      <c r="AP248" s="660"/>
      <c r="AQ248" s="655"/>
      <c r="AR248" s="335">
        <v>44272</v>
      </c>
      <c r="AS248" s="336" t="s">
        <v>280</v>
      </c>
      <c r="AT248" s="335">
        <v>44587</v>
      </c>
      <c r="AU248" s="336" t="s">
        <v>1650</v>
      </c>
      <c r="AV248" s="356">
        <v>44795</v>
      </c>
      <c r="AW248" s="336" t="s">
        <v>1651</v>
      </c>
      <c r="AX248" s="356">
        <v>44960</v>
      </c>
      <c r="AY248" s="336" t="s">
        <v>215</v>
      </c>
      <c r="AZ248" s="360">
        <v>45138</v>
      </c>
      <c r="BA248" s="340" t="s">
        <v>1001</v>
      </c>
      <c r="BB248" s="356"/>
      <c r="BC248" s="336"/>
      <c r="BD248" s="356"/>
      <c r="BE248" s="336"/>
      <c r="BF248" s="356"/>
      <c r="BG248" s="336"/>
      <c r="BH248" s="356"/>
      <c r="BI248" s="336"/>
      <c r="BJ248" s="348">
        <v>45400</v>
      </c>
      <c r="BK248" s="341" t="s">
        <v>249</v>
      </c>
      <c r="BL248" s="348">
        <v>45551</v>
      </c>
      <c r="BM248" s="341" t="s">
        <v>1652</v>
      </c>
      <c r="BN248" s="348">
        <v>45720</v>
      </c>
      <c r="BO248" s="341" t="s">
        <v>220</v>
      </c>
      <c r="BP248" s="348">
        <v>45697</v>
      </c>
      <c r="BQ248" s="361" t="s">
        <v>1653</v>
      </c>
      <c r="BR248" s="598"/>
    </row>
    <row r="249" spans="1:70" s="626" customFormat="1" ht="409.6" customHeight="1">
      <c r="A249" s="607"/>
      <c r="B249" s="608"/>
      <c r="C249" s="608"/>
      <c r="D249" s="734"/>
      <c r="E249" s="653"/>
      <c r="F249" s="273" t="s">
        <v>289</v>
      </c>
      <c r="G249" s="336"/>
      <c r="H249" s="336"/>
      <c r="I249" s="409"/>
      <c r="J249" s="336"/>
      <c r="K249" s="344"/>
      <c r="L249" s="336"/>
      <c r="M249" s="654"/>
      <c r="N249" s="345"/>
      <c r="O249" s="336"/>
      <c r="P249" s="654"/>
      <c r="Q249" s="345"/>
      <c r="R249" s="655"/>
      <c r="S249" s="251" t="s">
        <v>1654</v>
      </c>
      <c r="T249" s="289" t="s">
        <v>57</v>
      </c>
      <c r="U249" s="302" t="s">
        <v>1655</v>
      </c>
      <c r="V249" s="302" t="s">
        <v>1656</v>
      </c>
      <c r="W249" s="292" t="s">
        <v>78</v>
      </c>
      <c r="X249" s="292" t="s">
        <v>61</v>
      </c>
      <c r="Y249" s="656" t="str">
        <f t="shared" si="266"/>
        <v>PROBABILIDAD</v>
      </c>
      <c r="Z249" s="657" t="str">
        <f t="shared" si="264"/>
        <v>40%</v>
      </c>
      <c r="AA249" s="275">
        <f>IFERROR(IF(AND(Y248="Probabilidad",Y249="Probabilidad"),(AA248-(AA248*Z249)),IF(Y249="Probabilidad",(N248-(N248*Z249)),IF(Y249="Impacto",AA248,""))),"")</f>
        <v>0.216</v>
      </c>
      <c r="AB249" s="282" t="str">
        <f t="shared" si="267"/>
        <v>BAJA</v>
      </c>
      <c r="AC249" s="280">
        <f>IFERROR(IF(AND(Y248="Impacto",Y249="Impacto"),(AC248-(AC248*Z249)),IF(Y249="Impacto",(Q248-(+Q248*Z249)),IF(Y249="Probabilidad",AC248,""))),"")</f>
        <v>0.8</v>
      </c>
      <c r="AD249" s="280" t="str">
        <f t="shared" ref="AD249:AD255" si="269">IFERROR(IF(AC249="","",IF(AC249&lt;=0.2,"LEVE",IF(AC249&lt;=0.4,"MENOR",IF(AC249&lt;=0.6,"MODERADO",IF(AC249&lt;=0.8,"MAYOR",IF(AC249=1,"CATASTRÓFICO")))))),"")</f>
        <v>MAYOR</v>
      </c>
      <c r="AE249" s="658" t="str">
        <f t="shared" si="268"/>
        <v>ALTO</v>
      </c>
      <c r="AF249" s="285">
        <v>45933</v>
      </c>
      <c r="AG249" s="278" t="s">
        <v>1657</v>
      </c>
      <c r="AH249" s="659"/>
      <c r="AI249" s="412"/>
      <c r="AJ249" s="659"/>
      <c r="AK249" s="355"/>
      <c r="AL249" s="655"/>
      <c r="AM249" s="659"/>
      <c r="AN249" s="412"/>
      <c r="AO249" s="659"/>
      <c r="AP249" s="660"/>
      <c r="AQ249" s="655"/>
      <c r="AR249" s="335"/>
      <c r="AS249" s="336"/>
      <c r="AT249" s="335"/>
      <c r="AU249" s="336"/>
      <c r="AV249" s="356"/>
      <c r="AW249" s="336"/>
      <c r="AX249" s="356"/>
      <c r="AY249" s="336"/>
      <c r="AZ249" s="360"/>
      <c r="BA249" s="340"/>
      <c r="BB249" s="356"/>
      <c r="BC249" s="336"/>
      <c r="BD249" s="356"/>
      <c r="BE249" s="336"/>
      <c r="BF249" s="356"/>
      <c r="BG249" s="336"/>
      <c r="BH249" s="356"/>
      <c r="BI249" s="336"/>
      <c r="BJ249" s="348"/>
      <c r="BK249" s="341"/>
      <c r="BL249" s="348"/>
      <c r="BM249" s="341"/>
      <c r="BN249" s="348"/>
      <c r="BO249" s="341"/>
      <c r="BP249" s="348"/>
      <c r="BQ249" s="361"/>
      <c r="BR249" s="598"/>
    </row>
    <row r="250" spans="1:70" s="626" customFormat="1" ht="102" customHeight="1">
      <c r="A250" s="650">
        <f>IF(OR(AM250=0,AO250=0),"",IF(AND(AM250&lt;=0.2,AO250&lt;=0.2),1,IF(AND(AM250&lt;=0.2,AO250&lt;=0.4),2,IF(AND(AM250&lt;=0.2,AO250&lt;=0.6),3,IF(AND(AM250&lt;=0.2,AO250&lt;=0.8),4,IF(AND(AM250&lt;=0.2,AO250&lt;=1),5,IF(AND(AM250&lt;=0.4,AO250&lt;=0.2),6,IF(AND(AM250&lt;=0.4,AO250&lt;=0.4),7,IF(AND(AM250&lt;=0.4,AO250&lt;=0.6),8,IF(AND(AM250&lt;=0.4,AO250&lt;=0.8),9,IF(AND(AM250&lt;=0.4,AO250&lt;=1),10,IF(AND(AM250&lt;=0.6,AO250&lt;=0.2),11,IF(AND(AM250&lt;=0.6,AO250&lt;=0.4),12,IF(AND(AM250&lt;=0.6,AO250&lt;=0.6),4,IF(AND(AM250&lt;=0.6,AO250&lt;=0.8),14,IF(AND(AM250&lt;=0.6,AO250&lt;=1),15,IF(AND(AM250&lt;=0.8,AO250&lt;=0.2),16,IF(AND(AM250&lt;=0.8,AO250&lt;=0.4),17,IF(AND(AM250&lt;=0.8,AO250&lt;=0.6),18,IF(AND(AM250&lt;=0.8,AO250&lt;=0.8),19,IF(AND(AM250&lt;=0.8,AO250&lt;=1),20,IF(AND(AM250&lt;=1,AO250&lt;=0.2),21,IF(AND(AM250&lt;=1,AO250&lt;=0.4),22,IF(AND(AM250&lt;=1,AO250&lt;=0.6),23,IF(AND(AM250&lt;=1,AO250&lt;=0.8),24,IF(AND(AM250&lt;=1,AO250&lt;=1),25,""))))))))))))))))))))))))))</f>
        <v>4</v>
      </c>
      <c r="B250" s="651">
        <f>IF(A250="","",(COUNTIF($A$21:A250,A250))/100)</f>
        <v>0.03</v>
      </c>
      <c r="C250" s="651">
        <f>IFERROR(A250+B250,"")</f>
        <v>4.03</v>
      </c>
      <c r="D250" s="734">
        <v>10</v>
      </c>
      <c r="E250" s="653" t="s">
        <v>950</v>
      </c>
      <c r="F250" s="346" t="s">
        <v>1658</v>
      </c>
      <c r="G250" s="340" t="s">
        <v>1659</v>
      </c>
      <c r="H250" s="340" t="s">
        <v>1660</v>
      </c>
      <c r="I250" s="409" t="s">
        <v>1661</v>
      </c>
      <c r="J250" s="340" t="s">
        <v>111</v>
      </c>
      <c r="K250" s="344">
        <v>163</v>
      </c>
      <c r="L250" s="340" t="s">
        <v>1662</v>
      </c>
      <c r="M250" s="776" t="str">
        <f>IF(K250&lt;=0,"",IF(K250&lt;=2,"Muy Baja",IF(K250&lt;=10,"Baja",IF(K250&lt;=30,"Media",IF(K250&lt;=100,"Alta",IF(K250&gt;100,"Muy Alta"))))))</f>
        <v>Muy Alta</v>
      </c>
      <c r="N250" s="345">
        <f>IF(M250="","",IF(M250="Muy Baja",0.2,IF(M250="Baja",0.4,IF(M250="Media",0.6,IF(M250="Alta",0.8,IF(M250="Muy Alta",1,))))))</f>
        <v>1</v>
      </c>
      <c r="O250" s="340" t="s">
        <v>529</v>
      </c>
      <c r="P250" s="654" t="str">
        <f>IF(OR(O250=CRITERIOS!$C$182,O250=CRITERIOS!$D$182),"Leve",IF(OR(O250=CRITERIOS!$C$183,O250=CRITERIOS!$D$183),"Menor",IF(OR(O250=CRITERIOS!$C$184,O250=CRITERIOS!$D$184),"Moderado",IF(OR(O250=CRITERIOS!$C$185,O250=CRITERIOS!$D$185),"Mayor",IF(OR(O250=CRITERIOS!$C$186,O250=CRITERIOS!$D$186),"Catastrófico","")))))</f>
        <v>Catastrófico</v>
      </c>
      <c r="Q250" s="345">
        <f>IF(P250="","",IF(P250="Leve",0.2,IF(P250="Menor",0.4,IF(P250="Moderado",0.6,IF(P250="Mayor",0.8,IF(P250="Catastrófico",1,))))))</f>
        <v>1</v>
      </c>
      <c r="R250" s="655" t="str">
        <f>IF(OR(AND(M250="Muy Baja",P250="Leve"),AND(M250="Muy Baja",P250="Menor"),AND(M250="Baja",P250="Leve")),"BAJO",IF(OR(AND(M250="Muy baja",P250="Moderado"),AND(M250="Baja",P250="Menor"),AND(M250="Baja",P250="Moderado"),AND(M250="Media",P250="Leve"),AND(M250="Media",P250="Menor"),AND(M250="Media",P250="Moderado"),AND(M250="Alta",P250="Leve"),AND(M250="Alta",P250="Menor")),"MODERADO",IF(OR(AND(M250="Muy Baja",P250="Mayor"),AND(M250="Baja",P250="Mayor"),AND(M250="Media",P250="Mayor"),AND(M250="Alta",P250="Moderado"),AND(M250="Alta",P250="Mayor"),AND(M250="Muy Alta",P250="Leve"),AND(M250="Muy Alta",P250="Menor"),AND(M250="Muy Alta",P250="Moderado"),AND(M250="Muy Alta",P250="Mayor")),"ALTO",IF(OR(AND(M250="Muy Baja",P250="Catastrófico"),AND(M250="Baja",P250="Catastrófico"),AND(M250="Media",P250="Catastrófico"),AND(M250="Alta",P250="Catastrófico"),AND(M250="Muy Alta",P250="Catastrófico")),"EXTREMO",""))))</f>
        <v>EXTREMO</v>
      </c>
      <c r="S250" s="278" t="s">
        <v>1663</v>
      </c>
      <c r="T250" s="292" t="s">
        <v>57</v>
      </c>
      <c r="U250" s="273" t="s">
        <v>1664</v>
      </c>
      <c r="V250" s="273" t="s">
        <v>1665</v>
      </c>
      <c r="W250" s="292" t="s">
        <v>78</v>
      </c>
      <c r="X250" s="292" t="s">
        <v>61</v>
      </c>
      <c r="Y250" s="656" t="str">
        <f>IF(OR(W250="PREVENTIVO",W250="DETECTIVO"),"PROBABILIDAD",IF(W250="CORRECTIVO","IMPACTO",""))</f>
        <v>PROBABILIDAD</v>
      </c>
      <c r="Z250" s="657" t="str">
        <f t="shared" si="264"/>
        <v>40%</v>
      </c>
      <c r="AA250" s="301">
        <f>IFERROR(IF(Y250="Probabilidad",(N250-(N250*Z250)),IF(Y250="Impacto",N250,"")),"")</f>
        <v>0.6</v>
      </c>
      <c r="AB250" s="282" t="str">
        <f t="shared" si="267"/>
        <v>MEDIA</v>
      </c>
      <c r="AC250" s="301">
        <f>IFERROR(IF(Y250="Impacto",(Q250-(Q250*Z250)),IF(Y250="Probabilidad",Q250,"")),"")</f>
        <v>1</v>
      </c>
      <c r="AD250" s="280" t="str">
        <f t="shared" si="269"/>
        <v>CATASTRÓFICO</v>
      </c>
      <c r="AE250" s="658" t="str">
        <f t="shared" si="268"/>
        <v>EXTREMO</v>
      </c>
      <c r="AF250" s="292" t="s">
        <v>959</v>
      </c>
      <c r="AG250" s="309" t="s">
        <v>1666</v>
      </c>
      <c r="AH250" s="659">
        <f>MIN(AA250:AA252)</f>
        <v>0.216</v>
      </c>
      <c r="AI250" s="660" t="str">
        <f>IFERROR(IF(AH250="","",IF(AH250&lt;=0.2,"MUY BAJA",IF(AH250&lt;=0.4,"BAJA",IF(AH250&lt;=0.6,"MEDIA",IF(AH250&lt;=0.8,"ALTA",IF(AH250=1,"MUY ALTA")))))),"")</f>
        <v>BAJA</v>
      </c>
      <c r="AJ250" s="659">
        <f>MIN(AC250:AC252)</f>
        <v>1</v>
      </c>
      <c r="AK250" s="355" t="str">
        <f>IFERROR(IF(AJ250="","",IF(AJ250&lt;=0.2,"LEVE",IF(AJ250&lt;=0.4,"MENOR",IF(AJ250&lt;=0.6,"MODERADO",IF(AJ250&lt;=0.8,"MAYOR",IF(AJ250=1,"CATASTRÓFICO")))))),"")</f>
        <v>CATASTRÓFICO</v>
      </c>
      <c r="AL250" s="655" t="str">
        <f>IFERROR(IF(OR(AND(AI250="Muy Baja",AK250="Leve"),AND(AI250="Muy Baja",AK250="Menor"),AND(AI250="Baja",AK250="Leve")),"BAJO",IF(OR(AND(AI250="Muy baja",AK250="Moderado"),AND(AI250="Baja",AK250="Menor"),AND(AI250="Baja",AK250="Moderado"),AND(AI250="Media",AK250="Leve"),AND(AI250="Media",AK250="Menor"),AND(AI250="Media",AK250="Moderado"),AND(AI250="Alta",AK250="Leve"),AND(AI250="Alta",AK250="Menor")),"MODERADO",IF(OR(AND(AI250="Muy Baja",AK250="Mayor"),AND(AI250="Baja",AK250="Mayor"),AND(AI250="Media",AK250="Mayor"),AND(AI250="Alta",AK250="Moderado"),AND(AI250="Alta",AK250="Mayor"),AND(AI250="Muy Alta",AK250="Leve"),AND(AI250="Muy Alta",AK250="Menor"),AND(AI250="Muy Alta",AK250="Moderado"),AND(AI250="Muy Alta",AK250="Mayor")),"ALTO",IF(OR(AND(AI250="Muy Baja",AK250="Catastrófico"),AND(AI250="Baja",AK250="Catastrófico"),AND(AI250="Media",AK250="Catastrófico"),AND(AI250="Alta",AK250="Catastrófico"),AND(AI250="Muy Alta",AK250="Catastrófico")),"EXTREMO","")))),"")</f>
        <v>EXTREMO</v>
      </c>
      <c r="AM250" s="659">
        <f>+AVERAGE(AH250:AH272)</f>
        <v>0.12296591999999999</v>
      </c>
      <c r="AN250" s="355" t="str">
        <f>IFERROR(IF(AM250="","",IF(AM250&lt;=0.2,"MUY BAJA",IF(AM250&lt;=0.4,"BAJA",IF(AM250&lt;=0.6,"MEDIA",IF(AM250&lt;=0.8,"ALTA",IF(AM250=1,"MUY ALTA")))))),"")</f>
        <v>MUY BAJA</v>
      </c>
      <c r="AO250" s="659">
        <f>+AVERAGE(AJ250:AJ272)</f>
        <v>0.75000000000000011</v>
      </c>
      <c r="AP250" s="660" t="str">
        <f>IFERROR(IF(AO250="","",IF(AO250&lt;=0.2,"LEVE",IF(AO250&lt;=0.4,"MENOR",IF(AO250&lt;=0.6,"MODERADO",IF(AO250&lt;=0.8,"MAYOR",IF(AO250=1,"CATASTRÓFICO")))))),"")</f>
        <v>MAYOR</v>
      </c>
      <c r="AQ250" s="655" t="str">
        <f>IFERROR(IF(OR(AND(AN250="Muy Baja",AP250="Leve"),AND(AN250="Muy Baja",AP250="Menor"),AND(AN250="Baja",AP250="Leve")),"BAJO",IF(OR(AND(AN250="Muy baja",AP250="Moderado"),AND(AN250="Baja",AP250="Menor"),AND(AN250="Baja",AP250="Moderado"),AND(AN250="Media",AP250="Leve"),AND(AN250="Media",AP250="Menor"),AND(AN250="Media",AP250="Moderado"),AND(AN250="Alta",AP250="Leve"),AND(AN250="Alta",AP250="Menor")),"MODERADO",IF(OR(AND(AN250="Muy Baja",AP250="Mayor"),AND(AN250="Baja",AP250="Mayor"),AND(AN250="Media",AP250="Mayor"),AND(AN250="Alta",AP250="Moderado"),AND(AN250="Alta",AP250="Mayor"),AND(AN250="Muy Alta",AP250="Leve"),AND(AN250="Muy Alta",AP250="Menor"),AND(AN250="Muy Alta",AP250="Moderado"),AND(AN250="Muy Alta",AP250="Mayor")),"ALTO",IF(OR(AND(AN250="Muy Baja",AP250="Catastrófico"),AND(AN250="Baja",AP250="Catastrófico"),AND(AN250="Media",AP250="Catastrófico"),AND(AN250="Alta",AP250="Catastrófico"),AND(AN250="Muy Alta",AP250="Catastrófico")),"EXTREMO","")))),"")</f>
        <v>ALTO</v>
      </c>
      <c r="AR250" s="335">
        <v>43717</v>
      </c>
      <c r="AS250" s="336" t="s">
        <v>1667</v>
      </c>
      <c r="AT250" s="335">
        <v>43859</v>
      </c>
      <c r="AU250" s="336" t="s">
        <v>1668</v>
      </c>
      <c r="AV250" s="356">
        <v>44063</v>
      </c>
      <c r="AW250" s="336" t="s">
        <v>1669</v>
      </c>
      <c r="AX250" s="356">
        <v>44256</v>
      </c>
      <c r="AY250" s="336" t="s">
        <v>215</v>
      </c>
      <c r="AZ250" s="356">
        <v>44585</v>
      </c>
      <c r="BA250" s="336" t="s">
        <v>72</v>
      </c>
      <c r="BB250" s="356">
        <v>44803</v>
      </c>
      <c r="BC250" s="336" t="s">
        <v>1670</v>
      </c>
      <c r="BD250" s="356">
        <v>44987</v>
      </c>
      <c r="BE250" s="336" t="s">
        <v>215</v>
      </c>
      <c r="BF250" s="360">
        <v>45128</v>
      </c>
      <c r="BG250" s="340" t="s">
        <v>1671</v>
      </c>
      <c r="BH250" s="356"/>
      <c r="BI250" s="336"/>
      <c r="BJ250" s="671">
        <v>45366</v>
      </c>
      <c r="BK250" s="672" t="s">
        <v>1672</v>
      </c>
      <c r="BL250" s="360">
        <v>45553</v>
      </c>
      <c r="BM250" s="362" t="s">
        <v>1673</v>
      </c>
      <c r="BN250" s="360">
        <v>45661</v>
      </c>
      <c r="BO250" s="362" t="s">
        <v>220</v>
      </c>
      <c r="BP250" s="360">
        <v>45970</v>
      </c>
      <c r="BQ250" s="432" t="s">
        <v>1674</v>
      </c>
      <c r="BR250" s="598"/>
    </row>
    <row r="251" spans="1:70" s="626" customFormat="1" ht="97.5" customHeight="1">
      <c r="A251" s="607"/>
      <c r="B251" s="608"/>
      <c r="C251" s="608"/>
      <c r="D251" s="734"/>
      <c r="E251" s="653"/>
      <c r="F251" s="346"/>
      <c r="G251" s="340"/>
      <c r="H251" s="340"/>
      <c r="I251" s="409"/>
      <c r="J251" s="340"/>
      <c r="K251" s="344"/>
      <c r="L251" s="340"/>
      <c r="M251" s="776"/>
      <c r="N251" s="345"/>
      <c r="O251" s="340"/>
      <c r="P251" s="654"/>
      <c r="Q251" s="345"/>
      <c r="R251" s="655"/>
      <c r="S251" s="278" t="s">
        <v>1675</v>
      </c>
      <c r="T251" s="292" t="s">
        <v>57</v>
      </c>
      <c r="U251" s="273" t="s">
        <v>1676</v>
      </c>
      <c r="V251" s="273" t="s">
        <v>1677</v>
      </c>
      <c r="W251" s="292" t="s">
        <v>78</v>
      </c>
      <c r="X251" s="292" t="s">
        <v>61</v>
      </c>
      <c r="Y251" s="656" t="str">
        <f t="shared" ref="Y251:Y252" si="270">IF(OR(W251="PREVENTIVO",W251="DETECTIVO"),"PROBABILIDAD",IF(W251="CORRECTIVO","IMPACTO",""))</f>
        <v>PROBABILIDAD</v>
      </c>
      <c r="Z251" s="657" t="str">
        <f t="shared" ref="Z251:Z262" si="271">IF(AND(W251="PREVENTIVO",X251="AUTOMÁTICO"),"50%",IF(AND(W251="PREVENTIVO",X251="MANUAL"),"40%",IF(AND(W251="DETECTIVO",X251="AUTOMÁTICO"),"40%",IF(AND(W251="DETECTIVO",X251="MANUAL"),"30%",IF(AND(W251="CORRECTIVO",X251="AUTOMÁTICO"),"35%",IF(AND(W251="CORRECTIVO",X251="MANUAL"),"25%",""))))))</f>
        <v>40%</v>
      </c>
      <c r="AA251" s="275">
        <f>IFERROR(IF(AND(Y250="Probabilidad",Y251="Probabilidad"),(AA250-(AA250*Z251)),IF(Y251="Probabilidad",(N250-(N250*Z251)),IF(Y251="Impacto",AA250,""))),"")</f>
        <v>0.36</v>
      </c>
      <c r="AB251" s="280" t="str">
        <f t="shared" si="267"/>
        <v>BAJA</v>
      </c>
      <c r="AC251" s="301">
        <f>IFERROR(IF(AND(Y250="Impacto",Y251="Impacto"),(AC250-(AC250*Z251)),IF(Y251="Impacto",(Q250-(+Q250*Z251)),IF(Y251="Probabilidad",AC250,""))),"")</f>
        <v>1</v>
      </c>
      <c r="AD251" s="280" t="str">
        <f t="shared" si="269"/>
        <v>CATASTRÓFICO</v>
      </c>
      <c r="AE251" s="658" t="str">
        <f t="shared" si="268"/>
        <v>EXTREMO</v>
      </c>
      <c r="AF251" s="386" t="s">
        <v>959</v>
      </c>
      <c r="AG251" s="309" t="s">
        <v>1678</v>
      </c>
      <c r="AH251" s="659"/>
      <c r="AI251" s="660"/>
      <c r="AJ251" s="659"/>
      <c r="AK251" s="355"/>
      <c r="AL251" s="655"/>
      <c r="AM251" s="659"/>
      <c r="AN251" s="355"/>
      <c r="AO251" s="659"/>
      <c r="AP251" s="660"/>
      <c r="AQ251" s="655"/>
      <c r="AR251" s="335"/>
      <c r="AS251" s="336"/>
      <c r="AT251" s="335"/>
      <c r="AU251" s="336"/>
      <c r="AV251" s="356"/>
      <c r="AW251" s="336"/>
      <c r="AX251" s="356"/>
      <c r="AY251" s="336"/>
      <c r="AZ251" s="356"/>
      <c r="BA251" s="336"/>
      <c r="BB251" s="356"/>
      <c r="BC251" s="336"/>
      <c r="BD251" s="356"/>
      <c r="BE251" s="336"/>
      <c r="BF251" s="360"/>
      <c r="BG251" s="340"/>
      <c r="BH251" s="356"/>
      <c r="BI251" s="336"/>
      <c r="BJ251" s="671"/>
      <c r="BK251" s="672"/>
      <c r="BL251" s="360"/>
      <c r="BM251" s="340"/>
      <c r="BN251" s="360"/>
      <c r="BO251" s="340"/>
      <c r="BP251" s="360"/>
      <c r="BQ251" s="426"/>
      <c r="BR251" s="598"/>
    </row>
    <row r="252" spans="1:70" s="626" customFormat="1" ht="108.75" customHeight="1">
      <c r="A252" s="607"/>
      <c r="B252" s="608"/>
      <c r="C252" s="608"/>
      <c r="D252" s="734"/>
      <c r="E252" s="653"/>
      <c r="F252" s="346"/>
      <c r="G252" s="340"/>
      <c r="H252" s="340"/>
      <c r="I252" s="409"/>
      <c r="J252" s="340"/>
      <c r="K252" s="344"/>
      <c r="L252" s="340"/>
      <c r="M252" s="776"/>
      <c r="N252" s="345"/>
      <c r="O252" s="340"/>
      <c r="P252" s="654"/>
      <c r="Q252" s="345"/>
      <c r="R252" s="655"/>
      <c r="S252" s="278" t="s">
        <v>1679</v>
      </c>
      <c r="T252" s="292" t="s">
        <v>57</v>
      </c>
      <c r="U252" s="273" t="s">
        <v>1680</v>
      </c>
      <c r="V252" s="278" t="s">
        <v>1681</v>
      </c>
      <c r="W252" s="292" t="s">
        <v>78</v>
      </c>
      <c r="X252" s="292" t="s">
        <v>61</v>
      </c>
      <c r="Y252" s="656" t="str">
        <f t="shared" si="270"/>
        <v>PROBABILIDAD</v>
      </c>
      <c r="Z252" s="657" t="str">
        <f t="shared" si="271"/>
        <v>40%</v>
      </c>
      <c r="AA252" s="275">
        <f>IFERROR(IF(AND(Y251="Probabilidad",Y252="Probabilidad"),(AA251-(AA251*Z252)),IF(AND(Y251="Impacto",Y252="Probabilidad"),(AA250-(AA250*Z252)),IF(Y252="Impacto",AA251,""))),"")</f>
        <v>0.216</v>
      </c>
      <c r="AB252" s="280" t="str">
        <f t="shared" si="267"/>
        <v>BAJA</v>
      </c>
      <c r="AC252" s="280">
        <f>IFERROR(IF(AND(Y251="Impacto",Y252="Impacto"),(AC251-(AC251*Z252)),IF(AND(Y251="Probabilidad",Y252="Impacto"),(AC250-(AC250*Z252)),IF(Y252="Probabilidad",AC251,""))),"")</f>
        <v>1</v>
      </c>
      <c r="AD252" s="280" t="str">
        <f t="shared" si="269"/>
        <v>CATASTRÓFICO</v>
      </c>
      <c r="AE252" s="658" t="str">
        <f t="shared" si="268"/>
        <v>EXTREMO</v>
      </c>
      <c r="AF252" s="386"/>
      <c r="AG252" s="309" t="s">
        <v>1682</v>
      </c>
      <c r="AH252" s="659"/>
      <c r="AI252" s="660"/>
      <c r="AJ252" s="659"/>
      <c r="AK252" s="355"/>
      <c r="AL252" s="655"/>
      <c r="AM252" s="659"/>
      <c r="AN252" s="355"/>
      <c r="AO252" s="659"/>
      <c r="AP252" s="660"/>
      <c r="AQ252" s="655"/>
      <c r="AR252" s="335"/>
      <c r="AS252" s="336"/>
      <c r="AT252" s="335"/>
      <c r="AU252" s="336"/>
      <c r="AV252" s="356"/>
      <c r="AW252" s="336"/>
      <c r="AX252" s="356"/>
      <c r="AY252" s="336"/>
      <c r="AZ252" s="356"/>
      <c r="BA252" s="336"/>
      <c r="BB252" s="356"/>
      <c r="BC252" s="336"/>
      <c r="BD252" s="356"/>
      <c r="BE252" s="336"/>
      <c r="BF252" s="360"/>
      <c r="BG252" s="340"/>
      <c r="BH252" s="356"/>
      <c r="BI252" s="336"/>
      <c r="BJ252" s="671"/>
      <c r="BK252" s="672"/>
      <c r="BL252" s="360"/>
      <c r="BM252" s="340"/>
      <c r="BN252" s="360"/>
      <c r="BO252" s="340"/>
      <c r="BP252" s="360"/>
      <c r="BQ252" s="426"/>
      <c r="BR252" s="598"/>
    </row>
    <row r="253" spans="1:70" s="626" customFormat="1" ht="409.5" customHeight="1">
      <c r="A253" s="607"/>
      <c r="B253" s="608"/>
      <c r="C253" s="608"/>
      <c r="D253" s="734"/>
      <c r="E253" s="653" t="s">
        <v>231</v>
      </c>
      <c r="F253" s="273" t="s">
        <v>1683</v>
      </c>
      <c r="G253" s="336" t="s">
        <v>1684</v>
      </c>
      <c r="H253" s="336" t="s">
        <v>1685</v>
      </c>
      <c r="I253" s="409"/>
      <c r="J253" s="336" t="s">
        <v>111</v>
      </c>
      <c r="K253" s="344">
        <v>9</v>
      </c>
      <c r="L253" s="336" t="s">
        <v>1686</v>
      </c>
      <c r="M253" s="654" t="str">
        <f>IF(K253&lt;=0,"",IF(K253&lt;=2,"Muy Baja",IF(K253&lt;=10,"Baja",IF(K253&lt;=30,"Media",IF(K253&lt;=100,"Alta",IF(K253&gt;100,"Muy Alta"))))))</f>
        <v>Baja</v>
      </c>
      <c r="N253" s="345">
        <f>IF(M253="","",IF(M253="Muy Baja",0.2,IF(M253="Baja",0.4,IF(M253="Media",0.6,IF(M253="Alta",0.8,IF(M253="Muy Alta",1,))))))</f>
        <v>0.4</v>
      </c>
      <c r="O253" s="336" t="s">
        <v>149</v>
      </c>
      <c r="P253" s="654" t="str">
        <f>IF(OR(O253=CRITERIOS!$C$182,O253=CRITERIOS!$D$182),"Leve",IF(OR(O253=CRITERIOS!$C$183,O253=CRITERIOS!$D$183),"Menor",IF(OR(O253=CRITERIOS!$C$184,O253=CRITERIOS!$D$184),"Moderado",IF(OR(O253=CRITERIOS!$C$185,O253=CRITERIOS!$D$185),"Mayor",IF(OR(O253=CRITERIOS!$C$186,O253=CRITERIOS!$D$186),"Catastrófico","")))))</f>
        <v>Mayor</v>
      </c>
      <c r="Q253" s="345">
        <f>IF(P253="","",IF(P253="Leve",0.2,IF(P253="Menor",0.4,IF(P253="Moderado",0.6,IF(P253="Mayor",0.8,IF(P253="Catastrófico",1,))))))</f>
        <v>0.8</v>
      </c>
      <c r="R253" s="655" t="str">
        <f>IF(OR(AND(M253="Muy Baja",P253="Leve"),AND(M253="Muy Baja",P253="Menor"),AND(M253="Baja",P253="Leve")),"BAJO",IF(OR(AND(M253="Muy baja",P253="Moderado"),AND(M253="Baja",P253="Menor"),AND(M253="Baja",P253="Moderado"),AND(M253="Media",P253="Leve"),AND(M253="Media",P253="Menor"),AND(M253="Media",P253="Moderado"),AND(M253="Alta",P253="Leve"),AND(M253="Alta",P253="Menor")),"MODERADO",IF(OR(AND(M253="Muy Baja",P253="Mayor"),AND(M253="Baja",P253="Mayor"),AND(M253="Media",P253="Mayor"),AND(M253="Alta",P253="Moderado"),AND(M253="Alta",P253="Mayor"),AND(M253="Muy Alta",P253="Leve"),AND(M253="Muy Alta",P253="Menor"),AND(M253="Muy Alta",P253="Moderado"),AND(M253="Muy Alta",P253="Mayor")),"ALTO",IF(OR(AND(M253="Muy Baja",P253="Catastrófico"),AND(M253="Baja",P253="Catastrófico"),AND(M253="Media",P253="Catastrófico"),AND(M253="Alta",P253="Catastrófico"),AND(M253="Muy Alta",P253="Catastrófico")),"EXTREMO",""))))</f>
        <v>ALTO</v>
      </c>
      <c r="S253" s="278" t="s">
        <v>1687</v>
      </c>
      <c r="T253" s="292" t="s">
        <v>170</v>
      </c>
      <c r="U253" s="278" t="s">
        <v>1688</v>
      </c>
      <c r="V253" s="278" t="s">
        <v>1689</v>
      </c>
      <c r="W253" s="292" t="s">
        <v>78</v>
      </c>
      <c r="X253" s="292" t="s">
        <v>61</v>
      </c>
      <c r="Y253" s="656" t="str">
        <f t="shared" ref="Y253:Y263" si="272">IF(OR(W253="PREVENTIVO",W253="DETECTIVO"),"PROBABILIDAD",IF(W253="CORRECTIVO","IMPACTO",""))</f>
        <v>PROBABILIDAD</v>
      </c>
      <c r="Z253" s="657" t="str">
        <f t="shared" si="271"/>
        <v>40%</v>
      </c>
      <c r="AA253" s="275">
        <f>IFERROR(IF(Y253="Probabilidad",(N253-(N253*Z253)),IF(Y253="Impacto",N253,"")),"")</f>
        <v>0.24</v>
      </c>
      <c r="AB253" s="305" t="str">
        <f t="shared" si="267"/>
        <v>BAJA</v>
      </c>
      <c r="AC253" s="280">
        <f>IFERROR(IF(Y253="Impacto",(Q253-(Q253*Z253)),IF(Y253="Probabilidad",Q253,"")),"")</f>
        <v>0.8</v>
      </c>
      <c r="AD253" s="280" t="str">
        <f t="shared" si="269"/>
        <v>MAYOR</v>
      </c>
      <c r="AE253" s="658" t="str">
        <f t="shared" si="268"/>
        <v>ALTO</v>
      </c>
      <c r="AF253" s="285">
        <v>45933</v>
      </c>
      <c r="AG253" s="278" t="s">
        <v>1690</v>
      </c>
      <c r="AH253" s="659">
        <f>MIN(AA253:AA255)</f>
        <v>8.6399999999999991E-2</v>
      </c>
      <c r="AI253" s="405" t="str">
        <f>IFERROR(IF(AH253="","",IF(AH253&lt;=0.2,"MUY BAJA",IF(AH253&lt;=0.4,"BAJA",IF(AH253&lt;=0.6,"MEDIA",IF(AH253&lt;=0.8,"ALTA",IF(AH253=1,"MUY ALTA")))))),"")</f>
        <v>MUY BAJA</v>
      </c>
      <c r="AJ253" s="659">
        <f>MIN(AC253:AC255)</f>
        <v>0.8</v>
      </c>
      <c r="AK253" s="355" t="str">
        <f>IFERROR(IF(AJ253="","",IF(AJ253&lt;=0.2,"LEVE",IF(AJ253&lt;=0.4,"MENOR",IF(AJ253&lt;=0.6,"MODERADO",IF(AJ253&lt;=0.8,"MAYOR",IF(AJ253=1,"CATASTRÓFICO")))))),"")</f>
        <v>MAYOR</v>
      </c>
      <c r="AL253" s="655" t="str">
        <f>IFERROR(IF(OR(AND(AI253="Muy Baja",AK253="Leve"),AND(AI253="Muy Baja",AK253="Menor"),AND(AI253="Baja",AK253="Leve")),"BAJO",IF(OR(AND(AI253="Muy baja",AK253="Moderado"),AND(AI253="Baja",AK253="Menor"),AND(AI253="Baja",AK253="Moderado"),AND(AI253="Media",AK253="Leve"),AND(AI253="Media",AK253="Menor"),AND(AI253="Media",AK253="Moderado"),AND(AI253="Alta",AK253="Leve"),AND(AI253="Alta",AK253="Menor")),"MODERADO",IF(OR(AND(AI253="Muy Baja",AK253="Mayor"),AND(AI253="Baja",AK253="Mayor"),AND(AI253="Media",AK253="Mayor"),AND(AI253="Alta",AK253="Moderado"),AND(AI253="Alta",AK253="Mayor"),AND(AI253="Muy Alta",AK253="Leve"),AND(AI253="Muy Alta",AK253="Menor"),AND(AI253="Muy Alta",AK253="Moderado"),AND(AI253="Muy Alta",AK253="Mayor")),"ALTO",IF(OR(AND(AI253="Muy Baja",AK253="Catastrófico"),AND(AI253="Baja",AK253="Catastrófico"),AND(AI253="Media",AK253="Catastrófico"),AND(AI253="Alta",AK253="Catastrófico"),AND(AI253="Muy Alta",AK253="Catastrófico")),"EXTREMO","")))),"")</f>
        <v>ALTO</v>
      </c>
      <c r="AM253" s="659"/>
      <c r="AN253" s="355"/>
      <c r="AO253" s="659"/>
      <c r="AP253" s="660"/>
      <c r="AQ253" s="655"/>
      <c r="AR253" s="335">
        <v>43733</v>
      </c>
      <c r="AS253" s="336" t="s">
        <v>215</v>
      </c>
      <c r="AT253" s="335">
        <v>43859</v>
      </c>
      <c r="AU253" s="336" t="s">
        <v>1691</v>
      </c>
      <c r="AV253" s="356">
        <v>44061</v>
      </c>
      <c r="AW253" s="336" t="s">
        <v>1692</v>
      </c>
      <c r="AX253" s="356">
        <v>44294</v>
      </c>
      <c r="AY253" s="336" t="s">
        <v>1693</v>
      </c>
      <c r="AZ253" s="356">
        <v>44587</v>
      </c>
      <c r="BA253" s="336" t="s">
        <v>1694</v>
      </c>
      <c r="BB253" s="356">
        <v>44795</v>
      </c>
      <c r="BC253" s="336" t="s">
        <v>1695</v>
      </c>
      <c r="BD253" s="671">
        <v>44960</v>
      </c>
      <c r="BE253" s="672" t="s">
        <v>215</v>
      </c>
      <c r="BF253" s="360">
        <v>45138</v>
      </c>
      <c r="BG253" s="340" t="s">
        <v>1696</v>
      </c>
      <c r="BH253" s="356"/>
      <c r="BI253" s="336"/>
      <c r="BJ253" s="348">
        <v>45400</v>
      </c>
      <c r="BK253" s="341" t="s">
        <v>215</v>
      </c>
      <c r="BL253" s="348">
        <v>45551</v>
      </c>
      <c r="BM253" s="341" t="s">
        <v>1697</v>
      </c>
      <c r="BN253" s="348">
        <v>45720</v>
      </c>
      <c r="BO253" s="341" t="s">
        <v>220</v>
      </c>
      <c r="BP253" s="348">
        <v>45697</v>
      </c>
      <c r="BQ253" s="361" t="s">
        <v>1698</v>
      </c>
      <c r="BR253" s="598"/>
    </row>
    <row r="254" spans="1:70" s="626" customFormat="1" ht="94.5" customHeight="1">
      <c r="A254" s="607"/>
      <c r="B254" s="608"/>
      <c r="C254" s="608"/>
      <c r="D254" s="734"/>
      <c r="E254" s="653"/>
      <c r="F254" s="273" t="s">
        <v>1699</v>
      </c>
      <c r="G254" s="336"/>
      <c r="H254" s="336"/>
      <c r="I254" s="409"/>
      <c r="J254" s="336"/>
      <c r="K254" s="344"/>
      <c r="L254" s="336"/>
      <c r="M254" s="654"/>
      <c r="N254" s="345"/>
      <c r="O254" s="336"/>
      <c r="P254" s="654"/>
      <c r="Q254" s="345"/>
      <c r="R254" s="655"/>
      <c r="S254" s="273" t="s">
        <v>1700</v>
      </c>
      <c r="T254" s="292" t="s">
        <v>98</v>
      </c>
      <c r="U254" s="278" t="s">
        <v>1701</v>
      </c>
      <c r="V254" s="278" t="s">
        <v>1702</v>
      </c>
      <c r="W254" s="292" t="s">
        <v>78</v>
      </c>
      <c r="X254" s="292" t="s">
        <v>61</v>
      </c>
      <c r="Y254" s="656" t="str">
        <f t="shared" si="272"/>
        <v>PROBABILIDAD</v>
      </c>
      <c r="Z254" s="657" t="str">
        <f t="shared" si="271"/>
        <v>40%</v>
      </c>
      <c r="AA254" s="275">
        <f>IFERROR(IF(AND(Y253="Probabilidad",Y254="Probabilidad"),(AA253-(AA253*Z254)),IF(Y254="Probabilidad",(N253-(N253*Z254)),IF(Y254="Impacto",AA253,""))),"")</f>
        <v>0.14399999999999999</v>
      </c>
      <c r="AB254" s="305" t="str">
        <f t="shared" si="267"/>
        <v>MUY BAJA</v>
      </c>
      <c r="AC254" s="280">
        <f>IFERROR(IF(AND(Y253="Impacto",Y254="Impacto"),(AC253-(AC253*Z254)),IF(Y254="Impacto",(Q253-(+Q253*Z254)),IF(Y254="Probabilidad",AC253,""))),"")</f>
        <v>0.8</v>
      </c>
      <c r="AD254" s="280" t="str">
        <f t="shared" si="269"/>
        <v>MAYOR</v>
      </c>
      <c r="AE254" s="658" t="str">
        <f t="shared" si="268"/>
        <v>ALTO</v>
      </c>
      <c r="AF254" s="285">
        <v>45933</v>
      </c>
      <c r="AG254" s="278" t="s">
        <v>1703</v>
      </c>
      <c r="AH254" s="659"/>
      <c r="AI254" s="405"/>
      <c r="AJ254" s="659"/>
      <c r="AK254" s="355"/>
      <c r="AL254" s="655"/>
      <c r="AM254" s="659"/>
      <c r="AN254" s="355"/>
      <c r="AO254" s="659"/>
      <c r="AP254" s="660"/>
      <c r="AQ254" s="655"/>
      <c r="AR254" s="335"/>
      <c r="AS254" s="336"/>
      <c r="AT254" s="335"/>
      <c r="AU254" s="336"/>
      <c r="AV254" s="356"/>
      <c r="AW254" s="336"/>
      <c r="AX254" s="356"/>
      <c r="AY254" s="336"/>
      <c r="AZ254" s="356"/>
      <c r="BA254" s="336"/>
      <c r="BB254" s="356"/>
      <c r="BC254" s="336"/>
      <c r="BD254" s="671"/>
      <c r="BE254" s="672"/>
      <c r="BF254" s="360"/>
      <c r="BG254" s="340"/>
      <c r="BH254" s="356"/>
      <c r="BI254" s="336"/>
      <c r="BJ254" s="348"/>
      <c r="BK254" s="341"/>
      <c r="BL254" s="348"/>
      <c r="BM254" s="341"/>
      <c r="BN254" s="348"/>
      <c r="BO254" s="341"/>
      <c r="BP254" s="348"/>
      <c r="BQ254" s="361"/>
      <c r="BR254" s="598"/>
    </row>
    <row r="255" spans="1:70" s="626" customFormat="1" ht="197.25" customHeight="1">
      <c r="A255" s="607"/>
      <c r="B255" s="608"/>
      <c r="C255" s="608"/>
      <c r="D255" s="734"/>
      <c r="E255" s="653"/>
      <c r="F255" s="273" t="s">
        <v>1704</v>
      </c>
      <c r="G255" s="336"/>
      <c r="H255" s="336"/>
      <c r="I255" s="409"/>
      <c r="J255" s="336"/>
      <c r="K255" s="344"/>
      <c r="L255" s="336"/>
      <c r="M255" s="654"/>
      <c r="N255" s="345"/>
      <c r="O255" s="336"/>
      <c r="P255" s="654"/>
      <c r="Q255" s="345"/>
      <c r="R255" s="655"/>
      <c r="S255" s="273" t="s">
        <v>1705</v>
      </c>
      <c r="T255" s="292" t="s">
        <v>57</v>
      </c>
      <c r="U255" s="278" t="s">
        <v>1706</v>
      </c>
      <c r="V255" s="278" t="s">
        <v>1707</v>
      </c>
      <c r="W255" s="292" t="s">
        <v>78</v>
      </c>
      <c r="X255" s="292" t="s">
        <v>61</v>
      </c>
      <c r="Y255" s="656" t="str">
        <f t="shared" si="272"/>
        <v>PROBABILIDAD</v>
      </c>
      <c r="Z255" s="657" t="str">
        <f t="shared" si="271"/>
        <v>40%</v>
      </c>
      <c r="AA255" s="275">
        <f>IFERROR(IF(AND(Y254="Probabilidad",Y255="Probabilidad"),(AA254-(AA254*Z255)),IF(AND(Y254="Impacto",Y255="Probabilidad"),(AA253-(AA253*Z255)),IF(Y255="Impacto",AA254,""))),"")</f>
        <v>8.6399999999999991E-2</v>
      </c>
      <c r="AB255" s="280" t="str">
        <f t="shared" si="267"/>
        <v>MUY BAJA</v>
      </c>
      <c r="AC255" s="280">
        <f>IFERROR(IF(AND(Y254="Impacto",Y255="Impacto"),(AC254-(AC254*Z255)),IF(AND(Y254="Probabilidad",Y255="Impacto"),(AC253-(AC253*Z255)),IF(Y255="Probabilidad",AC254,""))),"")</f>
        <v>0.8</v>
      </c>
      <c r="AD255" s="280" t="str">
        <f t="shared" si="269"/>
        <v>MAYOR</v>
      </c>
      <c r="AE255" s="658" t="str">
        <f t="shared" si="268"/>
        <v>ALTO</v>
      </c>
      <c r="AF255" s="285">
        <v>45933</v>
      </c>
      <c r="AG255" s="278" t="s">
        <v>1708</v>
      </c>
      <c r="AH255" s="659"/>
      <c r="AI255" s="405"/>
      <c r="AJ255" s="659"/>
      <c r="AK255" s="355"/>
      <c r="AL255" s="655"/>
      <c r="AM255" s="659"/>
      <c r="AN255" s="355"/>
      <c r="AO255" s="659"/>
      <c r="AP255" s="660"/>
      <c r="AQ255" s="655"/>
      <c r="AR255" s="335"/>
      <c r="AS255" s="336"/>
      <c r="AT255" s="335"/>
      <c r="AU255" s="336"/>
      <c r="AV255" s="356"/>
      <c r="AW255" s="336"/>
      <c r="AX255" s="356"/>
      <c r="AY255" s="336"/>
      <c r="AZ255" s="356"/>
      <c r="BA255" s="336"/>
      <c r="BB255" s="356"/>
      <c r="BC255" s="336"/>
      <c r="BD255" s="671"/>
      <c r="BE255" s="672"/>
      <c r="BF255" s="360"/>
      <c r="BG255" s="340"/>
      <c r="BH255" s="356"/>
      <c r="BI255" s="336"/>
      <c r="BJ255" s="348"/>
      <c r="BK255" s="341"/>
      <c r="BL255" s="348"/>
      <c r="BM255" s="341"/>
      <c r="BN255" s="348"/>
      <c r="BO255" s="341"/>
      <c r="BP255" s="348"/>
      <c r="BQ255" s="361"/>
      <c r="BR255" s="598"/>
    </row>
    <row r="256" spans="1:70" s="626" customFormat="1" ht="90.75" customHeight="1">
      <c r="A256" s="607"/>
      <c r="B256" s="608"/>
      <c r="C256" s="608"/>
      <c r="D256" s="734"/>
      <c r="E256" s="653" t="s">
        <v>447</v>
      </c>
      <c r="F256" s="346" t="s">
        <v>1709</v>
      </c>
      <c r="G256" s="346" t="s">
        <v>1710</v>
      </c>
      <c r="H256" s="336" t="s">
        <v>1711</v>
      </c>
      <c r="I256" s="409"/>
      <c r="J256" s="336" t="s">
        <v>18</v>
      </c>
      <c r="K256" s="344">
        <v>100</v>
      </c>
      <c r="L256" s="336" t="s">
        <v>1712</v>
      </c>
      <c r="M256" s="654" t="str">
        <f>IF(K256&lt;=0,"",IF(K256&lt;=2,"Muy Baja",IF(K256&lt;=10,"Baja",IF(K256&lt;=30,"Media",IF(K256&lt;=100,"Alta",IF(K256&gt;100,"Muy Alta"))))))</f>
        <v>Alta</v>
      </c>
      <c r="N256" s="345">
        <f>IF(M256="","",IF(M256="Muy Baja",0.2,IF(M256="Baja",0.4,IF(M256="Media",0.6,IF(M256="Alta",0.8,IF(M256="Muy Alta",1,))))))</f>
        <v>0.8</v>
      </c>
      <c r="O256" s="336" t="s">
        <v>149</v>
      </c>
      <c r="P256" s="654" t="str">
        <f>IF(OR(O256=CRITERIOS!$C$182,O256=CRITERIOS!$D$182),"Leve",IF(OR(O256=CRITERIOS!$C$183,O256=CRITERIOS!$D$183),"Menor",IF(OR(O256=CRITERIOS!$C$184,O256=CRITERIOS!$D$184),"Moderado",IF(OR(O256=CRITERIOS!$C$185,O256=CRITERIOS!$D$185),"Mayor",IF(OR(O256=CRITERIOS!$C$186,O256=CRITERIOS!$D$186),"Catastrófico","")))))</f>
        <v>Mayor</v>
      </c>
      <c r="Q256" s="345">
        <f>IF(P256="","",IF(P256="Leve",0.2,IF(P256="Menor",0.4,IF(P256="Moderado",0.6,IF(P256="Mayor",0.8,IF(P256="Catastrófico",1,))))))</f>
        <v>0.8</v>
      </c>
      <c r="R256" s="655" t="str">
        <f>IF(OR(AND(M256="Muy Baja",P256="Leve"),AND(M256="Muy Baja",P256="Menor"),AND(M256="Baja",P256="Leve")),"BAJO",IF(OR(AND(M256="Muy baja",P256="Moderado"),AND(M256="Baja",P256="Menor"),AND(M256="Baja",P256="Moderado"),AND(M256="Media",P256="Leve"),AND(M256="Media",P256="Menor"),AND(M256="Media",P256="Moderado"),AND(M256="Alta",P256="Leve"),AND(M256="Alta",P256="Menor")),"MODERADO",IF(OR(AND(M256="Muy Baja",P256="Mayor"),AND(M256="Baja",P256="Mayor"),AND(M256="Media",P256="Mayor"),AND(M256="Alta",P256="Moderado"),AND(M256="Alta",P256="Mayor"),AND(M256="Muy Alta",P256="Leve"),AND(M256="Muy Alta",P256="Menor"),AND(M256="Muy Alta",P256="Moderado"),AND(M256="Muy Alta",P256="Mayor")),"ALTO",IF(OR(AND(M256="Muy Baja",P256="Catastrófico"),AND(M256="Baja",P256="Catastrófico"),AND(M256="Media",P256="Catastrófico"),AND(M256="Alta",P256="Catastrófico"),AND(M256="Muy Alta",P256="Catastrófico")),"EXTREMO",""))))</f>
        <v>ALTO</v>
      </c>
      <c r="S256" s="310" t="s">
        <v>1713</v>
      </c>
      <c r="T256" s="292" t="s">
        <v>454</v>
      </c>
      <c r="U256" s="310" t="s">
        <v>1714</v>
      </c>
      <c r="V256" s="310" t="s">
        <v>1101</v>
      </c>
      <c r="W256" s="292" t="s">
        <v>78</v>
      </c>
      <c r="X256" s="292" t="s">
        <v>61</v>
      </c>
      <c r="Y256" s="656" t="str">
        <f t="shared" si="272"/>
        <v>PROBABILIDAD</v>
      </c>
      <c r="Z256" s="657" t="str">
        <f t="shared" si="271"/>
        <v>40%</v>
      </c>
      <c r="AA256" s="275">
        <f>IFERROR(IF(Y256="Probabilidad",(N256-(N256*Z256)),IF(Y256="Impacto",N256,"")),"")</f>
        <v>0.48</v>
      </c>
      <c r="AB256" s="280" t="str">
        <f t="shared" ref="AB256:AB262" si="273">IFERROR(IF(AA256="","",IF(AA256&lt;=0.2,"MUY BAJA",IF(AA256&lt;=0.4,"BAJA",IF(AA256&lt;=0.6,"MEDIA",IF(AA256&lt;=0.8,"ALTA",IF(AA256=1,"MUY ALTA")))))),"")</f>
        <v>MEDIA</v>
      </c>
      <c r="AC256" s="280">
        <f>IFERROR(IF(Y256="Impacto",(Q256-(Q256*Z256)),IF(Y256="Probabilidad",Q256,"")),"")</f>
        <v>0.8</v>
      </c>
      <c r="AD256" s="280" t="str">
        <f t="shared" ref="AD256:AD262" si="274">IFERROR(IF(AC256="","",IF(AC256&lt;=0.2,"LEVE",IF(AC256&lt;=0.4,"MENOR",IF(AC256&lt;=0.6,"MODERADO",IF(AC256&lt;=0.8,"MAYOR",IF(AC256=1,"CATASTRÓFICO")))))),"")</f>
        <v>MAYOR</v>
      </c>
      <c r="AE256" s="658" t="str">
        <f t="shared" ref="AE256:AE262" si="275">IFERROR(IF(OR(AND(AB256="Muy Baja",AD256="Leve"),AND(AB256="Muy Baja",AD256="Menor"),AND(AB256="Baja",AD256="Leve")),"BAJO",IF(OR(AND(AB256="Muy baja",AD256="Moderado"),AND(AB256="Baja",AD256="Menor"),AND(AB256="Baja",AD256="Moderado"),AND(AB256="Media",AD256="Leve"),AND(AB256="Media",AD256="Menor"),AND(AB256="Media",AD256="Moderado"),AND(AB256="Alta",AD256="Leve"),AND(AB256="Alta",AD256="Menor")),"MODERADO",IF(OR(AND(AB256="Muy Baja",AD256="Mayor"),AND(AB256="Baja",AD256="Mayor"),AND(AB256="Media",AD256="Mayor"),AND(AB256="Alta",AD256="Moderado"),AND(AB256="Alta",AD256="Mayor"),AND(AB256="Muy Alta",AD256="Leve"),AND(AB256="Muy Alta",AD256="Menor"),AND(AB256="Muy Alta",AD256="Moderado"),AND(AB256="Muy Alta",AD256="Mayor")),"ALTO",IF(OR(AND(AB256="Muy Baja",AD256="Catastrófico"),AND(AB256="Baja",AD256="Catastrófico"),AND(AB256="Media",AD256="Catastrófico"),AND(AB256="Alta",AD256="Catastrófico"),AND(AB256="Muy Alta",AD256="Catastrófico")),"EXTREMO","")))),"")</f>
        <v>ALTO</v>
      </c>
      <c r="AF256" s="322">
        <v>45980</v>
      </c>
      <c r="AG256" s="323" t="s">
        <v>1715</v>
      </c>
      <c r="AH256" s="659">
        <f>MIN(AA256:AA264)</f>
        <v>2.6127359999999992E-2</v>
      </c>
      <c r="AI256" s="355" t="str">
        <f>IFERROR(IF(AH256="","",IF(AH256&lt;=0.2,"MUY BAJA",IF(AH256&lt;=0.4,"BAJA",IF(AH256&lt;=0.6,"MEDIA",IF(AH256&lt;=0.8,"ALTA",IF(AH256=1,"MUY ALTA")))))),"")</f>
        <v>MUY BAJA</v>
      </c>
      <c r="AJ256" s="659">
        <f>MIN(AC256:AC264)</f>
        <v>0.60000000000000009</v>
      </c>
      <c r="AK256" s="355" t="str">
        <f>IFERROR(IF(AJ256="","",IF(AJ256&lt;=0.2,"LEVE",IF(AJ256&lt;=0.4,"MENOR",IF(AJ256&lt;=0.6,"MODERADO",IF(AJ256&lt;=0.8,"MAYOR",IF(AJ256=1,"CATASTRÓFICO")))))),"")</f>
        <v>MODERADO</v>
      </c>
      <c r="AL256" s="355" t="str">
        <f>IFERROR(IF(OR(AND(AI256="Muy Baja",AK256="Leve"),AND(AI256="Muy Baja",AK256="Menor"),AND(AI256="Baja",AK256="Leve")),"BAJO",IF(OR(AND(AI256="Muy baja",AK256="Moderado"),AND(AI256="Baja",AK256="Menor"),AND(AI256="Baja",AK256="Moderado"),AND(AI256="Media",AK256="Leve"),AND(AI256="Media",AK256="Menor"),AND(AI256="Media",AK256="Moderado"),AND(AI256="Alta",AK256="Leve"),AND(AI256="Alta",AK256="Menor")),"MODERADO",IF(OR(AND(AI256="Muy Baja",AK256="Mayor"),AND(AI256="Baja",AK256="Mayor"),AND(AI256="Media",AK256="Mayor"),AND(AI256="Alta",AK256="Moderado"),AND(AI256="Alta",AK256="Mayor"),AND(AI256="Muy Alta",AK256="Leve"),AND(AI256="Muy Alta",AK256="Menor"),AND(AI256="Muy Alta",AK256="Moderado"),AND(AI256="Muy Alta",AK256="Mayor")),"ALTO",IF(OR(AND(AI256="Muy Baja",AK256="Catastrófico"),AND(AI256="Baja",AK256="Catastrófico"),AND(AI256="Media",AK256="Catastrófico"),AND(AI256="Alta",AK256="Catastrófico"),AND(AI256="Muy Alta",AK256="Catastrófico")),"EXTREMO","")))),"")</f>
        <v>MODERADO</v>
      </c>
      <c r="AM256" s="659"/>
      <c r="AN256" s="355"/>
      <c r="AO256" s="659"/>
      <c r="AP256" s="660"/>
      <c r="AQ256" s="655"/>
      <c r="AR256" s="335">
        <v>44587</v>
      </c>
      <c r="AS256" s="336" t="s">
        <v>72</v>
      </c>
      <c r="AT256" s="335">
        <v>44796</v>
      </c>
      <c r="AU256" s="336" t="s">
        <v>1716</v>
      </c>
      <c r="AV256" s="719">
        <v>45138</v>
      </c>
      <c r="AW256" s="672" t="s">
        <v>1717</v>
      </c>
      <c r="AX256" s="335"/>
      <c r="AY256" s="336"/>
      <c r="AZ256" s="335"/>
      <c r="BA256" s="336"/>
      <c r="BB256" s="335"/>
      <c r="BC256" s="336"/>
      <c r="BD256" s="356"/>
      <c r="BE256" s="336"/>
      <c r="BF256" s="335"/>
      <c r="BG256" s="336"/>
      <c r="BH256" s="335"/>
      <c r="BI256" s="336"/>
      <c r="BJ256" s="792" t="s">
        <v>459</v>
      </c>
      <c r="BK256" s="669" t="s">
        <v>1718</v>
      </c>
      <c r="BL256" s="792" t="s">
        <v>461</v>
      </c>
      <c r="BM256" s="669" t="s">
        <v>933</v>
      </c>
      <c r="BN256" s="792">
        <v>45748</v>
      </c>
      <c r="BO256" s="669" t="s">
        <v>332</v>
      </c>
      <c r="BP256" s="792">
        <v>45901</v>
      </c>
      <c r="BQ256" s="670" t="s">
        <v>74</v>
      </c>
      <c r="BR256" s="598"/>
    </row>
    <row r="257" spans="1:70" s="626" customFormat="1" ht="123" customHeight="1">
      <c r="A257" s="607"/>
      <c r="B257" s="608"/>
      <c r="C257" s="608"/>
      <c r="D257" s="734"/>
      <c r="E257" s="653"/>
      <c r="F257" s="346"/>
      <c r="G257" s="346"/>
      <c r="H257" s="336"/>
      <c r="I257" s="409"/>
      <c r="J257" s="336"/>
      <c r="K257" s="344"/>
      <c r="L257" s="336"/>
      <c r="M257" s="654"/>
      <c r="N257" s="345"/>
      <c r="O257" s="336"/>
      <c r="P257" s="654"/>
      <c r="Q257" s="345"/>
      <c r="R257" s="655"/>
      <c r="S257" s="310" t="s">
        <v>1719</v>
      </c>
      <c r="T257" s="292" t="s">
        <v>454</v>
      </c>
      <c r="U257" s="310" t="s">
        <v>1720</v>
      </c>
      <c r="V257" s="310" t="s">
        <v>1101</v>
      </c>
      <c r="W257" s="292" t="s">
        <v>78</v>
      </c>
      <c r="X257" s="292" t="s">
        <v>61</v>
      </c>
      <c r="Y257" s="656" t="str">
        <f t="shared" si="272"/>
        <v>PROBABILIDAD</v>
      </c>
      <c r="Z257" s="657" t="str">
        <f t="shared" si="271"/>
        <v>40%</v>
      </c>
      <c r="AA257" s="275">
        <f>IFERROR(IF(AND(Y256="Probabilidad",Y257="Probabilidad"),(AA256-(AA256*Z257)),IF(Y257="Probabilidad",(N256-(N256*Z257)),IF(Y257="Impacto",AA256,""))),"")</f>
        <v>0.28799999999999998</v>
      </c>
      <c r="AB257" s="280" t="str">
        <f t="shared" si="273"/>
        <v>BAJA</v>
      </c>
      <c r="AC257" s="280">
        <f>IFERROR(IF(AND(Y256="Impacto",Y257="Impacto"),(AC256-(AC256*Z257)),IF(Y256="Impacto",(Q256-(+Q256*Z257)),IF(Y257="Probabilidad",AC256,""))),"")</f>
        <v>0.8</v>
      </c>
      <c r="AD257" s="280" t="str">
        <f t="shared" si="274"/>
        <v>MAYOR</v>
      </c>
      <c r="AE257" s="658" t="str">
        <f t="shared" si="275"/>
        <v>ALTO</v>
      </c>
      <c r="AF257" s="322">
        <v>45980</v>
      </c>
      <c r="AG257" s="323" t="s">
        <v>1721</v>
      </c>
      <c r="AH257" s="659"/>
      <c r="AI257" s="355"/>
      <c r="AJ257" s="659"/>
      <c r="AK257" s="355"/>
      <c r="AL257" s="355"/>
      <c r="AM257" s="659"/>
      <c r="AN257" s="355"/>
      <c r="AO257" s="659"/>
      <c r="AP257" s="660"/>
      <c r="AQ257" s="655"/>
      <c r="AR257" s="335"/>
      <c r="AS257" s="336"/>
      <c r="AT257" s="335"/>
      <c r="AU257" s="336"/>
      <c r="AV257" s="719"/>
      <c r="AW257" s="672"/>
      <c r="AX257" s="335"/>
      <c r="AY257" s="336"/>
      <c r="AZ257" s="335"/>
      <c r="BA257" s="336"/>
      <c r="BB257" s="335"/>
      <c r="BC257" s="336"/>
      <c r="BD257" s="356"/>
      <c r="BE257" s="336"/>
      <c r="BF257" s="335"/>
      <c r="BG257" s="336"/>
      <c r="BH257" s="335"/>
      <c r="BI257" s="336"/>
      <c r="BJ257" s="792"/>
      <c r="BK257" s="669"/>
      <c r="BL257" s="792"/>
      <c r="BM257" s="669"/>
      <c r="BN257" s="792"/>
      <c r="BO257" s="669"/>
      <c r="BP257" s="792"/>
      <c r="BQ257" s="670"/>
      <c r="BR257" s="598"/>
    </row>
    <row r="258" spans="1:70" s="626" customFormat="1" ht="109.5" customHeight="1">
      <c r="A258" s="607"/>
      <c r="B258" s="608"/>
      <c r="C258" s="608"/>
      <c r="D258" s="734"/>
      <c r="E258" s="653"/>
      <c r="F258" s="336" t="s">
        <v>1722</v>
      </c>
      <c r="G258" s="346"/>
      <c r="H258" s="336"/>
      <c r="I258" s="409"/>
      <c r="J258" s="336"/>
      <c r="K258" s="344"/>
      <c r="L258" s="336"/>
      <c r="M258" s="654"/>
      <c r="N258" s="345"/>
      <c r="O258" s="336"/>
      <c r="P258" s="654"/>
      <c r="Q258" s="345"/>
      <c r="R258" s="655"/>
      <c r="S258" s="310" t="s">
        <v>1723</v>
      </c>
      <c r="T258" s="292" t="s">
        <v>454</v>
      </c>
      <c r="U258" s="310" t="s">
        <v>1724</v>
      </c>
      <c r="V258" s="302" t="s">
        <v>1725</v>
      </c>
      <c r="W258" s="292" t="s">
        <v>78</v>
      </c>
      <c r="X258" s="292" t="s">
        <v>61</v>
      </c>
      <c r="Y258" s="656" t="str">
        <f t="shared" si="272"/>
        <v>PROBABILIDAD</v>
      </c>
      <c r="Z258" s="657" t="str">
        <f t="shared" si="271"/>
        <v>40%</v>
      </c>
      <c r="AA258" s="275">
        <f>IFERROR(IF(AND(Y257="Probabilidad",Y258="Probabilidad"),(AA257-(AA257*Z258)),IF(AND(Y257="Impacto",Y258="Probabilidad"),(AA256-(AA256*Z258)),IF(Y258="Impacto",AA257,""))),"")</f>
        <v>0.17279999999999998</v>
      </c>
      <c r="AB258" s="280" t="str">
        <f t="shared" si="273"/>
        <v>MUY BAJA</v>
      </c>
      <c r="AC258" s="280">
        <f>IFERROR(IF(AND(Y257="Impacto",Y258="Impacto"),(AC257-(AC257*Z258)),IF(AND(Y257="Probabilidad",Y258="Impacto"),(AC256-(AC256*Z258)),IF(Y258="Probabilidad",AC257,""))),"")</f>
        <v>0.8</v>
      </c>
      <c r="AD258" s="280" t="str">
        <f t="shared" si="274"/>
        <v>MAYOR</v>
      </c>
      <c r="AE258" s="658" t="str">
        <f t="shared" si="275"/>
        <v>ALTO</v>
      </c>
      <c r="AF258" s="322">
        <v>45980</v>
      </c>
      <c r="AG258" s="323" t="s">
        <v>1726</v>
      </c>
      <c r="AH258" s="659"/>
      <c r="AI258" s="355"/>
      <c r="AJ258" s="659"/>
      <c r="AK258" s="355"/>
      <c r="AL258" s="355"/>
      <c r="AM258" s="659"/>
      <c r="AN258" s="355"/>
      <c r="AO258" s="659"/>
      <c r="AP258" s="660"/>
      <c r="AQ258" s="655"/>
      <c r="AR258" s="335"/>
      <c r="AS258" s="336"/>
      <c r="AT258" s="335"/>
      <c r="AU258" s="336"/>
      <c r="AV258" s="719"/>
      <c r="AW258" s="672"/>
      <c r="AX258" s="335"/>
      <c r="AY258" s="336"/>
      <c r="AZ258" s="335"/>
      <c r="BA258" s="336"/>
      <c r="BB258" s="335"/>
      <c r="BC258" s="336"/>
      <c r="BD258" s="356"/>
      <c r="BE258" s="336"/>
      <c r="BF258" s="335"/>
      <c r="BG258" s="336"/>
      <c r="BH258" s="335"/>
      <c r="BI258" s="336"/>
      <c r="BJ258" s="792"/>
      <c r="BK258" s="669"/>
      <c r="BL258" s="792"/>
      <c r="BM258" s="669"/>
      <c r="BN258" s="792"/>
      <c r="BO258" s="669"/>
      <c r="BP258" s="792"/>
      <c r="BQ258" s="670"/>
      <c r="BR258" s="598"/>
    </row>
    <row r="259" spans="1:70" s="626" customFormat="1" ht="121.5" customHeight="1">
      <c r="A259" s="607"/>
      <c r="B259" s="608"/>
      <c r="C259" s="608"/>
      <c r="D259" s="734"/>
      <c r="E259" s="653"/>
      <c r="F259" s="336"/>
      <c r="G259" s="346"/>
      <c r="H259" s="336"/>
      <c r="I259" s="409"/>
      <c r="J259" s="336"/>
      <c r="K259" s="344"/>
      <c r="L259" s="336"/>
      <c r="M259" s="654"/>
      <c r="N259" s="345"/>
      <c r="O259" s="336"/>
      <c r="P259" s="654"/>
      <c r="Q259" s="345"/>
      <c r="R259" s="655"/>
      <c r="S259" s="310" t="s">
        <v>1727</v>
      </c>
      <c r="T259" s="292" t="s">
        <v>454</v>
      </c>
      <c r="U259" s="310" t="s">
        <v>1728</v>
      </c>
      <c r="V259" s="310" t="s">
        <v>1729</v>
      </c>
      <c r="W259" s="292" t="s">
        <v>278</v>
      </c>
      <c r="X259" s="292" t="s">
        <v>61</v>
      </c>
      <c r="Y259" s="656" t="str">
        <f t="shared" si="272"/>
        <v>IMPACTO</v>
      </c>
      <c r="Z259" s="657" t="str">
        <f t="shared" si="271"/>
        <v>25%</v>
      </c>
      <c r="AA259" s="275">
        <f>IFERROR(IF(AND(Y258="Probabilidad",Y259="Probabilidad"),(AA258-(AA258*Z259)),IF(AND(Y258="Impacto",Y259="Probabilidad"),(AA257-(AA257*Z259)),IF(Y259="Impacto",AA258,""))),"")</f>
        <v>0.17279999999999998</v>
      </c>
      <c r="AB259" s="280" t="str">
        <f t="shared" si="273"/>
        <v>MUY BAJA</v>
      </c>
      <c r="AC259" s="280">
        <f t="shared" ref="AC259:AC262" si="276">IFERROR(IF(AND(Y258="Impacto",Y259="Impacto"),(AC258-(AC258*Z259)),IF(AND(Y258="Probabilidad",Y259="Impacto"),(AC257-(AC257*Z259)),IF(Y259="Probabilidad",AC258,""))),"")</f>
        <v>0.60000000000000009</v>
      </c>
      <c r="AD259" s="280" t="str">
        <f t="shared" si="274"/>
        <v>MODERADO</v>
      </c>
      <c r="AE259" s="658" t="str">
        <f t="shared" si="275"/>
        <v>MODERADO</v>
      </c>
      <c r="AF259" s="322">
        <v>45980</v>
      </c>
      <c r="AG259" s="323" t="s">
        <v>1730</v>
      </c>
      <c r="AH259" s="659"/>
      <c r="AI259" s="355"/>
      <c r="AJ259" s="659"/>
      <c r="AK259" s="355"/>
      <c r="AL259" s="355"/>
      <c r="AM259" s="659"/>
      <c r="AN259" s="355"/>
      <c r="AO259" s="659"/>
      <c r="AP259" s="660"/>
      <c r="AQ259" s="655"/>
      <c r="AR259" s="335"/>
      <c r="AS259" s="336"/>
      <c r="AT259" s="335"/>
      <c r="AU259" s="336"/>
      <c r="AV259" s="719"/>
      <c r="AW259" s="672"/>
      <c r="AX259" s="335"/>
      <c r="AY259" s="336"/>
      <c r="AZ259" s="335"/>
      <c r="BA259" s="336"/>
      <c r="BB259" s="335"/>
      <c r="BC259" s="336"/>
      <c r="BD259" s="356"/>
      <c r="BE259" s="336"/>
      <c r="BF259" s="335"/>
      <c r="BG259" s="336"/>
      <c r="BH259" s="335"/>
      <c r="BI259" s="336"/>
      <c r="BJ259" s="792"/>
      <c r="BK259" s="669"/>
      <c r="BL259" s="792"/>
      <c r="BM259" s="669"/>
      <c r="BN259" s="792"/>
      <c r="BO259" s="669"/>
      <c r="BP259" s="792"/>
      <c r="BQ259" s="670"/>
      <c r="BR259" s="598"/>
    </row>
    <row r="260" spans="1:70" s="626" customFormat="1" ht="87.75" customHeight="1">
      <c r="A260" s="607"/>
      <c r="B260" s="608"/>
      <c r="C260" s="608"/>
      <c r="D260" s="734"/>
      <c r="E260" s="653"/>
      <c r="F260" s="346" t="s">
        <v>1098</v>
      </c>
      <c r="G260" s="346"/>
      <c r="H260" s="336"/>
      <c r="I260" s="409"/>
      <c r="J260" s="336"/>
      <c r="K260" s="344"/>
      <c r="L260" s="336"/>
      <c r="M260" s="654"/>
      <c r="N260" s="345"/>
      <c r="O260" s="336"/>
      <c r="P260" s="654"/>
      <c r="Q260" s="345"/>
      <c r="R260" s="655"/>
      <c r="S260" s="310" t="s">
        <v>1731</v>
      </c>
      <c r="T260" s="292" t="s">
        <v>454</v>
      </c>
      <c r="U260" s="310" t="s">
        <v>1100</v>
      </c>
      <c r="V260" s="310" t="s">
        <v>1101</v>
      </c>
      <c r="W260" s="292" t="s">
        <v>60</v>
      </c>
      <c r="X260" s="292" t="s">
        <v>61</v>
      </c>
      <c r="Y260" s="656" t="str">
        <f t="shared" si="272"/>
        <v>PROBABILIDAD</v>
      </c>
      <c r="Z260" s="657" t="str">
        <f t="shared" si="271"/>
        <v>30%</v>
      </c>
      <c r="AA260" s="275">
        <f>IFERROR(IF(AND(Y259="Probabilidad",Y260="Probabilidad"),(AA259-(AA259*Z260)),IF(AND(Y259="Impacto",Y260="Probabilidad"),(AA258-(AA258*Z260)),IF(Y260="Impacto",AA259,""))),"")</f>
        <v>0.12095999999999998</v>
      </c>
      <c r="AB260" s="280" t="str">
        <f t="shared" si="273"/>
        <v>MUY BAJA</v>
      </c>
      <c r="AC260" s="280">
        <f t="shared" si="276"/>
        <v>0.60000000000000009</v>
      </c>
      <c r="AD260" s="280" t="str">
        <f t="shared" si="274"/>
        <v>MODERADO</v>
      </c>
      <c r="AE260" s="658" t="str">
        <f t="shared" si="275"/>
        <v>MODERADO</v>
      </c>
      <c r="AF260" s="322">
        <v>45980</v>
      </c>
      <c r="AG260" s="323" t="s">
        <v>1732</v>
      </c>
      <c r="AH260" s="659"/>
      <c r="AI260" s="355"/>
      <c r="AJ260" s="659"/>
      <c r="AK260" s="355"/>
      <c r="AL260" s="355"/>
      <c r="AM260" s="659"/>
      <c r="AN260" s="355"/>
      <c r="AO260" s="659"/>
      <c r="AP260" s="660"/>
      <c r="AQ260" s="655"/>
      <c r="AR260" s="335"/>
      <c r="AS260" s="336"/>
      <c r="AT260" s="335"/>
      <c r="AU260" s="336"/>
      <c r="AV260" s="719"/>
      <c r="AW260" s="672"/>
      <c r="AX260" s="335"/>
      <c r="AY260" s="336"/>
      <c r="AZ260" s="335"/>
      <c r="BA260" s="336"/>
      <c r="BB260" s="335"/>
      <c r="BC260" s="336"/>
      <c r="BD260" s="356"/>
      <c r="BE260" s="336"/>
      <c r="BF260" s="335"/>
      <c r="BG260" s="336"/>
      <c r="BH260" s="335"/>
      <c r="BI260" s="336"/>
      <c r="BJ260" s="792"/>
      <c r="BK260" s="669"/>
      <c r="BL260" s="792"/>
      <c r="BM260" s="669"/>
      <c r="BN260" s="792"/>
      <c r="BO260" s="669"/>
      <c r="BP260" s="792"/>
      <c r="BQ260" s="670"/>
      <c r="BR260" s="598"/>
    </row>
    <row r="261" spans="1:70" s="626" customFormat="1" ht="206.25" customHeight="1">
      <c r="A261" s="607"/>
      <c r="B261" s="608"/>
      <c r="C261" s="608"/>
      <c r="D261" s="734"/>
      <c r="E261" s="653"/>
      <c r="F261" s="346"/>
      <c r="G261" s="346"/>
      <c r="H261" s="336"/>
      <c r="I261" s="409"/>
      <c r="J261" s="336"/>
      <c r="K261" s="344"/>
      <c r="L261" s="336"/>
      <c r="M261" s="654"/>
      <c r="N261" s="345"/>
      <c r="O261" s="336"/>
      <c r="P261" s="654"/>
      <c r="Q261" s="345"/>
      <c r="R261" s="655"/>
      <c r="S261" s="310" t="s">
        <v>1733</v>
      </c>
      <c r="T261" s="292" t="s">
        <v>466</v>
      </c>
      <c r="U261" s="310" t="s">
        <v>1734</v>
      </c>
      <c r="V261" s="310" t="s">
        <v>1735</v>
      </c>
      <c r="W261" s="292" t="s">
        <v>78</v>
      </c>
      <c r="X261" s="292" t="s">
        <v>61</v>
      </c>
      <c r="Y261" s="656" t="str">
        <f t="shared" si="272"/>
        <v>PROBABILIDAD</v>
      </c>
      <c r="Z261" s="657" t="str">
        <f t="shared" si="271"/>
        <v>40%</v>
      </c>
      <c r="AA261" s="275">
        <f t="shared" ref="AA261:AA262" si="277">IFERROR(IF(AND(Y260="Probabilidad",Y261="Probabilidad"),(AA260-(AA260*Z261)),IF(AND(Y260="Impacto",Y261="Probabilidad"),(AA259-(AA259*Z261)),IF(Y261="Impacto",AA260,""))),"")</f>
        <v>7.2575999999999988E-2</v>
      </c>
      <c r="AB261" s="280" t="str">
        <f t="shared" si="273"/>
        <v>MUY BAJA</v>
      </c>
      <c r="AC261" s="280">
        <f t="shared" si="276"/>
        <v>0.60000000000000009</v>
      </c>
      <c r="AD261" s="280" t="str">
        <f t="shared" si="274"/>
        <v>MODERADO</v>
      </c>
      <c r="AE261" s="658" t="str">
        <f t="shared" si="275"/>
        <v>MODERADO</v>
      </c>
      <c r="AF261" s="322">
        <v>45980</v>
      </c>
      <c r="AG261" s="323" t="s">
        <v>1736</v>
      </c>
      <c r="AH261" s="659"/>
      <c r="AI261" s="355"/>
      <c r="AJ261" s="659"/>
      <c r="AK261" s="355"/>
      <c r="AL261" s="355"/>
      <c r="AM261" s="659"/>
      <c r="AN261" s="355"/>
      <c r="AO261" s="659"/>
      <c r="AP261" s="660"/>
      <c r="AQ261" s="655"/>
      <c r="AR261" s="335"/>
      <c r="AS261" s="336"/>
      <c r="AT261" s="335"/>
      <c r="AU261" s="336"/>
      <c r="AV261" s="719"/>
      <c r="AW261" s="672"/>
      <c r="AX261" s="335"/>
      <c r="AY261" s="336"/>
      <c r="AZ261" s="335"/>
      <c r="BA261" s="336"/>
      <c r="BB261" s="335"/>
      <c r="BC261" s="336"/>
      <c r="BD261" s="356"/>
      <c r="BE261" s="336"/>
      <c r="BF261" s="335"/>
      <c r="BG261" s="336"/>
      <c r="BH261" s="335"/>
      <c r="BI261" s="336"/>
      <c r="BJ261" s="792"/>
      <c r="BK261" s="669"/>
      <c r="BL261" s="792"/>
      <c r="BM261" s="669"/>
      <c r="BN261" s="792"/>
      <c r="BO261" s="669"/>
      <c r="BP261" s="792"/>
      <c r="BQ261" s="670"/>
      <c r="BR261" s="598"/>
    </row>
    <row r="262" spans="1:70" s="626" customFormat="1" ht="128.25" customHeight="1">
      <c r="A262" s="607"/>
      <c r="B262" s="608"/>
      <c r="C262" s="608"/>
      <c r="D262" s="734"/>
      <c r="E262" s="653"/>
      <c r="F262" s="302" t="s">
        <v>1737</v>
      </c>
      <c r="G262" s="346"/>
      <c r="H262" s="336"/>
      <c r="I262" s="409"/>
      <c r="J262" s="336"/>
      <c r="K262" s="344"/>
      <c r="L262" s="336"/>
      <c r="M262" s="654"/>
      <c r="N262" s="345"/>
      <c r="O262" s="336"/>
      <c r="P262" s="654"/>
      <c r="Q262" s="345"/>
      <c r="R262" s="655"/>
      <c r="S262" s="310" t="s">
        <v>1738</v>
      </c>
      <c r="T262" s="292" t="s">
        <v>454</v>
      </c>
      <c r="U262" s="310" t="s">
        <v>1739</v>
      </c>
      <c r="V262" s="310" t="s">
        <v>1740</v>
      </c>
      <c r="W262" s="292" t="s">
        <v>78</v>
      </c>
      <c r="X262" s="292" t="s">
        <v>61</v>
      </c>
      <c r="Y262" s="656" t="str">
        <f t="shared" si="272"/>
        <v>PROBABILIDAD</v>
      </c>
      <c r="Z262" s="657" t="str">
        <f t="shared" si="271"/>
        <v>40%</v>
      </c>
      <c r="AA262" s="275">
        <f t="shared" si="277"/>
        <v>4.354559999999999E-2</v>
      </c>
      <c r="AB262" s="280" t="str">
        <f t="shared" si="273"/>
        <v>MUY BAJA</v>
      </c>
      <c r="AC262" s="280">
        <f t="shared" si="276"/>
        <v>0.60000000000000009</v>
      </c>
      <c r="AD262" s="280" t="str">
        <f t="shared" si="274"/>
        <v>MODERADO</v>
      </c>
      <c r="AE262" s="658" t="str">
        <f t="shared" si="275"/>
        <v>MODERADO</v>
      </c>
      <c r="AF262" s="322">
        <v>45980</v>
      </c>
      <c r="AG262" s="323" t="s">
        <v>1741</v>
      </c>
      <c r="AH262" s="659"/>
      <c r="AI262" s="355"/>
      <c r="AJ262" s="659"/>
      <c r="AK262" s="355"/>
      <c r="AL262" s="355"/>
      <c r="AM262" s="659"/>
      <c r="AN262" s="355"/>
      <c r="AO262" s="659"/>
      <c r="AP262" s="660"/>
      <c r="AQ262" s="655"/>
      <c r="AR262" s="335"/>
      <c r="AS262" s="336"/>
      <c r="AT262" s="335"/>
      <c r="AU262" s="336"/>
      <c r="AV262" s="719"/>
      <c r="AW262" s="672"/>
      <c r="AX262" s="335"/>
      <c r="AY262" s="336"/>
      <c r="AZ262" s="335"/>
      <c r="BA262" s="336"/>
      <c r="BB262" s="335"/>
      <c r="BC262" s="336"/>
      <c r="BD262" s="356"/>
      <c r="BE262" s="336"/>
      <c r="BF262" s="335"/>
      <c r="BG262" s="336"/>
      <c r="BH262" s="335"/>
      <c r="BI262" s="336"/>
      <c r="BJ262" s="792"/>
      <c r="BK262" s="669"/>
      <c r="BL262" s="792"/>
      <c r="BM262" s="669"/>
      <c r="BN262" s="792"/>
      <c r="BO262" s="669"/>
      <c r="BP262" s="792"/>
      <c r="BQ262" s="670"/>
      <c r="BR262" s="598"/>
    </row>
    <row r="263" spans="1:70" s="626" customFormat="1" ht="72.75" customHeight="1">
      <c r="A263" s="607"/>
      <c r="B263" s="608"/>
      <c r="C263" s="608"/>
      <c r="D263" s="734"/>
      <c r="E263" s="653"/>
      <c r="F263" s="302" t="s">
        <v>1742</v>
      </c>
      <c r="G263" s="346"/>
      <c r="H263" s="336"/>
      <c r="I263" s="409"/>
      <c r="J263" s="336"/>
      <c r="K263" s="344"/>
      <c r="L263" s="336"/>
      <c r="M263" s="654"/>
      <c r="N263" s="345"/>
      <c r="O263" s="336"/>
      <c r="P263" s="654"/>
      <c r="Q263" s="345"/>
      <c r="R263" s="655"/>
      <c r="S263" s="343" t="s">
        <v>1743</v>
      </c>
      <c r="T263" s="386" t="s">
        <v>454</v>
      </c>
      <c r="U263" s="343" t="s">
        <v>1744</v>
      </c>
      <c r="V263" s="343" t="s">
        <v>1745</v>
      </c>
      <c r="W263" s="386" t="s">
        <v>78</v>
      </c>
      <c r="X263" s="386" t="s">
        <v>61</v>
      </c>
      <c r="Y263" s="654" t="str">
        <f t="shared" si="272"/>
        <v>PROBABILIDAD</v>
      </c>
      <c r="Z263" s="687" t="str">
        <f t="shared" ref="Z263:Z286" si="278">IF(AND(W263="PREVENTIVO",X263="AUTOMÁTICO"),"50%",IF(AND(W263="PREVENTIVO",X263="MANUAL"),"40%",IF(AND(W263="DETECTIVO",X263="AUTOMÁTICO"),"40%",IF(AND(W263="DETECTIVO",X263="MANUAL"),"30%",IF(AND(W263="CORRECTIVO",X263="AUTOMÁTICO"),"35%",IF(AND(W263="CORRECTIVO",X263="MANUAL"),"25%",""))))))</f>
        <v>40%</v>
      </c>
      <c r="AA263" s="345">
        <f t="shared" ref="AA263" si="279">IFERROR(IF(AND(Y262="Probabilidad",Y263="Probabilidad"),(AA262-(AA262*Z263)),IF(AND(Y262="Impacto",Y263="Probabilidad"),(AA261-(AA261*Z263)),IF(Y263="Impacto",AA262,""))),"")</f>
        <v>2.6127359999999992E-2</v>
      </c>
      <c r="AB263" s="355" t="str">
        <f t="shared" ref="AB263" si="280">IFERROR(IF(AA263="","",IF(AA263&lt;=0.2,"MUY BAJA",IF(AA263&lt;=0.4,"BAJA",IF(AA263&lt;=0.6,"MEDIA",IF(AA263&lt;=0.8,"ALTA",IF(AA263=1,"MUY ALTA")))))),"")</f>
        <v>MUY BAJA</v>
      </c>
      <c r="AC263" s="355">
        <f t="shared" ref="AC263" si="281">IFERROR(IF(AND(Y262="Impacto",Y263="Impacto"),(AC262-(AC262*Z263)),IF(AND(Y262="Probabilidad",Y263="Impacto"),(AC261-(AC261*Z263)),IF(Y263="Probabilidad",AC262,""))),"")</f>
        <v>0.60000000000000009</v>
      </c>
      <c r="AD263" s="355" t="str">
        <f t="shared" ref="AD263" si="282">IFERROR(IF(AC263="","",IF(AC263&lt;=0.2,"LEVE",IF(AC263&lt;=0.4,"MENOR",IF(AC263&lt;=0.6,"MODERADO",IF(AC263&lt;=0.8,"MAYOR",IF(AC263=1,"CATASTRÓFICO")))))),"")</f>
        <v>MODERADO</v>
      </c>
      <c r="AE263" s="655" t="str">
        <f t="shared" ref="AE263" si="283">IFERROR(IF(OR(AND(AB263="Muy Baja",AD263="Leve"),AND(AB263="Muy Baja",AD263="Menor"),AND(AB263="Baja",AD263="Leve")),"BAJO",IF(OR(AND(AB263="Muy baja",AD263="Moderado"),AND(AB263="Baja",AD263="Menor"),AND(AB263="Baja",AD263="Moderado"),AND(AB263="Media",AD263="Leve"),AND(AB263="Media",AD263="Menor"),AND(AB263="Media",AD263="Moderado"),AND(AB263="Alta",AD263="Leve"),AND(AB263="Alta",AD263="Menor")),"MODERADO",IF(OR(AND(AB263="Muy Baja",AD263="Mayor"),AND(AB263="Baja",AD263="Mayor"),AND(AB263="Media",AD263="Mayor"),AND(AB263="Alta",AD263="Moderado"),AND(AB263="Alta",AD263="Mayor"),AND(AB263="Muy Alta",AD263="Leve"),AND(AB263="Muy Alta",AD263="Menor"),AND(AB263="Muy Alta",AD263="Moderado"),AND(AB263="Muy Alta",AD263="Mayor")),"ALTO",IF(OR(AND(AB263="Muy Baja",AD263="Catastrófico"),AND(AB263="Baja",AD263="Catastrófico"),AND(AB263="Media",AD263="Catastrófico"),AND(AB263="Alta",AD263="Catastrófico"),AND(AB263="Muy Alta",AD263="Catastrófico")),"EXTREMO","")))),"")</f>
        <v>MODERADO</v>
      </c>
      <c r="AF263" s="393">
        <v>45980</v>
      </c>
      <c r="AG263" s="394" t="s">
        <v>1746</v>
      </c>
      <c r="AH263" s="659"/>
      <c r="AI263" s="355"/>
      <c r="AJ263" s="659"/>
      <c r="AK263" s="355"/>
      <c r="AL263" s="355"/>
      <c r="AM263" s="659"/>
      <c r="AN263" s="355"/>
      <c r="AO263" s="659"/>
      <c r="AP263" s="660"/>
      <c r="AQ263" s="655"/>
      <c r="AR263" s="335"/>
      <c r="AS263" s="336"/>
      <c r="AT263" s="335"/>
      <c r="AU263" s="336"/>
      <c r="AV263" s="719"/>
      <c r="AW263" s="672"/>
      <c r="AX263" s="335"/>
      <c r="AY263" s="336"/>
      <c r="AZ263" s="335"/>
      <c r="BA263" s="336"/>
      <c r="BB263" s="335"/>
      <c r="BC263" s="336"/>
      <c r="BD263" s="356"/>
      <c r="BE263" s="336"/>
      <c r="BF263" s="335"/>
      <c r="BG263" s="336"/>
      <c r="BH263" s="335"/>
      <c r="BI263" s="336"/>
      <c r="BJ263" s="792"/>
      <c r="BK263" s="669"/>
      <c r="BL263" s="792"/>
      <c r="BM263" s="669"/>
      <c r="BN263" s="792"/>
      <c r="BO263" s="669"/>
      <c r="BP263" s="792"/>
      <c r="BQ263" s="670"/>
      <c r="BR263" s="598"/>
    </row>
    <row r="264" spans="1:70" s="626" customFormat="1" ht="76.5" customHeight="1">
      <c r="A264" s="607"/>
      <c r="B264" s="608"/>
      <c r="C264" s="608"/>
      <c r="D264" s="734"/>
      <c r="E264" s="653"/>
      <c r="F264" s="302" t="s">
        <v>1747</v>
      </c>
      <c r="G264" s="346"/>
      <c r="H264" s="336"/>
      <c r="I264" s="409"/>
      <c r="J264" s="336"/>
      <c r="K264" s="344"/>
      <c r="L264" s="336"/>
      <c r="M264" s="654"/>
      <c r="N264" s="345"/>
      <c r="O264" s="336"/>
      <c r="P264" s="654"/>
      <c r="Q264" s="345"/>
      <c r="R264" s="655"/>
      <c r="S264" s="343"/>
      <c r="T264" s="386"/>
      <c r="U264" s="343"/>
      <c r="V264" s="343"/>
      <c r="W264" s="386"/>
      <c r="X264" s="386"/>
      <c r="Y264" s="654"/>
      <c r="Z264" s="687"/>
      <c r="AA264" s="345"/>
      <c r="AB264" s="355"/>
      <c r="AC264" s="355"/>
      <c r="AD264" s="355"/>
      <c r="AE264" s="655"/>
      <c r="AF264" s="393"/>
      <c r="AG264" s="394"/>
      <c r="AH264" s="659"/>
      <c r="AI264" s="355"/>
      <c r="AJ264" s="659"/>
      <c r="AK264" s="355"/>
      <c r="AL264" s="355"/>
      <c r="AM264" s="659"/>
      <c r="AN264" s="355"/>
      <c r="AO264" s="659"/>
      <c r="AP264" s="660"/>
      <c r="AQ264" s="655"/>
      <c r="AR264" s="335"/>
      <c r="AS264" s="336"/>
      <c r="AT264" s="335"/>
      <c r="AU264" s="336"/>
      <c r="AV264" s="719"/>
      <c r="AW264" s="672"/>
      <c r="AX264" s="335"/>
      <c r="AY264" s="336"/>
      <c r="AZ264" s="335"/>
      <c r="BA264" s="336"/>
      <c r="BB264" s="335"/>
      <c r="BC264" s="336"/>
      <c r="BD264" s="356"/>
      <c r="BE264" s="336"/>
      <c r="BF264" s="335"/>
      <c r="BG264" s="336"/>
      <c r="BH264" s="335"/>
      <c r="BI264" s="336"/>
      <c r="BJ264" s="792"/>
      <c r="BK264" s="669"/>
      <c r="BL264" s="792"/>
      <c r="BM264" s="669"/>
      <c r="BN264" s="792"/>
      <c r="BO264" s="669"/>
      <c r="BP264" s="792"/>
      <c r="BQ264" s="670"/>
      <c r="BR264" s="598"/>
    </row>
    <row r="265" spans="1:70" s="626" customFormat="1" ht="231.75" customHeight="1">
      <c r="A265" s="607"/>
      <c r="B265" s="608"/>
      <c r="C265" s="608"/>
      <c r="D265" s="734"/>
      <c r="E265" s="653" t="s">
        <v>426</v>
      </c>
      <c r="F265" s="283" t="s">
        <v>1748</v>
      </c>
      <c r="G265" s="365" t="s">
        <v>1749</v>
      </c>
      <c r="H265" s="341" t="s">
        <v>1750</v>
      </c>
      <c r="I265" s="409"/>
      <c r="J265" s="341" t="s">
        <v>111</v>
      </c>
      <c r="K265" s="344">
        <v>6711</v>
      </c>
      <c r="L265" s="336" t="s">
        <v>1751</v>
      </c>
      <c r="M265" s="654" t="str">
        <f>IF(K265&lt;=0,"",IF(K265&lt;=2,"Muy Baja",IF(K265&lt;=10,"Baja",IF(K265&lt;=30,"Media",IF(K265&lt;=100,"Alta",IF(K265&gt;100,"Muy Alta"))))))</f>
        <v>Muy Alta</v>
      </c>
      <c r="N265" s="345">
        <f>IF(M265="","",IF(M265="Muy Baja",0.2,IF(M265="Baja",0.4,IF(M265="Media",0.6,IF(M265="Alta",0.8,IF(M265="Muy Alta",1,))))))</f>
        <v>1</v>
      </c>
      <c r="O265" s="341" t="s">
        <v>564</v>
      </c>
      <c r="P265" s="654" t="str">
        <f>IF(OR(O265=CRITERIOS!$C$182,O265=CRITERIOS!$D$182),"Leve",IF(OR(O265=CRITERIOS!$C$183,O265=CRITERIOS!$D$183),"Menor",IF(OR(O265=CRITERIOS!$C$184,O265=CRITERIOS!$D$184),"Moderado",IF(OR(O265=CRITERIOS!$C$185,O265=CRITERIOS!$D$185),"Mayor",IF(OR(O265=CRITERIOS!$C$186,O265=CRITERIOS!$D$186),"Catastrófico","")))))</f>
        <v>Menor</v>
      </c>
      <c r="Q265" s="345">
        <f>IF(P265="","",IF(P265="Leve",0.2,IF(P265="Menor",0.4,IF(P265="Moderado",0.6,IF(P265="Mayor",0.8,IF(P265="Catastrófico",1,))))))</f>
        <v>0.4</v>
      </c>
      <c r="R265" s="774" t="str">
        <f>IF(OR(AND(M265="Muy Baja",P265="Leve"),AND(M265="Muy Baja",P265="Menor"),AND(M265="Baja",P265="Leve")),"BAJO",IF(OR(AND(M265="Muy baja",P265="Moderado"),AND(M265="Baja",P265="Menor"),AND(M265="Baja",P265="Moderado"),AND(M265="Media",P265="Leve"),AND(M265="Media",P265="Menor"),AND(M265="Media",P265="Moderado"),AND(M265="Alta",P265="Leve"),AND(M265="Alta",P265="Menor")),"MODERADO",IF(OR(AND(M265="Muy Baja",P265="Mayor"),AND(M265="Baja",P265="Mayor"),AND(M265="Media",P265="Mayor"),AND(M265="Alta",P265="Moderado"),AND(M265="Alta",P265="Mayor"),AND(M265="Muy Alta",P265="Leve"),AND(M265="Muy Alta",P265="Menor"),AND(M265="Muy Alta",P265="Moderado"),AND(M265="Muy Alta",P265="Mayor")),"ALTO",IF(OR(AND(M265="Muy Baja",P265="Catastrófico"),AND(M265="Baja",P265="Catastrófico"),AND(M265="Media",P265="Catastrófico"),AND(M265="Alta",P265="Catastrófico"),AND(M265="Muy Alta",P265="Catastrófico")),"EXTREMO",""))))</f>
        <v>ALTO</v>
      </c>
      <c r="S265" s="707" t="s">
        <v>1752</v>
      </c>
      <c r="T265" s="270" t="s">
        <v>85</v>
      </c>
      <c r="U265" s="677" t="s">
        <v>1753</v>
      </c>
      <c r="V265" s="677" t="s">
        <v>1754</v>
      </c>
      <c r="W265" s="292" t="s">
        <v>78</v>
      </c>
      <c r="X265" s="292" t="s">
        <v>61</v>
      </c>
      <c r="Y265" s="656" t="str">
        <f>IF(OR(W265="PREVENTIVO",W265="DETECTIVO"),"PROBABILIDAD",IF(W265="CORRECTIVO","IMPACTO",""))</f>
        <v>PROBABILIDAD</v>
      </c>
      <c r="Z265" s="657" t="str">
        <f>IF(AND(W265="PREVENTIVO",X265="AUTOMÁTICO"),"50%",IF(AND(W265="PREVENTIVO",X265="MANUAL"),"40%",IF(AND(W265="DETECTIVO",X265="AUTOMÁTICO"),"40%",IF(AND(W265="DETECTIVO",X265="MANUAL"),"30%",IF(AND(W265="CORRECTIVO",X265="AUTOMÁTICO"),"35%",IF(AND(W265="CORRECTIVO",X265="MANUAL"),"25%",""))))))</f>
        <v>40%</v>
      </c>
      <c r="AA265" s="275">
        <f>IFERROR(IF(Y265="Probabilidad",(N265-(N265*Z265)),IF(Y265="Impacto",N265,"")),"")</f>
        <v>0.6</v>
      </c>
      <c r="AB265" s="280" t="str">
        <f t="shared" ref="AB265:AB276" si="284">IFERROR(IF(AA265="","",IF(AA265&lt;=0.2,"MUY BAJA",IF(AA265&lt;=0.4,"BAJA",IF(AA265&lt;=0.6,"MEDIA",IF(AA265&lt;=0.8,"ALTA",IF(AA265=1,"MUY ALTA")))))),"")</f>
        <v>MEDIA</v>
      </c>
      <c r="AC265" s="280">
        <f>IFERROR(IF(Y265="Impacto",(Q265-(Q265*Z265)),IF(Y265="Probabilidad",Q265,"")),"")</f>
        <v>0.4</v>
      </c>
      <c r="AD265" s="290" t="str">
        <f t="shared" ref="AD265:AD289" si="285">IFERROR(IF(AC265="","",IF(AC265&lt;=0.2,"LEVE",IF(AC265&lt;=0.4,"MENOR",IF(AC265&lt;=0.6,"MODERADO",IF(AC265&lt;=0.8,"MAYOR",IF(AC265=1,"CATASTRÓFICO")))))),"")</f>
        <v>MENOR</v>
      </c>
      <c r="AE265" s="678" t="str">
        <f t="shared" ref="AE265:AE289" si="286">IFERROR(IF(OR(AND(AB265="Muy Baja",AD265="Leve"),AND(AB265="Muy Baja",AD265="Menor"),AND(AB265="Baja",AD265="Leve")),"BAJO",IF(OR(AND(AB265="Muy baja",AD265="Moderado"),AND(AB265="Baja",AD265="Menor"),AND(AB265="Baja",AD265="Moderado"),AND(AB265="Media",AD265="Leve"),AND(AB265="Media",AD265="Menor"),AND(AB265="Media",AD265="Moderado"),AND(AB265="Alta",AD265="Leve"),AND(AB265="Alta",AD265="Menor")),"MODERADO",IF(OR(AND(AB265="Muy Baja",AD265="Mayor"),AND(AB265="Baja",AD265="Mayor"),AND(AB265="Media",AD265="Mayor"),AND(AB265="Alta",AD265="Moderado"),AND(AB265="Alta",AD265="Mayor"),AND(AB265="Muy Alta",AD265="Leve"),AND(AB265="Muy Alta",AD265="Menor"),AND(AB265="Muy Alta",AD265="Moderado"),AND(AB265="Muy Alta",AD265="Mayor")),"ALTO",IF(OR(AND(AB265="Muy Baja",AD265="Catastrófico"),AND(AB265="Baja",AD265="Catastrófico"),AND(AB265="Media",AD265="Catastrófico"),AND(AB265="Alta",AD265="Catastrófico"),AND(AB265="Muy Alta",AD265="Catastrófico")),"EXTREMO","")))),"")</f>
        <v>MODERADO</v>
      </c>
      <c r="AF265" s="681">
        <v>45811</v>
      </c>
      <c r="AG265" s="677" t="s">
        <v>1755</v>
      </c>
      <c r="AH265" s="659">
        <f>MIN(AA265:AA267)</f>
        <v>0.18</v>
      </c>
      <c r="AI265" s="355" t="str">
        <f>IFERROR(IF(AH265="","",IF(AH265&lt;=0.2,"MUY BAJA",IF(AH265&lt;=0.4,"BAJA",IF(AH265&lt;=0.6,"MEDIA",IF(AH265&lt;=0.8,"ALTA",IF(AH265=1,"MUY ALTA")))))),"")</f>
        <v>MUY BAJA</v>
      </c>
      <c r="AJ265" s="659">
        <f>MIN(AC265:AC267)</f>
        <v>0.4</v>
      </c>
      <c r="AK265" s="355" t="str">
        <f>IFERROR(IF(AJ265="","",IF(AJ265&lt;=0.2,"LEVE",IF(AJ265&lt;=0.4,"MENOR",IF(AJ265&lt;=0.6,"MODERADO",IF(AJ265&lt;=0.8,"MAYOR",IF(AJ265=1,"CATASTRÓFICO")))))),"")</f>
        <v>MENOR</v>
      </c>
      <c r="AL265" s="710" t="str">
        <f>IFERROR(IF(OR(AND(AI265="Muy Baja",AK265="Leve"),AND(AI265="Muy Baja",AK265="Menor"),AND(AI265="Baja",AK265="Leve")),"BAJO",IF(OR(AND(AI265="Muy baja",AK265="Moderado"),AND(AI265="Baja",AK265="Menor"),AND(AI265="Baja",AK265="Moderado"),AND(AI265="Media",AK265="Leve"),AND(AI265="Media",AK265="Menor"),AND(AI265="Media",AK265="Moderado"),AND(AI265="Alta",AK265="Leve"),AND(AI265="Alta",AK265="Menor")),"MODERADO",IF(OR(AND(AI265="Muy Baja",AK265="Mayor"),AND(AI265="Baja",AK265="Mayor"),AND(AI265="Media",AK265="Mayor"),AND(AI265="Alta",AK265="Moderado"),AND(AI265="Alta",AK265="Mayor"),AND(AI265="Muy Alta",AK265="Leve"),AND(AI265="Muy Alta",AK265="Menor"),AND(AI265="Muy Alta",AK265="Moderado"),AND(AI265="Muy Alta",AK265="Mayor")),"ALTO",IF(OR(AND(AI265="Muy Baja",AK265="Catastrófico"),AND(AI265="Baja",AK265="Catastrófico"),AND(AI265="Media",AK265="Catastrófico"),AND(AI265="Alta",AK265="Catastrófico"),AND(AI265="Muy Alta",AK265="Catastrófico")),"EXTREMO","")))),"")</f>
        <v>BAJO</v>
      </c>
      <c r="AM265" s="659"/>
      <c r="AN265" s="355"/>
      <c r="AO265" s="659"/>
      <c r="AP265" s="660"/>
      <c r="AQ265" s="655"/>
      <c r="AR265" s="787"/>
      <c r="AS265" s="735" t="s">
        <v>1756</v>
      </c>
      <c r="AT265" s="787">
        <v>43738</v>
      </c>
      <c r="AU265" s="735" t="s">
        <v>1757</v>
      </c>
      <c r="AV265" s="814">
        <v>43857</v>
      </c>
      <c r="AW265" s="815" t="s">
        <v>1758</v>
      </c>
      <c r="AX265" s="695">
        <v>44068</v>
      </c>
      <c r="AY265" s="690" t="s">
        <v>215</v>
      </c>
      <c r="AZ265" s="695">
        <v>44256</v>
      </c>
      <c r="BA265" s="690" t="s">
        <v>155</v>
      </c>
      <c r="BB265" s="695">
        <v>44587</v>
      </c>
      <c r="BC265" s="690" t="s">
        <v>1759</v>
      </c>
      <c r="BD265" s="695">
        <v>44563</v>
      </c>
      <c r="BE265" s="690" t="s">
        <v>760</v>
      </c>
      <c r="BF265" s="695">
        <v>45152</v>
      </c>
      <c r="BG265" s="690" t="s">
        <v>1760</v>
      </c>
      <c r="BH265" s="695"/>
      <c r="BI265" s="690"/>
      <c r="BJ265" s="816" t="s">
        <v>436</v>
      </c>
      <c r="BK265" s="772" t="s">
        <v>1761</v>
      </c>
      <c r="BL265" s="816" t="s">
        <v>438</v>
      </c>
      <c r="BM265" s="772" t="s">
        <v>1762</v>
      </c>
      <c r="BN265" s="714" t="s">
        <v>194</v>
      </c>
      <c r="BO265" s="715" t="s">
        <v>332</v>
      </c>
      <c r="BP265" s="714" t="s">
        <v>442</v>
      </c>
      <c r="BQ265" s="716" t="s">
        <v>74</v>
      </c>
      <c r="BR265" s="598"/>
    </row>
    <row r="266" spans="1:70" s="626" customFormat="1" ht="228" customHeight="1">
      <c r="A266" s="607"/>
      <c r="B266" s="608"/>
      <c r="C266" s="608"/>
      <c r="D266" s="734"/>
      <c r="E266" s="653"/>
      <c r="F266" s="365" t="s">
        <v>1763</v>
      </c>
      <c r="G266" s="365"/>
      <c r="H266" s="341"/>
      <c r="I266" s="409"/>
      <c r="J266" s="341"/>
      <c r="K266" s="344"/>
      <c r="L266" s="336"/>
      <c r="M266" s="654"/>
      <c r="N266" s="345"/>
      <c r="O266" s="341"/>
      <c r="P266" s="654"/>
      <c r="Q266" s="345"/>
      <c r="R266" s="774"/>
      <c r="S266" s="680" t="s">
        <v>1764</v>
      </c>
      <c r="T266" s="270" t="s">
        <v>114</v>
      </c>
      <c r="U266" s="677" t="s">
        <v>1765</v>
      </c>
      <c r="V266" s="677" t="s">
        <v>1766</v>
      </c>
      <c r="W266" s="292" t="s">
        <v>78</v>
      </c>
      <c r="X266" s="292" t="s">
        <v>61</v>
      </c>
      <c r="Y266" s="656" t="str">
        <f>IF(OR(W266="PREVENTIVO",W266="DETECTIVO"),"PROBABILIDAD",IF(W266="CORRECTIVO","IMPACTO",""))</f>
        <v>PROBABILIDAD</v>
      </c>
      <c r="Z266" s="657" t="str">
        <f>IF(AND(W266="PREVENTIVO",X266="AUTOMÁTICO"),"50%",IF(AND(W266="PREVENTIVO",X266="MANUAL"),"40%",IF(AND(W266="DETECTIVO",X266="AUTOMÁTICO"),"40%",IF(AND(W266="DETECTIVO",X266="MANUAL"),"30%",IF(AND(W266="CORRECTIVO",X266="AUTOMÁTICO"),"35%",IF(AND(W266="CORRECTIVO",X266="MANUAL"),"25%",""))))))</f>
        <v>40%</v>
      </c>
      <c r="AA266" s="275">
        <f>IFERROR(IF(AND(Y265="Probabilidad",Y266="Probabilidad"),(AA265-(AA265*Z266)),IF(Y266="Probabilidad",(N264-(N264*Z266)),IF(Y266="Impacto",AA265,""))),"")</f>
        <v>0.36</v>
      </c>
      <c r="AB266" s="280" t="str">
        <f>IFERROR(IF(AA266="","",IF(AA266&lt;=0.2,"MUY BAJA",IF(AA266&lt;=0.4,"BAJA",IF(AA266&lt;=0.6,"MEDIA",IF(AA266&lt;=0.8,"ALTA",IF(AA266=1,"MUY ALTA")))))),"")</f>
        <v>BAJA</v>
      </c>
      <c r="AC266" s="280">
        <f>IFERROR(IF(AND(Y265="Impacto",Y266="Impacto"),(AC265-(AC265*Z266)),IF(Y265="Impacto",(Q264-(+Q264*Z266)),IF(Y266="Probabilidad",AC265,""))),"")</f>
        <v>0.4</v>
      </c>
      <c r="AD266" s="290" t="str">
        <f>IFERROR(IF(AC266="","",IF(AC266&lt;=0.2,"LEVE",IF(AC266&lt;=0.4,"MENOR",IF(AC266&lt;=0.6,"MODERADO",IF(AC266&lt;=0.8,"MAYOR",IF(AC266=1,"CATASTRÓFICO")))))),"")</f>
        <v>MENOR</v>
      </c>
      <c r="AE266" s="678" t="str">
        <f>IFERROR(IF(OR(AND(AB266="Muy Baja",AD266="Leve"),AND(AB266="Muy Baja",AD266="Menor"),AND(AB266="Baja",AD266="Leve")),"BAJO",IF(OR(AND(AB266="Muy baja",AD266="Moderado"),AND(AB266="Baja",AD266="Menor"),AND(AB266="Baja",AD266="Moderado"),AND(AB266="Media",AD266="Leve"),AND(AB266="Media",AD266="Menor"),AND(AB266="Media",AD266="Moderado"),AND(AB266="Alta",AD266="Leve"),AND(AB266="Alta",AD266="Menor")),"MODERADO",IF(OR(AND(AB266="Muy Baja",AD266="Mayor"),AND(AB266="Baja",AD266="Mayor"),AND(AB266="Media",AD266="Mayor"),AND(AB266="Alta",AD266="Moderado"),AND(AB266="Alta",AD266="Mayor"),AND(AB266="Muy Alta",AD266="Leve"),AND(AB266="Muy Alta",AD266="Menor"),AND(AB266="Muy Alta",AD266="Moderado"),AND(AB266="Muy Alta",AD266="Mayor")),"ALTO",IF(OR(AND(AB266="Muy Baja",AD266="Catastrófico"),AND(AB266="Baja",AD266="Catastrófico"),AND(AB266="Media",AD266="Catastrófico"),AND(AB266="Alta",AD266="Catastrófico"),AND(AB266="Muy Alta",AD266="Catastrófico")),"EXTREMO","")))),"")</f>
        <v>MODERADO</v>
      </c>
      <c r="AF266" s="702"/>
      <c r="AG266" s="677" t="s">
        <v>1767</v>
      </c>
      <c r="AH266" s="659"/>
      <c r="AI266" s="355"/>
      <c r="AJ266" s="659"/>
      <c r="AK266" s="355"/>
      <c r="AL266" s="710"/>
      <c r="AM266" s="659"/>
      <c r="AN266" s="355"/>
      <c r="AO266" s="659"/>
      <c r="AP266" s="660"/>
      <c r="AQ266" s="655"/>
      <c r="AR266" s="787"/>
      <c r="AS266" s="735"/>
      <c r="AT266" s="787"/>
      <c r="AU266" s="735"/>
      <c r="AV266" s="814"/>
      <c r="AW266" s="815"/>
      <c r="AX266" s="695"/>
      <c r="AY266" s="690"/>
      <c r="AZ266" s="695"/>
      <c r="BA266" s="690"/>
      <c r="BB266" s="695"/>
      <c r="BC266" s="690"/>
      <c r="BD266" s="695"/>
      <c r="BE266" s="690"/>
      <c r="BF266" s="695"/>
      <c r="BG266" s="690"/>
      <c r="BH266" s="695"/>
      <c r="BI266" s="690"/>
      <c r="BJ266" s="816"/>
      <c r="BK266" s="772"/>
      <c r="BL266" s="816"/>
      <c r="BM266" s="772"/>
      <c r="BN266" s="714"/>
      <c r="BO266" s="715"/>
      <c r="BP266" s="714"/>
      <c r="BQ266" s="716"/>
      <c r="BR266" s="598"/>
    </row>
    <row r="267" spans="1:70" s="626" customFormat="1" ht="188.25" customHeight="1">
      <c r="A267" s="607"/>
      <c r="B267" s="608"/>
      <c r="C267" s="608"/>
      <c r="D267" s="734"/>
      <c r="E267" s="653"/>
      <c r="F267" s="365"/>
      <c r="G267" s="365"/>
      <c r="H267" s="341"/>
      <c r="I267" s="409"/>
      <c r="J267" s="341"/>
      <c r="K267" s="344"/>
      <c r="L267" s="336"/>
      <c r="M267" s="654"/>
      <c r="N267" s="345"/>
      <c r="O267" s="341"/>
      <c r="P267" s="654"/>
      <c r="Q267" s="345"/>
      <c r="R267" s="774"/>
      <c r="S267" s="680" t="s">
        <v>1768</v>
      </c>
      <c r="T267" s="270" t="s">
        <v>57</v>
      </c>
      <c r="U267" s="677" t="s">
        <v>1769</v>
      </c>
      <c r="V267" s="677" t="s">
        <v>1770</v>
      </c>
      <c r="W267" s="292" t="s">
        <v>78</v>
      </c>
      <c r="X267" s="292" t="s">
        <v>240</v>
      </c>
      <c r="Y267" s="656" t="str">
        <f>IF(OR(W267="PREVENTIVO",W267="DETECTIVO"),"PROBABILIDAD",IF(W267="CORRECTIVO","IMPACTO",""))</f>
        <v>PROBABILIDAD</v>
      </c>
      <c r="Z267" s="657" t="str">
        <f>IF(AND(W267="PREVENTIVO",X267="AUTOMÁTICO"),"50%",IF(AND(W267="PREVENTIVO",X267="MANUAL"),"40%",IF(AND(W267="DETECTIVO",X267="AUTOMÁTICO"),"40%",IF(AND(W267="DETECTIVO",X267="MANUAL"),"30%",IF(AND(W267="CORRECTIVO",X267="AUTOMÁTICO"),"35%",IF(AND(W267="CORRECTIVO",X267="MANUAL"),"25%",""))))))</f>
        <v>50%</v>
      </c>
      <c r="AA267" s="275">
        <f>IFERROR(IF(AND(Y266="Probabilidad",Y267="Probabilidad"),(AA266-(AA266*Z267)),IF(AND(Y266="Impacto",Y267="Probabilidad"),(AA265-(AA265*Z267)),IF(Y267="Impacto",AA266,""))),"")</f>
        <v>0.18</v>
      </c>
      <c r="AB267" s="280" t="str">
        <f>IFERROR(IF(AA267="","",IF(AA267&lt;=0.2,"MUY BAJA",IF(AA267&lt;=0.4,"BAJA",IF(AA267&lt;=0.6,"MEDIA",IF(AA267&lt;=0.8,"ALTA",IF(AA267=1,"MUY ALTA")))))),"")</f>
        <v>MUY BAJA</v>
      </c>
      <c r="AC267" s="280">
        <f>IFERROR(IF(AND(Y266="Impacto",Y267="Impacto"),(AC266-(AC266*Z267)),IF(AND(Y266="Probabilidad",Y267="Impacto"),(AC265-(AC265*Z267)),IF(Y267="Probabilidad",AC266,""))),"")</f>
        <v>0.4</v>
      </c>
      <c r="AD267" s="290" t="str">
        <f>IFERROR(IF(AC267="","",IF(AC267&lt;=0.2,"LEVE",IF(AC267&lt;=0.4,"MENOR",IF(AC267&lt;=0.6,"MODERADO",IF(AC267&lt;=0.8,"MAYOR",IF(AC267=1,"CATASTRÓFICO")))))),"")</f>
        <v>MENOR</v>
      </c>
      <c r="AE267" s="740" t="str">
        <f>IFERROR(IF(OR(AND(AB267="Muy Baja",AD267="Leve"),AND(AB267="Muy Baja",AD267="Menor"),AND(AB267="Baja",AD267="Leve")),"BAJO",IF(OR(AND(AB267="Muy baja",AD267="Moderado"),AND(AB267="Baja",AD267="Menor"),AND(AB267="Baja",AD267="Moderado"),AND(AB267="Media",AD267="Leve"),AND(AB267="Media",AD267="Menor"),AND(AB267="Media",AD267="Moderado"),AND(AB267="Alta",AD267="Leve"),AND(AB267="Alta",AD267="Menor")),"MODERADO",IF(OR(AND(AB267="Muy Baja",AD267="Mayor"),AND(AB267="Baja",AD267="Mayor"),AND(AB267="Media",AD267="Mayor"),AND(AB267="Alta",AD267="Moderado"),AND(AB267="Alta",AD267="Mayor"),AND(AB267="Muy Alta",AD267="Leve"),AND(AB267="Muy Alta",AD267="Menor"),AND(AB267="Muy Alta",AD267="Moderado"),AND(AB267="Muy Alta",AD267="Mayor")),"ALTO",IF(OR(AND(AB267="Muy Baja",AD267="Catastrófico"),AND(AB267="Baja",AD267="Catastrófico"),AND(AB267="Media",AD267="Catastrófico"),AND(AB267="Alta",AD267="Catastrófico"),AND(AB267="Muy Alta",AD267="Catastrófico")),"EXTREMO","")))),"")</f>
        <v>BAJO</v>
      </c>
      <c r="AF267" s="288"/>
      <c r="AG267" s="273"/>
      <c r="AH267" s="659"/>
      <c r="AI267" s="355"/>
      <c r="AJ267" s="659"/>
      <c r="AK267" s="355"/>
      <c r="AL267" s="710"/>
      <c r="AM267" s="659"/>
      <c r="AN267" s="355"/>
      <c r="AO267" s="659"/>
      <c r="AP267" s="660"/>
      <c r="AQ267" s="655"/>
      <c r="AR267" s="787"/>
      <c r="AS267" s="735"/>
      <c r="AT267" s="787"/>
      <c r="AU267" s="735"/>
      <c r="AV267" s="814"/>
      <c r="AW267" s="815"/>
      <c r="AX267" s="695"/>
      <c r="AY267" s="690"/>
      <c r="AZ267" s="695"/>
      <c r="BA267" s="690"/>
      <c r="BB267" s="695"/>
      <c r="BC267" s="690"/>
      <c r="BD267" s="695"/>
      <c r="BE267" s="690"/>
      <c r="BF267" s="695"/>
      <c r="BG267" s="690"/>
      <c r="BH267" s="695"/>
      <c r="BI267" s="690"/>
      <c r="BJ267" s="816"/>
      <c r="BK267" s="772"/>
      <c r="BL267" s="816"/>
      <c r="BM267" s="772"/>
      <c r="BN267" s="714"/>
      <c r="BO267" s="715"/>
      <c r="BP267" s="714"/>
      <c r="BQ267" s="716"/>
      <c r="BR267" s="598"/>
    </row>
    <row r="268" spans="1:70" s="626" customFormat="1" ht="188.25" customHeight="1">
      <c r="A268" s="607"/>
      <c r="B268" s="608"/>
      <c r="C268" s="608"/>
      <c r="D268" s="734"/>
      <c r="E268" s="688" t="s">
        <v>333</v>
      </c>
      <c r="F268" s="268" t="s">
        <v>1771</v>
      </c>
      <c r="G268" s="278" t="s">
        <v>1772</v>
      </c>
      <c r="H268" s="278" t="s">
        <v>1773</v>
      </c>
      <c r="I268" s="409"/>
      <c r="J268" s="278" t="s">
        <v>111</v>
      </c>
      <c r="K268" s="277">
        <v>6</v>
      </c>
      <c r="L268" s="278" t="s">
        <v>1774</v>
      </c>
      <c r="M268" s="656" t="str">
        <f>IF(K268&lt;=0,"",IF(K268&lt;=2,"Muy Baja",IF(K268&lt;=10,"Baja",IF(K268&lt;=30,"Media",IF(K268&lt;=100,"Alta",IF(K268&gt;100,"Muy Alta"))))))</f>
        <v>Baja</v>
      </c>
      <c r="N268" s="303">
        <f>IF(M268="","",IF(M268="Muy Baja",0.2,IF(M268="Baja",0.4,IF(M268="Media",0.6,IF(M268="Alta",0.8,IF(M268="Muy Alta",1,))))))</f>
        <v>0.4</v>
      </c>
      <c r="O268" s="278" t="s">
        <v>743</v>
      </c>
      <c r="P268" s="676" t="str">
        <f>IF(OR(O268=[8]CRITERIOS!$C$182,O268=[8]CRITERIOS!$D$182),"Leve",IF(OR(O268=[8]CRITERIOS!$C$183,O268=[8]CRITERIOS!$D$183),"Menor",IF(OR(O268=[8]CRITERIOS!$C$184,O268=[8]CRITERIOS!$D$184),"Moderado",IF(OR(O268=[8]CRITERIOS!$C$185,O268=[8]CRITERIOS!$D$185),"Mayor",IF(OR(O268=[8]CRITERIOS!$C$186,O268=[8]CRITERIOS!$D$186),"Catastrófico","")))))</f>
        <v>Catastrófico</v>
      </c>
      <c r="Q268" s="303">
        <f>IF(P268="","",IF(P268="Leve",0.2,IF(P268="Menor",0.4,IF(P268="Moderado",0.6,IF(P268="Mayor",0.8,IF(P268="Catastrófico",1,))))))</f>
        <v>1</v>
      </c>
      <c r="R268" s="658" t="str">
        <f>IF(OR(AND(M268="Muy Baja",P268="Leve"),AND(M268="Muy Baja",P268="Menor"),AND(M268="Baja",P268="Leve")),"BAJO",IF(OR(AND(M268="Muy baja",P268="Moderado"),AND(M268="Baja",P268="Menor"),AND(M268="Baja",P268="Moderado"),AND(M268="Media",P268="Leve"),AND(M268="Media",P268="Menor"),AND(M268="Media",P268="Moderado"),AND(M268="Alta",P268="Leve"),AND(M268="Alta",P268="Menor")),"MODERADO",IF(OR(AND(M268="Muy Baja",P268="Mayor"),AND(M268="Baja",P268="Mayor"),AND(M268="Media",P268="Mayor"),AND(M268="Alta",P268="Moderado"),AND(M268="Alta",P268="Mayor"),AND(M268="Muy Alta",P268="Leve"),AND(M268="Muy Alta",P268="Menor"),AND(M268="Muy Alta",P268="Moderado"),AND(M268="Muy Alta",P268="Mayor")),"ALTO",IF(OR(AND(M268="Muy Baja",P268="Catastrófico"),AND(M268="Baja",P268="Catastrófico"),AND(M268="Media",P268="Catastrófico"),AND(M268="Alta",P268="Catastrófico"),AND(M268="Muy Alta",P268="Catastrófico")),"EXTREMO",""))))</f>
        <v>EXTREMO</v>
      </c>
      <c r="S268" s="278" t="s">
        <v>1775</v>
      </c>
      <c r="T268" s="292" t="s">
        <v>57</v>
      </c>
      <c r="U268" s="278" t="s">
        <v>1776</v>
      </c>
      <c r="V268" s="310" t="s">
        <v>1777</v>
      </c>
      <c r="W268" s="292" t="s">
        <v>78</v>
      </c>
      <c r="X268" s="292" t="s">
        <v>61</v>
      </c>
      <c r="Y268" s="656" t="str">
        <f t="shared" ref="Y268:Y275" si="287">IF(OR(W268="PREVENTIVO",W268="DETECTIVO"),"PROBABILIDAD",IF(W268="CORRECTIVO","IMPACTO",""))</f>
        <v>PROBABILIDAD</v>
      </c>
      <c r="Z268" s="657" t="str">
        <f t="shared" ref="Z268" si="288">IF(AND(W268="PREVENTIVO",X268="AUTOMÁTICO"),"50%",IF(AND(W268="PREVENTIVO",X268="MANUAL"),"40%",IF(AND(W268="DETECTIVO",X268="AUTOMÁTICO"),"40%",IF(AND(W268="DETECTIVO",X268="MANUAL"),"30%",IF(AND(W268="CORRECTIVO",X268="AUTOMÁTICO"),"35%",IF(AND(W268="CORRECTIVO",X268="MANUAL"),"25%",""))))))</f>
        <v>40%</v>
      </c>
      <c r="AA268" s="275">
        <f>IFERROR(IF(Y268="Probabilidad",(N268-(N268*Z268)),IF(Y268="Impacto",N268,"")),"")</f>
        <v>0.24</v>
      </c>
      <c r="AB268" s="280" t="str">
        <f t="shared" si="284"/>
        <v>BAJA</v>
      </c>
      <c r="AC268" s="280">
        <f>IFERROR(IF(Y268="Impacto",(Q268-(Q268*Z268)),IF(Y268="Probabilidad",Q268,"")),"")</f>
        <v>1</v>
      </c>
      <c r="AD268" s="280" t="str">
        <f t="shared" si="285"/>
        <v>CATASTRÓFICO</v>
      </c>
      <c r="AE268" s="658" t="str">
        <f>IFERROR(IF(OR(AND(AB268="Muy Baja",AD268="Leve"),AND(AB268="Muy Baja",AD268="Menor"),AND(AB268="Baja",AD268="Leve")),"BAJO",IF(OR(AND(AB268="Muy baja",AD268="Moderado"),AND(AB268="Baja",AD268="Menor"),AND(AB268="Baja",AD268="Moderado"),AND(AB268="Media",AD268="Leve"),AND(AB268="Media",AD268="Menor"),AND(AB268="Media",AD268="Moderado"),AND(AB268="Alta",AD268="Leve"),AND(AB268="Alta",AD268="Menor")),"MODERADO",IF(OR(AND(AB268="Muy Baja",AD268="Mayor"),AND(AB268="Baja",AD268="Mayor"),AND(AB268="Media",AD268="Mayor"),AND(AB268="Alta",AD268="Moderado"),AND(AB268="Alta",AD268="Mayor"),AND(AB268="Muy Alta",AD268="Leve"),AND(AB268="Muy Alta",AD268="Menor"),AND(AB268="Muy Alta",AD268="Moderado"),AND(AB268="Muy Alta",AD268="Mayor")),"ALTO",IF(OR(AND(AB268="Muy Baja",AD268="Catastrófico"),AND(AB268="Baja",AD268="Catastrófico"),AND(AB268="Media",AD268="Catastrófico"),AND(AB268="Alta",AD268="Catastrófico"),AND(AB268="Muy Alta",AD268="Catastrófico")),"EXTREMO","")))),"")</f>
        <v>EXTREMO</v>
      </c>
      <c r="AF268" s="285">
        <v>45926</v>
      </c>
      <c r="AG268" s="278" t="s">
        <v>1778</v>
      </c>
      <c r="AH268" s="689">
        <f>MIN(AA268)</f>
        <v>0.24</v>
      </c>
      <c r="AI268" s="282" t="str">
        <f>IFERROR(IF(AH268="","",IF(AH268&lt;=0.2,"MUY BAJA",IF(AH268&lt;=0.4,"BAJA",IF(AH268&lt;=0.6,"MEDIA",IF(AH268&lt;=0.8,"ALTA",IF(AH268=1,"MUY ALTA")))))),"")</f>
        <v>BAJA</v>
      </c>
      <c r="AJ268" s="689">
        <f>MIN(AC268)</f>
        <v>1</v>
      </c>
      <c r="AK268" s="280" t="str">
        <f>IFERROR(IF(AJ268="","",IF(AJ268&lt;=0.2,"LEVE",IF(AJ268&lt;=0.4,"MENOR",IF(AJ268&lt;=0.6,"MODERADO",IF(AJ268&lt;=0.8,"MAYOR",IF(AJ268=1,"CATASTRÓFICO")))))),"")</f>
        <v>CATASTRÓFICO</v>
      </c>
      <c r="AL268" s="658" t="str">
        <f>IFERROR(IF(OR(AND(AI268="Muy Baja",AK268="Leve"),AND(AI268="Muy Baja",AK268="Menor"),AND(AI268="Baja",AK268="Leve")),"BAJO",IF(OR(AND(AI268="Muy baja",AK268="Moderado"),AND(AI268="Baja",AK268="Menor"),AND(AI268="Baja",AK268="Moderado"),AND(AI268="Media",AK268="Leve"),AND(AI268="Media",AK268="Menor"),AND(AI268="Media",AK268="Moderado"),AND(AI268="Alta",AK268="Leve"),AND(AI268="Alta",AK268="Menor")),"MODERADO",IF(OR(AND(AI268="Muy Baja",AK268="Mayor"),AND(AI268="Baja",AK268="Mayor"),AND(AI268="Media",AK268="Mayor"),AND(AI268="Alta",AK268="Moderado"),AND(AI268="Alta",AK268="Mayor"),AND(AI268="Muy Alta",AK268="Leve"),AND(AI268="Muy Alta",AK268="Menor"),AND(AI268="Muy Alta",AK268="Moderado"),AND(AI268="Muy Alta",AK268="Mayor")),"ALTO",IF(OR(AND(AI268="Muy Baja",AK268="Catastrófico"),AND(AI268="Baja",AK268="Catastrófico"),AND(AI268="Media",AK268="Catastrófico"),AND(AI268="Alta",AK268="Catastrófico"),AND(AI268="Muy Alta",AK268="Catastrófico")),"EXTREMO","")))),"")</f>
        <v>EXTREMO</v>
      </c>
      <c r="AM268" s="659"/>
      <c r="AN268" s="355"/>
      <c r="AO268" s="659"/>
      <c r="AP268" s="660"/>
      <c r="AQ268" s="655"/>
      <c r="AR268" s="787"/>
      <c r="AS268" s="735"/>
      <c r="AT268" s="787"/>
      <c r="AU268" s="817"/>
      <c r="AV268" s="814"/>
      <c r="AW268" s="815"/>
      <c r="AX268" s="695"/>
      <c r="AY268" s="690"/>
      <c r="AZ268" s="695"/>
      <c r="BA268" s="690"/>
      <c r="BB268" s="695"/>
      <c r="BC268" s="690"/>
      <c r="BD268" s="695"/>
      <c r="BE268" s="690"/>
      <c r="BF268" s="729">
        <v>45132</v>
      </c>
      <c r="BG268" s="818" t="s">
        <v>1779</v>
      </c>
      <c r="BH268" s="695"/>
      <c r="BI268" s="690"/>
      <c r="BJ268" s="816">
        <v>45400</v>
      </c>
      <c r="BK268" s="772" t="s">
        <v>1780</v>
      </c>
      <c r="BL268" s="816">
        <v>45544</v>
      </c>
      <c r="BM268" s="772" t="s">
        <v>72</v>
      </c>
      <c r="BN268" s="816" t="s">
        <v>194</v>
      </c>
      <c r="BO268" s="772" t="s">
        <v>220</v>
      </c>
      <c r="BP268" s="816" t="s">
        <v>351</v>
      </c>
      <c r="BQ268" s="819" t="s">
        <v>72</v>
      </c>
      <c r="BR268" s="598"/>
    </row>
    <row r="269" spans="1:70" s="626" customFormat="1" ht="246.75" customHeight="1">
      <c r="A269" s="607"/>
      <c r="B269" s="608"/>
      <c r="C269" s="608"/>
      <c r="D269" s="734"/>
      <c r="E269" s="688" t="s">
        <v>107</v>
      </c>
      <c r="F269" s="326" t="s">
        <v>945</v>
      </c>
      <c r="G269" s="278" t="s">
        <v>1781</v>
      </c>
      <c r="H269" s="278" t="s">
        <v>1782</v>
      </c>
      <c r="I269" s="409"/>
      <c r="J269" s="278" t="s">
        <v>18</v>
      </c>
      <c r="K269" s="277">
        <v>2</v>
      </c>
      <c r="L269" s="278" t="s">
        <v>1783</v>
      </c>
      <c r="M269" s="656" t="str">
        <f>IF(K269&lt;=0,"",IF(K269&lt;=2,"Muy Baja",IF(K269&lt;=10,"Baja",IF(K269&lt;=30,"Media",IF(K269&lt;=100,"Alta",IF(K269&gt;100,"Muy Alta"))))))</f>
        <v>Muy Baja</v>
      </c>
      <c r="N269" s="303">
        <f>IF(M269="","",IF(M269="Muy Baja",0.2,IF(M269="Baja",0.4,IF(M269="Media",0.6,IF(M269="Alta",0.8,IF(M269="Muy Alta",1,))))))</f>
        <v>0.2</v>
      </c>
      <c r="O269" s="278" t="s">
        <v>452</v>
      </c>
      <c r="P269" s="656" t="str">
        <f>IF(OR(O269=[8]CRITERIOS!$C$182,O269=[8]CRITERIOS!$D$182),"Leve",IF(OR(O269=[8]CRITERIOS!$C$183,O269=[8]CRITERIOS!$D$183),"Menor",IF(OR(O269=[8]CRITERIOS!$C$184,O269=[8]CRITERIOS!$D$184),"Moderado",IF(OR(O269=[8]CRITERIOS!$C$185,O269=[8]CRITERIOS!$D$185),"Mayor",IF(OR(O269=[8]CRITERIOS!$C$186,O269=[8]CRITERIOS!$D$186),"Catastrófico","")))))</f>
        <v>Mayor</v>
      </c>
      <c r="Q269" s="303">
        <f>IF(P269="","",IF(P269="Leve",0.2,IF(P269="Menor",0.4,IF(P269="Moderado",0.6,IF(P269="Mayor",0.8,IF(P269="Catastrófico",1,))))))</f>
        <v>0.8</v>
      </c>
      <c r="R269" s="658" t="str">
        <f>IF(OR(AND(M269="Muy Baja",P269="Leve"),AND(M269="Muy Baja",P269="Menor"),AND(M269="Baja",P269="Leve")),"BAJO",IF(OR(AND(M269="Muy baja",P269="Moderado"),AND(M269="Baja",P269="Menor"),AND(M269="Baja",P269="Moderado"),AND(M269="Media",P269="Leve"),AND(M269="Media",P269="Menor"),AND(M269="Media",P269="Moderado"),AND(M269="Alta",P269="Leve"),AND(M269="Alta",P269="Menor")),"MODERADO",IF(OR(AND(M269="Muy Baja",P269="Mayor"),AND(M269="Baja",P269="Mayor"),AND(M269="Media",P269="Mayor"),AND(M269="Alta",P269="Moderado"),AND(M269="Alta",P269="Mayor"),AND(M269="Muy Alta",P269="Leve"),AND(M269="Muy Alta",P269="Menor"),AND(M269="Muy Alta",P269="Moderado"),AND(M269="Muy Alta",P269="Mayor")),"ALTO",IF(OR(AND(M269="Muy Baja",P269="Catastrófico"),AND(M269="Baja",P269="Catastrófico"),AND(M269="Media",P269="Catastrófico"),AND(M269="Alta",P269="Catastrófico"),AND(M269="Muy Alta",P269="Catastrófico")),"EXTREMO",""))))</f>
        <v>ALTO</v>
      </c>
      <c r="S269" s="278" t="s">
        <v>1784</v>
      </c>
      <c r="T269" s="292" t="s">
        <v>57</v>
      </c>
      <c r="U269" s="278" t="s">
        <v>1785</v>
      </c>
      <c r="V269" s="310" t="s">
        <v>1786</v>
      </c>
      <c r="W269" s="292" t="s">
        <v>78</v>
      </c>
      <c r="X269" s="292" t="s">
        <v>61</v>
      </c>
      <c r="Y269" s="656" t="str">
        <f t="shared" ref="Y269:Y274" si="289">IF(OR(W269="PREVENTIVO",W269="DETECTIVO"),"PROBABILIDAD",IF(W269="CORRECTIVO","IMPACTO",""))</f>
        <v>PROBABILIDAD</v>
      </c>
      <c r="Z269" s="657" t="str">
        <f t="shared" ref="Z269:Z274" si="290">IF(AND(W269="PREVENTIVO",X269="AUTOMÁTICO"),"50%",IF(AND(W269="PREVENTIVO",X269="MANUAL"),"40%",IF(AND(W269="DETECTIVO",X269="AUTOMÁTICO"),"40%",IF(AND(W269="DETECTIVO",X269="MANUAL"),"30%",IF(AND(W269="CORRECTIVO",X269="AUTOMÁTICO"),"35%",IF(AND(W269="CORRECTIVO",X269="MANUAL"),"25%",""))))))</f>
        <v>40%</v>
      </c>
      <c r="AA269" s="275">
        <f>IFERROR(IF(Y269="Probabilidad",(N269-(N269*Z269)),IF(Y269="Impacto",N269,"")),"")</f>
        <v>0.12</v>
      </c>
      <c r="AB269" s="280" t="str">
        <f t="shared" ref="AB269:AB274" si="291">IFERROR(IF(AA269="","",IF(AA269&lt;=0.2,"MUY BAJA",IF(AA269&lt;=0.4,"BAJA",IF(AA269&lt;=0.6,"MEDIA",IF(AA269&lt;=0.8,"ALTA",IF(AA269=1,"MUY ALTA")))))),"")</f>
        <v>MUY BAJA</v>
      </c>
      <c r="AC269" s="280">
        <f>IFERROR(IF(Y269="Impacto",(Q269-(Q269*Z269)),IF(Y269="Probabilidad",Q269,"")),"")</f>
        <v>0.8</v>
      </c>
      <c r="AD269" s="280" t="str">
        <f t="shared" ref="AD269" si="292">IFERROR(IF(AC269="","",IF(AC269&lt;=0.2,"LEVE",IF(AC269&lt;=0.4,"MENOR",IF(AC269&lt;=0.6,"MODERADO",IF(AC269&lt;=0.8,"MAYOR",IF(AC269=1,"CATASTRÓFICO")))))),"")</f>
        <v>MAYOR</v>
      </c>
      <c r="AE269" s="658" t="str">
        <f>IFERROR(IF(OR(AND(AB269="Muy Baja",AD269="Leve"),AND(AB269="Muy Baja",AD269="Menor"),AND(AB269="Baja",AD269="Leve")),"BAJO",IF(OR(AND(AB269="Muy baja",AD269="Moderado"),AND(AB269="Baja",AD269="Menor"),AND(AB269="Baja",AD269="Moderado"),AND(AB269="Media",AD269="Leve"),AND(AB269="Media",AD269="Menor"),AND(AB269="Media",AD269="Moderado"),AND(AB269="Alta",AD269="Leve"),AND(AB269="Alta",AD269="Menor")),"MODERADO",IF(OR(AND(AB269="Muy Baja",AD269="Mayor"),AND(AB269="Baja",AD269="Mayor"),AND(AB269="Media",AD269="Mayor"),AND(AB269="Alta",AD269="Moderado"),AND(AB269="Alta",AD269="Mayor"),AND(AB269="Muy Alta",AD269="Leve"),AND(AB269="Muy Alta",AD269="Menor"),AND(AB269="Muy Alta",AD269="Moderado"),AND(AB269="Muy Alta",AD269="Mayor")),"ALTO",IF(OR(AND(AB269="Muy Baja",AD269="Catastrófico"),AND(AB269="Baja",AD269="Catastrófico"),AND(AB269="Media",AD269="Catastrófico"),AND(AB269="Alta",AD269="Catastrófico"),AND(AB269="Muy Alta",AD269="Catastrófico")),"EXTREMO","")))),"")</f>
        <v>ALTO</v>
      </c>
      <c r="AF269" s="285">
        <v>45756</v>
      </c>
      <c r="AG269" s="278" t="s">
        <v>1787</v>
      </c>
      <c r="AH269" s="689">
        <f>MIN(AA269)</f>
        <v>0.12</v>
      </c>
      <c r="AI269" s="282" t="str">
        <f>IFERROR(IF(AH269="","",IF(AH269&lt;=0.2,"MUY BAJA",IF(AH269&lt;=0.4,"BAJA",IF(AH269&lt;=0.6,"MEDIA",IF(AH269&lt;=0.8,"ALTA",IF(AH269=1,"MUY ALTA")))))),"")</f>
        <v>MUY BAJA</v>
      </c>
      <c r="AJ269" s="689">
        <f>MIN(AC269)</f>
        <v>0.8</v>
      </c>
      <c r="AK269" s="280" t="str">
        <f>IFERROR(IF(AJ269="","",IF(AJ269&lt;=0.2,"LEVE",IF(AJ269&lt;=0.4,"MENOR",IF(AJ269&lt;=0.6,"MODERADO",IF(AJ269&lt;=0.8,"MAYOR",IF(AJ269=1,"CATASTRÓFICO")))))),"")</f>
        <v>MAYOR</v>
      </c>
      <c r="AL269" s="658" t="str">
        <f>IFERROR(IF(OR(AND(AI269="Muy Baja",AK269="Leve"),AND(AI269="Muy Baja",AK269="Menor"),AND(AI269="Baja",AK269="Leve")),"BAJO",IF(OR(AND(AI269="Muy baja",AK269="Moderado"),AND(AI269="Baja",AK269="Menor"),AND(AI269="Baja",AK269="Moderado"),AND(AI269="Media",AK269="Leve"),AND(AI269="Media",AK269="Menor"),AND(AI269="Media",AK269="Moderado"),AND(AI269="Alta",AK269="Leve"),AND(AI269="Alta",AK269="Menor")),"MODERADO",IF(OR(AND(AI269="Muy Baja",AK269="Mayor"),AND(AI269="Baja",AK269="Mayor"),AND(AI269="Media",AK269="Mayor"),AND(AI269="Alta",AK269="Moderado"),AND(AI269="Alta",AK269="Mayor"),AND(AI269="Muy Alta",AK269="Leve"),AND(AI269="Muy Alta",AK269="Menor"),AND(AI269="Muy Alta",AK269="Moderado"),AND(AI269="Muy Alta",AK269="Mayor")),"ALTO",IF(OR(AND(AI269="Muy Baja",AK269="Catastrófico"),AND(AI269="Baja",AK269="Catastrófico"),AND(AI269="Media",AK269="Catastrófico"),AND(AI269="Alta",AK269="Catastrófico"),AND(AI269="Muy Alta",AK269="Catastrófico")),"EXTREMO","")))),"")</f>
        <v>ALTO</v>
      </c>
      <c r="AM269" s="659"/>
      <c r="AN269" s="355"/>
      <c r="AO269" s="659"/>
      <c r="AP269" s="660"/>
      <c r="AQ269" s="655"/>
      <c r="AR269" s="787"/>
      <c r="AS269" s="735"/>
      <c r="AT269" s="787"/>
      <c r="AU269" s="817"/>
      <c r="AV269" s="814"/>
      <c r="AW269" s="815"/>
      <c r="AX269" s="695"/>
      <c r="AY269" s="690"/>
      <c r="AZ269" s="695"/>
      <c r="BA269" s="690"/>
      <c r="BB269" s="695"/>
      <c r="BC269" s="690"/>
      <c r="BD269" s="695"/>
      <c r="BE269" s="690"/>
      <c r="BF269" s="729"/>
      <c r="BG269" s="818"/>
      <c r="BH269" s="695"/>
      <c r="BI269" s="690"/>
      <c r="BJ269" s="816"/>
      <c r="BK269" s="772"/>
      <c r="BL269" s="816"/>
      <c r="BM269" s="772"/>
      <c r="BN269" s="816"/>
      <c r="BO269" s="772"/>
      <c r="BP269" s="816">
        <v>45896</v>
      </c>
      <c r="BQ269" s="819" t="s">
        <v>1788</v>
      </c>
      <c r="BR269" s="598"/>
    </row>
    <row r="270" spans="1:70" s="626" customFormat="1" ht="184.5" customHeight="1">
      <c r="A270" s="607"/>
      <c r="B270" s="608"/>
      <c r="C270" s="608"/>
      <c r="D270" s="734"/>
      <c r="E270" s="653" t="s">
        <v>1605</v>
      </c>
      <c r="F270" s="273" t="s">
        <v>1789</v>
      </c>
      <c r="G270" s="336" t="s">
        <v>1790</v>
      </c>
      <c r="H270" s="336" t="s">
        <v>1791</v>
      </c>
      <c r="I270" s="409"/>
      <c r="J270" s="340" t="s">
        <v>18</v>
      </c>
      <c r="K270" s="396">
        <v>1</v>
      </c>
      <c r="L270" s="336" t="s">
        <v>1792</v>
      </c>
      <c r="M270" s="654" t="str">
        <f>IF(K270&lt;=0,"",IF(K270&lt;=2,"Muy Baja",IF(K270&lt;=10,"Baja",IF(K270&lt;=30,"Media",IF(K270&lt;=100,"Alta",IF(K270&gt;100,"Muy Alta"))))))</f>
        <v>Muy Baja</v>
      </c>
      <c r="N270" s="345">
        <f>IF(M270="","",IF(M270="Muy Baja",0.2,IF(M270="Baja",0.4,IF(M270="Media",0.6,IF(M270="Alta",0.8,IF(M270="Muy Alta",1,))))))</f>
        <v>0.2</v>
      </c>
      <c r="O270" s="336" t="s">
        <v>564</v>
      </c>
      <c r="P270" s="654" t="str">
        <f>IF(OR(O270=CRITERIOS!$C$182,O270=CRITERIOS!$D$182),"Leve",IF(OR(O270=CRITERIOS!$C$183,O270=CRITERIOS!$D$183),"Menor",IF(OR(O270=CRITERIOS!$C$184,O270=CRITERIOS!$D$184),"Moderado",IF(OR(O270=CRITERIOS!$C$185,O270=CRITERIOS!$D$185),"Mayor",IF(OR(O270=CRITERIOS!$C$186,O270=CRITERIOS!$D$186),"Catastrófico","")))))</f>
        <v>Menor</v>
      </c>
      <c r="Q270" s="345">
        <f>IF(P270="","",IF(P270="Leve",0.2,IF(P270="Menor",0.4,IF(P270="Moderado",0.6,IF(P270="Mayor",0.8,IF(P270="Catastrófico",1,))))))</f>
        <v>0.4</v>
      </c>
      <c r="R270" s="655" t="str">
        <f>IF(OR(AND(M270="Muy Baja",P270="Leve"),AND(M270="Muy Baja",P270="Menor"),AND(M270="Baja",P270="Leve")),"BAJO",IF(OR(AND(M270="Muy baja",P270="Moderado"),AND(M270="Baja",P270="Menor"),AND(M270="Baja",P270="Moderado"),AND(M270="Media",P270="Leve"),AND(M270="Media",P270="Menor"),AND(M270="Media",P270="Moderado"),AND(M270="Alta",P270="Leve"),AND(M270="Alta",P270="Menor")),"MODERADO",IF(OR(AND(M270="Muy Baja",P270="Mayor"),AND(M270="Baja",P270="Mayor"),AND(M270="Media",P270="Mayor"),AND(M270="Alta",P270="Moderado"),AND(M270="Alta",P270="Mayor"),AND(M270="Muy Alta",P270="Leve"),AND(M270="Muy Alta",P270="Menor"),AND(M270="Muy Alta",P270="Moderado"),AND(M270="Muy Alta",P270="Mayor")),"ALTO",IF(OR(AND(M270="Muy Baja",P270="Catastrófico"),AND(M270="Baja",P270="Catastrófico"),AND(M270="Media",P270="Catastrófico"),AND(M270="Alta",P270="Catastrófico"),AND(M270="Muy Alta",P270="Catastrófico")),"EXTREMO",""))))</f>
        <v>BAJO</v>
      </c>
      <c r="S270" s="272" t="s">
        <v>1793</v>
      </c>
      <c r="T270" s="292" t="s">
        <v>57</v>
      </c>
      <c r="U270" s="302" t="s">
        <v>1794</v>
      </c>
      <c r="V270" s="302" t="s">
        <v>1795</v>
      </c>
      <c r="W270" s="292" t="s">
        <v>78</v>
      </c>
      <c r="X270" s="292" t="s">
        <v>61</v>
      </c>
      <c r="Y270" s="656" t="str">
        <f t="shared" si="289"/>
        <v>PROBABILIDAD</v>
      </c>
      <c r="Z270" s="657" t="str">
        <f t="shared" si="290"/>
        <v>40%</v>
      </c>
      <c r="AA270" s="275">
        <f>IFERROR(IF(Y270="Probabilidad",(N270-(N270*Z270)),IF(Y270="Impacto",N270,"")),"")</f>
        <v>0.12</v>
      </c>
      <c r="AB270" s="280" t="str">
        <f t="shared" si="291"/>
        <v>MUY BAJA</v>
      </c>
      <c r="AC270" s="280">
        <f>IFERROR(IF(Y270="Impacto",(Q270-(Q270*Z270)),IF(Y270="Probabilidad",Q270,"")),"")</f>
        <v>0.4</v>
      </c>
      <c r="AD270" s="280" t="str">
        <f>IFERROR(IF(AC270="","",IF(AC270&lt;=0.2,"LEVE",IF(AC270&lt;=0.4,"MENOR",IF(AC270&lt;=0.6,"MODERADO",IF(AC270&lt;=0.8,"MAYOR",IF(AC270=1,"CATASTRÓFICO")))))),"")</f>
        <v>MENOR</v>
      </c>
      <c r="AE270" s="658" t="str">
        <f>IFERROR(IF(OR(AND(AB270="Muy Baja",AD270="Leve"),AND(AB270="Muy Baja",AD270="Menor"),AND(AB270="Baja",AD270="Leve")),"BAJO",IF(OR(AND(AB270="Muy baja",AD270="Moderado"),AND(AB270="Baja",AD270="Menor"),AND(AB270="Baja",AD270="Moderado"),AND(AB270="Media",AD270="Leve"),AND(AB270="Media",AD270="Menor"),AND(AB270="Media",AD270="Moderado"),AND(AB270="Alta",AD270="Leve"),AND(AB270="Alta",AD270="Menor")),"MODERADO",IF(OR(AND(AB270="Muy Baja",AD270="Mayor"),AND(AB270="Baja",AD270="Mayor"),AND(AB270="Media",AD270="Mayor"),AND(AB270="Alta",AD270="Moderado"),AND(AB270="Alta",AD270="Mayor"),AND(AB270="Muy Alta",AD270="Leve"),AND(AB270="Muy Alta",AD270="Menor"),AND(AB270="Muy Alta",AD270="Moderado"),AND(AB270="Muy Alta",AD270="Mayor")),"ALTO",IF(OR(AND(AB270="Muy Baja",AD270="Catastrófico"),AND(AB270="Baja",AD270="Catastrófico"),AND(AB270="Media",AD270="Catastrófico"),AND(AB270="Alta",AD270="Catastrófico"),AND(AB270="Muy Alta",AD270="Catastrófico")),"EXTREMO","")))),"")</f>
        <v>BAJO</v>
      </c>
      <c r="AF270" s="285">
        <v>45908</v>
      </c>
      <c r="AG270" s="278" t="s">
        <v>1796</v>
      </c>
      <c r="AH270" s="659">
        <f>MIN(AA270:AA271)</f>
        <v>7.1999999999999995E-2</v>
      </c>
      <c r="AI270" s="412" t="str">
        <f>IFERROR(IF(AH270="","",IF(AH270&lt;=0.2,"MUY BAJA",IF(AH270&lt;=0.4,"BAJA",IF(AH270&lt;=0.6,"MEDIA",IF(AH270&lt;=0.8,"ALTA",IF(AH270=1,"MUY ALTA")))))),"")</f>
        <v>MUY BAJA</v>
      </c>
      <c r="AJ270" s="659">
        <f>MIN(AC270:AC271)</f>
        <v>0.4</v>
      </c>
      <c r="AK270" s="355" t="str">
        <f>IFERROR(IF(AJ270="","",IF(AJ270&lt;=0.2,"LEVE",IF(AJ270&lt;=0.4,"MENOR",IF(AJ270&lt;=0.6,"MODERADO",IF(AJ270&lt;=0.8,"MAYOR",IF(AJ270=1,"CATASTRÓFICO")))))),"")</f>
        <v>MENOR</v>
      </c>
      <c r="AL270" s="655" t="str">
        <f>IFERROR(IF(OR(AND(AI270="Muy Baja",AK270="Leve"),AND(AI270="Muy Baja",AK270="Menor"),AND(AI270="Baja",AK270="Leve")),"BAJO",IF(OR(AND(AI270="Muy baja",AK270="Moderado"),AND(AI270="Baja",AK270="Menor"),AND(AI270="Baja",AK270="Moderado"),AND(AI270="Media",AK270="Leve"),AND(AI270="Media",AK270="Menor"),AND(AI270="Media",AK270="Moderado"),AND(AI270="Alta",AK270="Leve"),AND(AI270="Alta",AK270="Menor")),"MODERADO",IF(OR(AND(AI270="Muy Baja",AK270="Mayor"),AND(AI270="Baja",AK270="Mayor"),AND(AI270="Media",AK270="Mayor"),AND(AI270="Alta",AK270="Moderado"),AND(AI270="Alta",AK270="Mayor"),AND(AI270="Muy Alta",AK270="Leve"),AND(AI270="Muy Alta",AK270="Menor"),AND(AI270="Muy Alta",AK270="Moderado"),AND(AI270="Muy Alta",AK270="Mayor")),"ALTO",IF(OR(AND(AI270="Muy Baja",AK270="Catastrófico"),AND(AI270="Baja",AK270="Catastrófico"),AND(AI270="Media",AK270="Catastrófico"),AND(AI270="Alta",AK270="Catastrófico"),AND(AI270="Muy Alta",AK270="Catastrófico")),"EXTREMO","")))),"")</f>
        <v>BAJO</v>
      </c>
      <c r="AM270" s="659"/>
      <c r="AN270" s="355"/>
      <c r="AO270" s="659"/>
      <c r="AP270" s="660"/>
      <c r="AQ270" s="655"/>
      <c r="AR270" s="787"/>
      <c r="AS270" s="735"/>
      <c r="AT270" s="787"/>
      <c r="AU270" s="817"/>
      <c r="AV270" s="814"/>
      <c r="AW270" s="815"/>
      <c r="AX270" s="695"/>
      <c r="AY270" s="690"/>
      <c r="AZ270" s="695"/>
      <c r="BA270" s="690"/>
      <c r="BB270" s="695"/>
      <c r="BC270" s="690"/>
      <c r="BD270" s="695"/>
      <c r="BE270" s="690"/>
      <c r="BF270" s="729"/>
      <c r="BG270" s="818"/>
      <c r="BH270" s="695"/>
      <c r="BI270" s="690"/>
      <c r="BJ270" s="816"/>
      <c r="BK270" s="772"/>
      <c r="BL270" s="816"/>
      <c r="BM270" s="772"/>
      <c r="BN270" s="816"/>
      <c r="BO270" s="772"/>
      <c r="BP270" s="796">
        <v>45902</v>
      </c>
      <c r="BQ270" s="767" t="s">
        <v>74</v>
      </c>
      <c r="BR270" s="598"/>
    </row>
    <row r="271" spans="1:70" s="626" customFormat="1" ht="114" customHeight="1">
      <c r="A271" s="607"/>
      <c r="B271" s="608"/>
      <c r="C271" s="608"/>
      <c r="D271" s="734"/>
      <c r="E271" s="653"/>
      <c r="F271" s="273" t="s">
        <v>1797</v>
      </c>
      <c r="G271" s="336"/>
      <c r="H271" s="336"/>
      <c r="I271" s="409"/>
      <c r="J271" s="340"/>
      <c r="K271" s="396"/>
      <c r="L271" s="336"/>
      <c r="M271" s="654"/>
      <c r="N271" s="345"/>
      <c r="O271" s="336"/>
      <c r="P271" s="654"/>
      <c r="Q271" s="345"/>
      <c r="R271" s="655"/>
      <c r="S271" s="251" t="s">
        <v>1798</v>
      </c>
      <c r="T271" s="292" t="s">
        <v>57</v>
      </c>
      <c r="U271" s="302" t="s">
        <v>1799</v>
      </c>
      <c r="V271" s="302" t="s">
        <v>1800</v>
      </c>
      <c r="W271" s="292" t="s">
        <v>78</v>
      </c>
      <c r="X271" s="292" t="s">
        <v>61</v>
      </c>
      <c r="Y271" s="656" t="str">
        <f t="shared" si="289"/>
        <v>PROBABILIDAD</v>
      </c>
      <c r="Z271" s="657" t="str">
        <f t="shared" si="290"/>
        <v>40%</v>
      </c>
      <c r="AA271" s="275">
        <f>IFERROR(IF(AND(Y270="Probabilidad",Y271="Probabilidad"),(AA270-(AA270*Z271)),IF(Y271="Probabilidad",(N270-(N270*Z271)),IF(Y271="Impacto",AA270,""))),"")</f>
        <v>7.1999999999999995E-2</v>
      </c>
      <c r="AB271" s="280" t="str">
        <f t="shared" si="291"/>
        <v>MUY BAJA</v>
      </c>
      <c r="AC271" s="280">
        <f>IFERROR(IF(AND(Y270="Impacto",Y271="Impacto"),(AC270-(AC270*Z271)),IF(Y271="Impacto",(Q270-(+Q270*Z271)),IF(Y271="Probabilidad",AC270,""))),"")</f>
        <v>0.4</v>
      </c>
      <c r="AD271" s="280" t="str">
        <f t="shared" ref="AD271:AD274" si="293">IFERROR(IF(AC271="","",IF(AC271&lt;=0.2,"LEVE",IF(AC271&lt;=0.4,"MENOR",IF(AC271&lt;=0.6,"MODERADO",IF(AC271&lt;=0.8,"MAYOR",IF(AC271=1,"CATASTRÓFICO")))))),"")</f>
        <v>MENOR</v>
      </c>
      <c r="AE271" s="658" t="str">
        <f t="shared" ref="AE271:AE274" si="294">IFERROR(IF(OR(AND(AB271="Muy Baja",AD271="Leve"),AND(AB271="Muy Baja",AD271="Menor"),AND(AB271="Baja",AD271="Leve")),"BAJO",IF(OR(AND(AB271="Muy baja",AD271="Moderado"),AND(AB271="Baja",AD271="Menor"),AND(AB271="Baja",AD271="Moderado"),AND(AB271="Media",AD271="Leve"),AND(AB271="Media",AD271="Menor"),AND(AB271="Media",AD271="Moderado"),AND(AB271="Alta",AD271="Leve"),AND(AB271="Alta",AD271="Menor")),"MODERADO",IF(OR(AND(AB271="Muy Baja",AD271="Mayor"),AND(AB271="Baja",AD271="Mayor"),AND(AB271="Media",AD271="Mayor"),AND(AB271="Alta",AD271="Moderado"),AND(AB271="Alta",AD271="Mayor"),AND(AB271="Muy Alta",AD271="Leve"),AND(AB271="Muy Alta",AD271="Menor"),AND(AB271="Muy Alta",AD271="Moderado"),AND(AB271="Muy Alta",AD271="Mayor")),"ALTO",IF(OR(AND(AB271="Muy Baja",AD271="Catastrófico"),AND(AB271="Baja",AD271="Catastrófico"),AND(AB271="Media",AD271="Catastrófico"),AND(AB271="Alta",AD271="Catastrófico"),AND(AB271="Muy Alta",AD271="Catastrófico")),"EXTREMO","")))),"")</f>
        <v>BAJO</v>
      </c>
      <c r="AF271" s="285">
        <v>45908</v>
      </c>
      <c r="AG271" s="278" t="s">
        <v>1801</v>
      </c>
      <c r="AH271" s="659"/>
      <c r="AI271" s="412"/>
      <c r="AJ271" s="659"/>
      <c r="AK271" s="355"/>
      <c r="AL271" s="655"/>
      <c r="AM271" s="659"/>
      <c r="AN271" s="355"/>
      <c r="AO271" s="659"/>
      <c r="AP271" s="660"/>
      <c r="AQ271" s="655"/>
      <c r="AR271" s="787"/>
      <c r="AS271" s="735"/>
      <c r="AT271" s="787"/>
      <c r="AU271" s="817"/>
      <c r="AV271" s="814"/>
      <c r="AW271" s="815"/>
      <c r="AX271" s="695"/>
      <c r="AY271" s="690"/>
      <c r="AZ271" s="695"/>
      <c r="BA271" s="690"/>
      <c r="BB271" s="695"/>
      <c r="BC271" s="690"/>
      <c r="BD271" s="695"/>
      <c r="BE271" s="690"/>
      <c r="BF271" s="729"/>
      <c r="BG271" s="818"/>
      <c r="BH271" s="695"/>
      <c r="BI271" s="690"/>
      <c r="BJ271" s="816"/>
      <c r="BK271" s="772"/>
      <c r="BL271" s="816"/>
      <c r="BM271" s="772"/>
      <c r="BN271" s="816"/>
      <c r="BO271" s="772"/>
      <c r="BP271" s="796"/>
      <c r="BQ271" s="767"/>
      <c r="BR271" s="598"/>
    </row>
    <row r="272" spans="1:70" s="626" customFormat="1" ht="234" customHeight="1">
      <c r="A272" s="607"/>
      <c r="B272" s="608"/>
      <c r="C272" s="608"/>
      <c r="D272" s="734"/>
      <c r="E272" s="653" t="s">
        <v>1605</v>
      </c>
      <c r="F272" s="346" t="s">
        <v>1802</v>
      </c>
      <c r="G272" s="336" t="s">
        <v>1803</v>
      </c>
      <c r="H272" s="336" t="s">
        <v>1804</v>
      </c>
      <c r="I272" s="409"/>
      <c r="J272" s="336" t="s">
        <v>111</v>
      </c>
      <c r="K272" s="344">
        <v>1</v>
      </c>
      <c r="L272" s="336" t="s">
        <v>1805</v>
      </c>
      <c r="M272" s="654" t="str">
        <f>IF(K272&lt;=0,"",IF(K272&lt;=2,"Muy Baja",IF(K272&lt;=10,"Baja",IF(K272&lt;=30,"Media",IF(K272&lt;=100,"Alta",IF(K272&gt;100,"Muy Alta"))))))</f>
        <v>Muy Baja</v>
      </c>
      <c r="N272" s="345">
        <f>IF(M272="","",IF(M272="Muy Baja",0.2,IF(M272="Baja",0.4,IF(M272="Media",0.6,IF(M272="Alta",0.8,IF(M272="Muy Alta",1,))))))</f>
        <v>0.2</v>
      </c>
      <c r="O272" s="336" t="s">
        <v>743</v>
      </c>
      <c r="P272" s="654" t="str">
        <f>IF(OR(O272=CRITERIOS!$C$182,O272=CRITERIOS!$D$182),"Leve",IF(OR(O272=CRITERIOS!$C$183,O272=CRITERIOS!$D$183),"Menor",IF(OR(O272=CRITERIOS!$C$184,O272=CRITERIOS!$D$184),"Moderado",IF(OR(O272=CRITERIOS!$C$185,O272=CRITERIOS!$D$185),"Mayor",IF(OR(O272=CRITERIOS!$C$186,O272=CRITERIOS!$D$186),"Catastrófico","")))))</f>
        <v>Catastrófico</v>
      </c>
      <c r="Q272" s="345">
        <f>IF(P272="","",IF(P272="Leve",0.2,IF(P272="Menor",0.4,IF(P272="Moderado",0.6,IF(P272="Mayor",0.8,IF(P272="Catastrófico",1,))))))</f>
        <v>1</v>
      </c>
      <c r="R272" s="655" t="str">
        <f>IF(OR(AND(M272="Muy Baja",P272="Leve"),AND(M272="Muy Baja",P272="Menor"),AND(M272="Baja",P272="Leve")),"BAJO",IF(OR(AND(M272="Muy baja",P272="Moderado"),AND(M272="Baja",P272="Menor"),AND(M272="Baja",P272="Moderado"),AND(M272="Media",P272="Leve"),AND(M272="Media",P272="Menor"),AND(M272="Media",P272="Moderado"),AND(M272="Alta",P272="Leve"),AND(M272="Alta",P272="Menor")),"MODERADO",IF(OR(AND(M272="Muy Baja",P272="Mayor"),AND(M272="Baja",P272="Mayor"),AND(M272="Media",P272="Mayor"),AND(M272="Alta",P272="Moderado"),AND(M272="Alta",P272="Mayor"),AND(M272="Muy Alta",P272="Leve"),AND(M272="Muy Alta",P272="Menor"),AND(M272="Muy Alta",P272="Moderado"),AND(M272="Muy Alta",P272="Mayor")),"ALTO",IF(OR(AND(M272="Muy Baja",P272="Catastrófico"),AND(M272="Baja",P272="Catastrófico"),AND(M272="Media",P272="Catastrófico"),AND(M272="Alta",P272="Catastrófico"),AND(M272="Muy Alta",P272="Catastrófico")),"EXTREMO",""))))</f>
        <v>EXTREMO</v>
      </c>
      <c r="S272" s="278" t="s">
        <v>1806</v>
      </c>
      <c r="T272" s="292" t="s">
        <v>57</v>
      </c>
      <c r="U272" s="340" t="s">
        <v>1807</v>
      </c>
      <c r="V272" s="278" t="s">
        <v>1808</v>
      </c>
      <c r="W272" s="292" t="s">
        <v>78</v>
      </c>
      <c r="X272" s="292" t="s">
        <v>61</v>
      </c>
      <c r="Y272" s="656" t="str">
        <f t="shared" si="289"/>
        <v>PROBABILIDAD</v>
      </c>
      <c r="Z272" s="657" t="str">
        <f t="shared" si="290"/>
        <v>40%</v>
      </c>
      <c r="AA272" s="275">
        <f>IFERROR(IF(Y272="Probabilidad",(N272-(N272*Z272)),IF(Y272="Impacto",N272,"")),"")</f>
        <v>0.12</v>
      </c>
      <c r="AB272" s="305" t="str">
        <f t="shared" si="291"/>
        <v>MUY BAJA</v>
      </c>
      <c r="AC272" s="280">
        <f>IFERROR(IF(Y272="Impacto",(Q272-(Q272*Z272)),IF(Y272="Probabilidad",Q272,"")),"")</f>
        <v>1</v>
      </c>
      <c r="AD272" s="280" t="str">
        <f t="shared" si="293"/>
        <v>CATASTRÓFICO</v>
      </c>
      <c r="AE272" s="658" t="str">
        <f t="shared" si="294"/>
        <v>EXTREMO</v>
      </c>
      <c r="AF272" s="285">
        <v>45908</v>
      </c>
      <c r="AG272" s="278" t="s">
        <v>1809</v>
      </c>
      <c r="AH272" s="659">
        <f>MIN(AA272:AA274)</f>
        <v>4.3199999999999995E-2</v>
      </c>
      <c r="AI272" s="412" t="str">
        <f>IFERROR(IF(AH272="","",IF(AH272&lt;=0.2,"MUY BAJA",IF(AH272&lt;=0.4,"BAJA",IF(AH272&lt;=0.6,"MEDIA",IF(AH272&lt;=0.8,"ALTA",IF(AH272=1,"MUY ALTA")))))),"")</f>
        <v>MUY BAJA</v>
      </c>
      <c r="AJ272" s="659">
        <f>MIN(AC272:AC274)</f>
        <v>1</v>
      </c>
      <c r="AK272" s="355" t="str">
        <f>IFERROR(IF(AJ272="","",IF(AJ272&lt;=0.2,"LEVE",IF(AJ272&lt;=0.4,"MENOR",IF(AJ272&lt;=0.6,"MODERADO",IF(AJ272&lt;=0.8,"MAYOR",IF(AJ272=1,"CATASTRÓFICO")))))),"")</f>
        <v>CATASTRÓFICO</v>
      </c>
      <c r="AL272" s="655" t="str">
        <f>IFERROR(IF(OR(AND(AI272="Muy Baja",AK272="Leve"),AND(AI272="Muy Baja",AK272="Menor"),AND(AI272="Baja",AK272="Leve")),"BAJO",IF(OR(AND(AI272="Muy baja",AK272="Moderado"),AND(AI272="Baja",AK272="Menor"),AND(AI272="Baja",AK272="Moderado"),AND(AI272="Media",AK272="Leve"),AND(AI272="Media",AK272="Menor"),AND(AI272="Media",AK272="Moderado"),AND(AI272="Alta",AK272="Leve"),AND(AI272="Alta",AK272="Menor")),"MODERADO",IF(OR(AND(AI272="Muy Baja",AK272="Mayor"),AND(AI272="Baja",AK272="Mayor"),AND(AI272="Media",AK272="Mayor"),AND(AI272="Alta",AK272="Moderado"),AND(AI272="Alta",AK272="Mayor"),AND(AI272="Muy Alta",AK272="Leve"),AND(AI272="Muy Alta",AK272="Menor"),AND(AI272="Muy Alta",AK272="Moderado"),AND(AI272="Muy Alta",AK272="Mayor")),"ALTO",IF(OR(AND(AI272="Muy Baja",AK272="Catastrófico"),AND(AI272="Baja",AK272="Catastrófico"),AND(AI272="Media",AK272="Catastrófico"),AND(AI272="Alta",AK272="Catastrófico"),AND(AI272="Muy Alta",AK272="Catastrófico")),"EXTREMO","")))),"")</f>
        <v>EXTREMO</v>
      </c>
      <c r="AM272" s="659"/>
      <c r="AN272" s="355"/>
      <c r="AO272" s="659"/>
      <c r="AP272" s="660"/>
      <c r="AQ272" s="655"/>
      <c r="AR272" s="787"/>
      <c r="AS272" s="735"/>
      <c r="AT272" s="787"/>
      <c r="AU272" s="817"/>
      <c r="AV272" s="814"/>
      <c r="AW272" s="815"/>
      <c r="AX272" s="695"/>
      <c r="AY272" s="690"/>
      <c r="AZ272" s="695"/>
      <c r="BA272" s="690"/>
      <c r="BB272" s="695"/>
      <c r="BC272" s="690"/>
      <c r="BD272" s="695"/>
      <c r="BE272" s="690"/>
      <c r="BF272" s="729"/>
      <c r="BG272" s="818"/>
      <c r="BH272" s="695"/>
      <c r="BI272" s="690"/>
      <c r="BJ272" s="816"/>
      <c r="BK272" s="772"/>
      <c r="BL272" s="816"/>
      <c r="BM272" s="772"/>
      <c r="BN272" s="816"/>
      <c r="BO272" s="772"/>
      <c r="BP272" s="796">
        <v>45902</v>
      </c>
      <c r="BQ272" s="767" t="s">
        <v>1329</v>
      </c>
      <c r="BR272" s="598"/>
    </row>
    <row r="273" spans="1:70" s="626" customFormat="1" ht="88.5" customHeight="1">
      <c r="A273" s="607"/>
      <c r="B273" s="608"/>
      <c r="C273" s="608"/>
      <c r="D273" s="734"/>
      <c r="E273" s="653"/>
      <c r="F273" s="433"/>
      <c r="G273" s="336"/>
      <c r="H273" s="336"/>
      <c r="I273" s="409"/>
      <c r="J273" s="336"/>
      <c r="K273" s="344"/>
      <c r="L273" s="336"/>
      <c r="M273" s="654"/>
      <c r="N273" s="345"/>
      <c r="O273" s="336"/>
      <c r="P273" s="654"/>
      <c r="Q273" s="345"/>
      <c r="R273" s="655"/>
      <c r="S273" s="273" t="s">
        <v>1810</v>
      </c>
      <c r="T273" s="292" t="s">
        <v>57</v>
      </c>
      <c r="U273" s="340"/>
      <c r="V273" s="278" t="s">
        <v>1811</v>
      </c>
      <c r="W273" s="292" t="s">
        <v>78</v>
      </c>
      <c r="X273" s="292" t="s">
        <v>61</v>
      </c>
      <c r="Y273" s="656" t="str">
        <f t="shared" si="289"/>
        <v>PROBABILIDAD</v>
      </c>
      <c r="Z273" s="657" t="str">
        <f t="shared" si="290"/>
        <v>40%</v>
      </c>
      <c r="AA273" s="275">
        <f>IFERROR(IF(AND(Y272="Probabilidad",Y273="Probabilidad"),(AA272-(AA272*Z273)),IF(Y273="Probabilidad",(N272-(N272*Z273)),IF(Y273="Impacto",AA272,""))),"")</f>
        <v>7.1999999999999995E-2</v>
      </c>
      <c r="AB273" s="305" t="str">
        <f t="shared" si="291"/>
        <v>MUY BAJA</v>
      </c>
      <c r="AC273" s="280">
        <f>IFERROR(IF(AND(Y272="Impacto",Y273="Impacto"),(AC272-(AC272*Z273)),IF(Y273="Impacto",(Q272-(+Q272*Z273)),IF(Y273="Probabilidad",AC272,""))),"")</f>
        <v>1</v>
      </c>
      <c r="AD273" s="280" t="str">
        <f t="shared" si="293"/>
        <v>CATASTRÓFICO</v>
      </c>
      <c r="AE273" s="658" t="str">
        <f t="shared" si="294"/>
        <v>EXTREMO</v>
      </c>
      <c r="AF273" s="285">
        <v>45908</v>
      </c>
      <c r="AG273" s="278" t="s">
        <v>1812</v>
      </c>
      <c r="AH273" s="659"/>
      <c r="AI273" s="412"/>
      <c r="AJ273" s="659"/>
      <c r="AK273" s="355"/>
      <c r="AL273" s="655"/>
      <c r="AM273" s="659"/>
      <c r="AN273" s="355"/>
      <c r="AO273" s="659"/>
      <c r="AP273" s="660"/>
      <c r="AQ273" s="655"/>
      <c r="AR273" s="787"/>
      <c r="AS273" s="735"/>
      <c r="AT273" s="787"/>
      <c r="AU273" s="817"/>
      <c r="AV273" s="814"/>
      <c r="AW273" s="815"/>
      <c r="AX273" s="695"/>
      <c r="AY273" s="690"/>
      <c r="AZ273" s="695"/>
      <c r="BA273" s="690"/>
      <c r="BB273" s="695"/>
      <c r="BC273" s="690"/>
      <c r="BD273" s="695"/>
      <c r="BE273" s="690"/>
      <c r="BF273" s="729"/>
      <c r="BG273" s="818"/>
      <c r="BH273" s="695"/>
      <c r="BI273" s="690"/>
      <c r="BJ273" s="816"/>
      <c r="BK273" s="772"/>
      <c r="BL273" s="816"/>
      <c r="BM273" s="772"/>
      <c r="BN273" s="816"/>
      <c r="BO273" s="772"/>
      <c r="BP273" s="796"/>
      <c r="BQ273" s="767"/>
      <c r="BR273" s="598"/>
    </row>
    <row r="274" spans="1:70" s="626" customFormat="1" ht="88.5" customHeight="1">
      <c r="A274" s="607"/>
      <c r="B274" s="608"/>
      <c r="C274" s="608"/>
      <c r="D274" s="734"/>
      <c r="E274" s="653"/>
      <c r="F274" s="433"/>
      <c r="G274" s="336"/>
      <c r="H274" s="336"/>
      <c r="I274" s="409"/>
      <c r="J274" s="336"/>
      <c r="K274" s="344"/>
      <c r="L274" s="336"/>
      <c r="M274" s="654"/>
      <c r="N274" s="345"/>
      <c r="O274" s="336"/>
      <c r="P274" s="654"/>
      <c r="Q274" s="345"/>
      <c r="R274" s="655"/>
      <c r="S274" s="273" t="s">
        <v>1813</v>
      </c>
      <c r="T274" s="292" t="s">
        <v>57</v>
      </c>
      <c r="U274" s="340"/>
      <c r="V274" s="278" t="s">
        <v>1808</v>
      </c>
      <c r="W274" s="292" t="s">
        <v>78</v>
      </c>
      <c r="X274" s="292" t="s">
        <v>61</v>
      </c>
      <c r="Y274" s="656" t="str">
        <f t="shared" si="289"/>
        <v>PROBABILIDAD</v>
      </c>
      <c r="Z274" s="657" t="str">
        <f t="shared" si="290"/>
        <v>40%</v>
      </c>
      <c r="AA274" s="275">
        <f>IFERROR(IF(AND(Y273="Probabilidad",Y274="Probabilidad"),(AA273-(AA273*Z274)),IF(AND(Y273="Impacto",Y274="Probabilidad"),(AA272-(AA272*Z274)),IF(Y274="Impacto",AA273,""))),"")</f>
        <v>4.3199999999999995E-2</v>
      </c>
      <c r="AB274" s="280" t="str">
        <f t="shared" si="291"/>
        <v>MUY BAJA</v>
      </c>
      <c r="AC274" s="280">
        <f>IFERROR(IF(AND(Y273="Impacto",Y274="Impacto"),(AC273-(AC273*Z274)),IF(AND(Y273="Probabilidad",Y274="Impacto"),(AC272-(AC272*Z274)),IF(Y274="Probabilidad",AC273,""))),"")</f>
        <v>1</v>
      </c>
      <c r="AD274" s="280" t="str">
        <f t="shared" si="293"/>
        <v>CATASTRÓFICO</v>
      </c>
      <c r="AE274" s="658" t="str">
        <f t="shared" si="294"/>
        <v>EXTREMO</v>
      </c>
      <c r="AF274" s="285">
        <v>45908</v>
      </c>
      <c r="AG274" s="278" t="s">
        <v>1814</v>
      </c>
      <c r="AH274" s="659"/>
      <c r="AI274" s="412"/>
      <c r="AJ274" s="659"/>
      <c r="AK274" s="355"/>
      <c r="AL274" s="655"/>
      <c r="AM274" s="659"/>
      <c r="AN274" s="355"/>
      <c r="AO274" s="659"/>
      <c r="AP274" s="660"/>
      <c r="AQ274" s="655"/>
      <c r="AR274" s="787"/>
      <c r="AS274" s="735"/>
      <c r="AT274" s="787"/>
      <c r="AU274" s="817"/>
      <c r="AV274" s="814"/>
      <c r="AW274" s="815"/>
      <c r="AX274" s="695"/>
      <c r="AY274" s="690"/>
      <c r="AZ274" s="695"/>
      <c r="BA274" s="690"/>
      <c r="BB274" s="695"/>
      <c r="BC274" s="690"/>
      <c r="BD274" s="695"/>
      <c r="BE274" s="690"/>
      <c r="BF274" s="729"/>
      <c r="BG274" s="818"/>
      <c r="BH274" s="695"/>
      <c r="BI274" s="690"/>
      <c r="BJ274" s="816"/>
      <c r="BK274" s="772"/>
      <c r="BL274" s="816"/>
      <c r="BM274" s="772"/>
      <c r="BN274" s="816"/>
      <c r="BO274" s="772"/>
      <c r="BP274" s="796"/>
      <c r="BQ274" s="767"/>
      <c r="BR274" s="598"/>
    </row>
    <row r="275" spans="1:70" s="626" customFormat="1" ht="212.25" customHeight="1">
      <c r="A275" s="650">
        <f>IF(OR(AM275=0,AO275=0),"",IF(AND(AM275&lt;=0.2,AO275&lt;=0.2),1,IF(AND(AM275&lt;=0.2,AO275&lt;=0.4),2,IF(AND(AM275&lt;=0.2,AO275&lt;=0.6),3,IF(AND(AM275&lt;=0.2,AO275&lt;=0.8),4,IF(AND(AM275&lt;=0.2,AO275&lt;=1),5,IF(AND(AM275&lt;=0.4,AO275&lt;=0.2),6,IF(AND(AM275&lt;=0.4,AO275&lt;=0.4),7,IF(AND(AM275&lt;=0.4,AO275&lt;=0.6),8,IF(AND(AM275&lt;=0.4,AO275&lt;=0.8),9,IF(AND(AM275&lt;=0.4,AO275&lt;=1),10,IF(AND(AM275&lt;=0.6,AO275&lt;=0.2),11,IF(AND(AM275&lt;=0.6,AO275&lt;=0.4),12,IF(AND(AM275&lt;=0.6,AO275&lt;=0.6),4,IF(AND(AM275&lt;=0.6,AO275&lt;=0.8),14,IF(AND(AM275&lt;=0.6,AO275&lt;=1),15,IF(AND(AM275&lt;=0.8,AO275&lt;=0.2),16,IF(AND(AM275&lt;=0.8,AO275&lt;=0.4),17,IF(AND(AM275&lt;=0.8,AO275&lt;=0.6),18,IF(AND(AM275&lt;=0.8,AO275&lt;=0.8),19,IF(AND(AM275&lt;=0.8,AO275&lt;=1),20,IF(AND(AM275&lt;=1,AO275&lt;=0.2),21,IF(AND(AM275&lt;=1,AO275&lt;=0.4),22,IF(AND(AM275&lt;=1,AO275&lt;=0.6),23,IF(AND(AM275&lt;=1,AO275&lt;=0.8),24,IF(AND(AM275&lt;=1,AO275&lt;=1),25,""))))))))))))))))))))))))))</f>
        <v>14</v>
      </c>
      <c r="B275" s="651">
        <f>IF(A275="","",(COUNTIF($A$21:A275,A275))/100)</f>
        <v>0.01</v>
      </c>
      <c r="C275" s="651">
        <f>IFERROR(A275+B275,"")</f>
        <v>14.01</v>
      </c>
      <c r="D275" s="652">
        <v>11</v>
      </c>
      <c r="E275" s="688" t="s">
        <v>950</v>
      </c>
      <c r="F275" s="302" t="s">
        <v>1815</v>
      </c>
      <c r="G275" s="278" t="s">
        <v>1816</v>
      </c>
      <c r="H275" s="278" t="s">
        <v>1817</v>
      </c>
      <c r="I275" s="367" t="s">
        <v>1818</v>
      </c>
      <c r="J275" s="278" t="s">
        <v>111</v>
      </c>
      <c r="K275" s="274">
        <v>95</v>
      </c>
      <c r="L275" s="273" t="s">
        <v>1819</v>
      </c>
      <c r="M275" s="656" t="str">
        <f>IF(K275&lt;=0,"",IF(K275&lt;=2,"Muy Baja",IF(K275&lt;=10,"Baja",IF(K275&lt;=30,"Media",IF(K275&lt;=100,"Alta",IF(K275&gt;100,"Muy Alta"))))))</f>
        <v>Alta</v>
      </c>
      <c r="N275" s="275">
        <f>IF(M275="","",IF(M275="Muy Baja",0.2,IF(M275="Baja",0.4,IF(M275="Media",0.6,IF(M275="Alta",0.8,IF(M275="Muy Alta",1,))))))</f>
        <v>0.8</v>
      </c>
      <c r="O275" s="273" t="s">
        <v>149</v>
      </c>
      <c r="P275" s="656" t="str">
        <f>IF(OR(O275=CRITERIOS!$C$182,O275=CRITERIOS!$D$182),"Leve",IF(OR(O275=CRITERIOS!$C$183,O275=CRITERIOS!$D$183),"Menor",IF(OR(O275=CRITERIOS!$C$184,O275=CRITERIOS!$D$184),"Moderado",IF(OR(O275=CRITERIOS!$C$185,O275=CRITERIOS!$D$185),"Mayor",IF(OR(O275=CRITERIOS!$C$186,O275=CRITERIOS!$D$186),"Catastrófico","")))))</f>
        <v>Mayor</v>
      </c>
      <c r="Q275" s="275">
        <f>IF(P275="","",IF(P275="Leve",0.2,IF(P275="Menor",0.4,IF(P275="Moderado",0.6,IF(P275="Mayor",0.8,IF(P275="Catastrófico",1,))))))</f>
        <v>0.8</v>
      </c>
      <c r="R275" s="658" t="str">
        <f>IF(OR(AND(M275="Muy Baja",P275="Leve"),AND(M275="Muy Baja",P275="Menor"),AND(M275="Baja",P275="Leve")),"BAJO",IF(OR(AND(M275="Muy baja",P275="Moderado"),AND(M275="Baja",P275="Menor"),AND(M275="Baja",P275="Moderado"),AND(M275="Media",P275="Leve"),AND(M275="Media",P275="Menor"),AND(M275="Media",P275="Moderado"),AND(M275="Alta",P275="Leve"),AND(M275="Alta",P275="Menor")),"MODERADO",IF(OR(AND(M275="Muy Baja",P275="Mayor"),AND(M275="Baja",P275="Mayor"),AND(M275="Media",P275="Mayor"),AND(M275="Alta",P275="Moderado"),AND(M275="Alta",P275="Mayor"),AND(M275="Muy Alta",P275="Leve"),AND(M275="Muy Alta",P275="Menor"),AND(M275="Muy Alta",P275="Moderado"),AND(M275="Muy Alta",P275="Mayor")),"ALTO",IF(OR(AND(M275="Muy Baja",P275="Catastrófico"),AND(M275="Baja",P275="Catastrófico"),AND(M275="Media",P275="Catastrófico"),AND(M275="Alta",P275="Catastrófico"),AND(M275="Muy Alta",P275="Catastrófico")),"EXTREMO",""))))</f>
        <v>ALTO</v>
      </c>
      <c r="S275" s="278" t="s">
        <v>1820</v>
      </c>
      <c r="T275" s="292" t="s">
        <v>57</v>
      </c>
      <c r="U275" s="273" t="s">
        <v>1821</v>
      </c>
      <c r="V275" s="278" t="s">
        <v>1822</v>
      </c>
      <c r="W275" s="292" t="s">
        <v>78</v>
      </c>
      <c r="X275" s="292" t="s">
        <v>61</v>
      </c>
      <c r="Y275" s="656" t="str">
        <f t="shared" si="287"/>
        <v>PROBABILIDAD</v>
      </c>
      <c r="Z275" s="657" t="str">
        <f t="shared" si="278"/>
        <v>40%</v>
      </c>
      <c r="AA275" s="301">
        <f>IFERROR(IF(Y275="Probabilidad",(N275-(N275*Z275)),IF(Y275="Impacto",N275,"")),"")</f>
        <v>0.48</v>
      </c>
      <c r="AB275" s="282" t="str">
        <f t="shared" si="284"/>
        <v>MEDIA</v>
      </c>
      <c r="AC275" s="280">
        <f>IFERROR(IF(Y275="Impacto",(Q275-(Q275*Z275)),IF(Y275="Probabilidad",Q275,"")),"")</f>
        <v>0.8</v>
      </c>
      <c r="AD275" s="280" t="str">
        <f t="shared" si="285"/>
        <v>MAYOR</v>
      </c>
      <c r="AE275" s="658" t="str">
        <f t="shared" si="286"/>
        <v>ALTO</v>
      </c>
      <c r="AF275" s="246" t="s">
        <v>959</v>
      </c>
      <c r="AG275" s="309" t="s">
        <v>1823</v>
      </c>
      <c r="AH275" s="689">
        <f>IF(AA275="","",MIN(AA275:AA275))</f>
        <v>0.48</v>
      </c>
      <c r="AI275" s="282" t="str">
        <f>IFERROR(IF(AH275="","",IF(AH275&lt;=0.2,"MUY BAJA",IF(AH275&lt;=0.4,"BAJA",IF(AH275&lt;=0.6,"MEDIA",IF(AH275&lt;=0.8,"ALTA",IF(AH275=1,"MUY ALTA")))))),"")</f>
        <v>MEDIA</v>
      </c>
      <c r="AJ275" s="689">
        <f>IF(AC275="","",MIN(AC275:AC275))</f>
        <v>0.8</v>
      </c>
      <c r="AK275" s="280" t="str">
        <f>IFERROR(IF(AJ275="","",IF(AJ275&lt;=0.2,"LEVE",IF(AJ275&lt;=0.4,"MENOR",IF(AJ275&lt;=0.6,"MODERADO",IF(AJ275&lt;=0.8,"MAYOR",IF(AJ275=1,"CATASTRÓFICO")))))),"")</f>
        <v>MAYOR</v>
      </c>
      <c r="AL275" s="658" t="str">
        <f>IFERROR(IF(OR(AND(AI275="Muy Baja",AK275="Leve"),AND(AI275="Muy Baja",AK275="Menor"),AND(AI275="Baja",AK275="Leve")),"BAJO",IF(OR(AND(AI275="Muy baja",AK275="Moderado"),AND(AI275="Baja",AK275="Menor"),AND(AI275="Baja",AK275="Moderado"),AND(AI275="Media",AK275="Leve"),AND(AI275="Media",AK275="Menor"),AND(AI275="Media",AK275="Moderado"),AND(AI275="Alta",AK275="Leve"),AND(AI275="Alta",AK275="Menor")),"MODERADO",IF(OR(AND(AI275="Muy Baja",AK275="Mayor"),AND(AI275="Baja",AK275="Mayor"),AND(AI275="Media",AK275="Mayor"),AND(AI275="Alta",AK275="Moderado"),AND(AI275="Alta",AK275="Mayor"),AND(AI275="Muy Alta",AK275="Leve"),AND(AI275="Muy Alta",AK275="Menor"),AND(AI275="Muy Alta",AK275="Moderado"),AND(AI275="Muy Alta",AK275="Mayor")),"ALTO",IF(OR(AND(AI275="Muy Baja",AK275="Catastrófico"),AND(AI275="Baja",AK275="Catastrófico"),AND(AI275="Media",AK275="Catastrófico"),AND(AI275="Alta",AK275="Catastrófico"),AND(AI275="Muy Alta",AK275="Catastrófico")),"EXTREMO","")))),"")</f>
        <v>ALTO</v>
      </c>
      <c r="AM275" s="659">
        <f>+AVERAGE(AH275:AH282)</f>
        <v>0.4128</v>
      </c>
      <c r="AN275" s="381" t="str">
        <f>IFERROR(IF(AM275="","",IF(AM275&lt;=0.2,"MUY BAJA",IF(AM275&lt;=0.4,"BAJA",IF(AM275&lt;=0.6,"MEDIA",IF(AM275&lt;=0.8,"ALTA",IF(AM275=1,"MUY ALTA")))))),"")</f>
        <v>MEDIA</v>
      </c>
      <c r="AO275" s="659">
        <f>+AVERAGE(AJ275:AJ282)</f>
        <v>0.67999999999999994</v>
      </c>
      <c r="AP275" s="660" t="str">
        <f>IFERROR(IF(AO275="","",IF(AO275&lt;=0.2,"LEVE",IF(AO275&lt;=0.4,"MENOR",IF(AO275&lt;=0.6,"MODERADO",IF(AO275&lt;=0.8,"MAYOR",IF(AO275=1,"CATASTRÓFICO")))))),"")</f>
        <v>MAYOR</v>
      </c>
      <c r="AQ275" s="655" t="str">
        <f>IFERROR(IF(OR(AND(AN275="Muy Baja",AP275="Leve"),AND(AN275="Muy Baja",AP275="Menor"),AND(AN275="Baja",AP275="Leve")),"BAJO",IF(OR(AND(AN275="Muy baja",AP275="Moderado"),AND(AN275="Baja",AP275="Menor"),AND(AN275="Baja",AP275="Moderado"),AND(AN275="Media",AP275="Leve"),AND(AN275="Media",AP275="Menor"),AND(AN275="Media",AP275="Moderado"),AND(AN275="Alta",AP275="Leve"),AND(AN275="Alta",AP275="Menor")),"MODERADO",IF(OR(AND(AN275="Muy Baja",AP275="Mayor"),AND(AN275="Baja",AP275="Mayor"),AND(AN275="Media",AP275="Mayor"),AND(AN275="Alta",AP275="Moderado"),AND(AN275="Alta",AP275="Mayor"),AND(AN275="Muy Alta",AP275="Leve"),AND(AN275="Muy Alta",AP275="Menor"),AND(AN275="Muy Alta",AP275="Moderado"),AND(AN275="Muy Alta",AP275="Mayor")),"ALTO",IF(OR(AND(AN275="Muy Baja",AP275="Catastrófico"),AND(AN275="Baja",AP275="Catastrófico"),AND(AN275="Media",AP275="Catastrófico"),AND(AN275="Alta",AP275="Catastrófico"),AND(AN275="Muy Alta",AP275="Catastrófico")),"EXTREMO","")))),"")</f>
        <v>ALTO</v>
      </c>
      <c r="AR275" s="298">
        <v>43717</v>
      </c>
      <c r="AS275" s="273" t="s">
        <v>1824</v>
      </c>
      <c r="AT275" s="298">
        <v>43859</v>
      </c>
      <c r="AU275" s="273" t="s">
        <v>72</v>
      </c>
      <c r="AV275" s="288">
        <v>44063</v>
      </c>
      <c r="AW275" s="273" t="s">
        <v>1825</v>
      </c>
      <c r="AX275" s="288">
        <v>44256</v>
      </c>
      <c r="AY275" s="273" t="s">
        <v>1826</v>
      </c>
      <c r="AZ275" s="288">
        <v>44585</v>
      </c>
      <c r="BA275" s="273" t="s">
        <v>587</v>
      </c>
      <c r="BB275" s="288">
        <v>44256</v>
      </c>
      <c r="BC275" s="273" t="s">
        <v>1826</v>
      </c>
      <c r="BD275" s="288">
        <v>44803</v>
      </c>
      <c r="BE275" s="273" t="s">
        <v>215</v>
      </c>
      <c r="BF275" s="288">
        <v>44987</v>
      </c>
      <c r="BG275" s="273" t="s">
        <v>215</v>
      </c>
      <c r="BH275" s="288">
        <v>45128</v>
      </c>
      <c r="BI275" s="273" t="s">
        <v>964</v>
      </c>
      <c r="BJ275" s="276">
        <v>45366</v>
      </c>
      <c r="BK275" s="273" t="s">
        <v>966</v>
      </c>
      <c r="BL275" s="285">
        <v>45553</v>
      </c>
      <c r="BM275" s="278" t="s">
        <v>1827</v>
      </c>
      <c r="BN275" s="285">
        <v>45661</v>
      </c>
      <c r="BO275" s="278" t="s">
        <v>1828</v>
      </c>
      <c r="BP275" s="285">
        <v>45970</v>
      </c>
      <c r="BQ275" s="286" t="s">
        <v>1829</v>
      </c>
      <c r="BR275" s="598"/>
    </row>
    <row r="276" spans="1:70" s="626" customFormat="1" ht="123" customHeight="1">
      <c r="A276" s="607"/>
      <c r="B276" s="608"/>
      <c r="C276" s="608"/>
      <c r="D276" s="652"/>
      <c r="E276" s="653" t="s">
        <v>950</v>
      </c>
      <c r="F276" s="302" t="s">
        <v>1830</v>
      </c>
      <c r="G276" s="340" t="s">
        <v>1831</v>
      </c>
      <c r="H276" s="340" t="s">
        <v>1832</v>
      </c>
      <c r="I276" s="367"/>
      <c r="J276" s="340" t="s">
        <v>111</v>
      </c>
      <c r="K276" s="344">
        <v>998</v>
      </c>
      <c r="L276" s="340" t="s">
        <v>1833</v>
      </c>
      <c r="M276" s="654" t="str">
        <f>IF(K276&lt;=0,"",IF(K276&lt;=2,"Muy Baja",IF(K276&lt;=10,"Baja",IF(K276&lt;=30,"Media",IF(K276&lt;=100,"Alta",IF(K276&gt;100,"Muy Alta"))))))</f>
        <v>Muy Alta</v>
      </c>
      <c r="N276" s="345">
        <f>IF(M276="","",IF(M276="Muy Baja",0.2,IF(M276="Baja",0.4,IF(M276="Media",0.6,IF(M276="Alta",0.8,IF(M276="Muy Alta",1,))))))</f>
        <v>1</v>
      </c>
      <c r="O276" s="340" t="s">
        <v>55</v>
      </c>
      <c r="P276" s="654" t="str">
        <f>IF(OR(O276=CRITERIOS!$C$182,O276=CRITERIOS!$D$182),"Leve",IF(OR(O276=CRITERIOS!$C$183,O276=CRITERIOS!$D$183),"Menor",IF(OR(O276=CRITERIOS!$C$184,O276=CRITERIOS!$D$184),"Moderado",IF(OR(O276=CRITERIOS!$C$185,O276=CRITERIOS!$D$185),"Mayor",IF(OR(O276=CRITERIOS!$C$186,O276=CRITERIOS!$D$186),"Catastrófico","")))))</f>
        <v>Moderado</v>
      </c>
      <c r="Q276" s="345">
        <f>IF(P276="","",IF(P276="Leve",0.2,IF(P276="Menor",0.4,IF(P276="Moderado",0.6,IF(P276="Mayor",0.8,IF(P276="Catastrófico",1,))))))</f>
        <v>0.6</v>
      </c>
      <c r="R276" s="655" t="str">
        <f>IF(OR(AND(M276="Muy Baja",P276="Leve"),AND(M276="Muy Baja",P276="Menor"),AND(M276="Baja",P276="Leve")),"BAJO",IF(OR(AND(M276="Muy baja",P276="Moderado"),AND(M276="Baja",P276="Menor"),AND(M276="Baja",P276="Moderado"),AND(M276="Media",P276="Leve"),AND(M276="Media",P276="Menor"),AND(M276="Media",P276="Moderado"),AND(M276="Alta",P276="Leve"),AND(M276="Alta",P276="Menor")),"MODERADO",IF(OR(AND(M276="Muy Baja",P276="Mayor"),AND(M276="Baja",P276="Mayor"),AND(M276="Media",P276="Mayor"),AND(M276="Alta",P276="Moderado"),AND(M276="Alta",P276="Mayor"),AND(M276="Muy Alta",P276="Leve"),AND(M276="Muy Alta",P276="Menor"),AND(M276="Muy Alta",P276="Moderado"),AND(M276="Muy Alta",P276="Mayor")),"ALTO",IF(OR(AND(M276="Muy Baja",P276="Catastrófico"),AND(M276="Baja",P276="Catastrófico"),AND(M276="Media",P276="Catastrófico"),AND(M276="Alta",P276="Catastrófico"),AND(M276="Muy Alta",P276="Catastrófico")),"EXTREMO",""))))</f>
        <v>ALTO</v>
      </c>
      <c r="S276" s="340" t="s">
        <v>1834</v>
      </c>
      <c r="T276" s="386" t="s">
        <v>170</v>
      </c>
      <c r="U276" s="336" t="s">
        <v>1835</v>
      </c>
      <c r="V276" s="336" t="s">
        <v>1836</v>
      </c>
      <c r="W276" s="386" t="s">
        <v>78</v>
      </c>
      <c r="X276" s="386" t="s">
        <v>61</v>
      </c>
      <c r="Y276" s="654" t="str">
        <f>IF(OR(W276="PREVENTIVO",W276="DETECTIVO"),"PROBABILIDAD",IF(W276="CORRECTIVO","IMPACTO",""))</f>
        <v>PROBABILIDAD</v>
      </c>
      <c r="Z276" s="687" t="str">
        <f t="shared" si="278"/>
        <v>40%</v>
      </c>
      <c r="AA276" s="345">
        <f>IFERROR(IF(Y276="Probabilidad",(N276-(N276*Z276)),IF(Y276="Impacto",N276,"")),"")</f>
        <v>0.6</v>
      </c>
      <c r="AB276" s="381" t="str">
        <f t="shared" si="284"/>
        <v>MEDIA</v>
      </c>
      <c r="AC276" s="355">
        <f>IFERROR(IF(Y276="Impacto",(Q276-(Q276*Z276)),IF(Y276="Probabilidad",Q276,"")),"")</f>
        <v>0.6</v>
      </c>
      <c r="AD276" s="355" t="str">
        <f t="shared" si="285"/>
        <v>MODERADO</v>
      </c>
      <c r="AE276" s="655" t="str">
        <f t="shared" si="286"/>
        <v>MODERADO</v>
      </c>
      <c r="AF276" s="386" t="s">
        <v>959</v>
      </c>
      <c r="AG276" s="340" t="s">
        <v>1837</v>
      </c>
      <c r="AH276" s="659">
        <f>IF(AA276="","",MIN(AA276:AA276))</f>
        <v>0.6</v>
      </c>
      <c r="AI276" s="412" t="str">
        <f>IFERROR(IF(AH276="","",IF(AH276&lt;=0.2,"MUY BAJA",IF(AH276&lt;=0.4,"BAJA",IF(AH276&lt;=0.6,"MEDIA",IF(AH276&lt;=0.8,"ALTA",IF(AH276=1,"MUY ALTA")))))),"")</f>
        <v>MEDIA</v>
      </c>
      <c r="AJ276" s="659">
        <f>IF(AC276="","",MIN(AC276:AC276))</f>
        <v>0.6</v>
      </c>
      <c r="AK276" s="355" t="str">
        <f>IFERROR(IF(AJ276="","",IF(AJ276&lt;=0.2,"LEVE",IF(AJ276&lt;=0.4,"MENOR",IF(AJ276&lt;=0.6,"MODERADO",IF(AJ276&lt;=0.8,"MAYOR",IF(AJ276=1,"CATASTRÓFICO")))))),"")</f>
        <v>MODERADO</v>
      </c>
      <c r="AL276" s="710" t="str">
        <f>IFERROR(IF(OR(AND(AI276="Muy Baja",AK276="Leve"),AND(AI276="Muy Baja",AK276="Menor"),AND(AI276="Baja",AK276="Leve")),"BAJO",IF(OR(AND(AI276="Muy baja",AK276="Moderado"),AND(AI276="Baja",AK276="Menor"),AND(AI276="Baja",AK276="Moderado"),AND(AI276="Media",AK276="Leve"),AND(AI276="Media",AK276="Menor"),AND(AI276="Media",AK276="Moderado"),AND(AI276="Alta",AK276="Leve"),AND(AI276="Alta",AK276="Menor")),"MODERADO",IF(OR(AND(AI276="Muy Baja",AK276="Mayor"),AND(AI276="Baja",AK276="Mayor"),AND(AI276="Media",AK276="Mayor"),AND(AI276="Alta",AK276="Moderado"),AND(AI276="Alta",AK276="Mayor"),AND(AI276="Muy Alta",AK276="Leve"),AND(AI276="Muy Alta",AK276="Menor"),AND(AI276="Muy Alta",AK276="Moderado"),AND(AI276="Muy Alta",AK276="Mayor")),"ALTO",IF(OR(AND(AI276="Muy Baja",AK276="Catastrófico"),AND(AI276="Baja",AK276="Catastrófico"),AND(AI276="Media",AK276="Catastrófico"),AND(AI276="Alta",AK276="Catastrófico"),AND(AI276="Muy Alta",AK276="Catastrófico")),"EXTREMO","")))),"")</f>
        <v>MODERADO</v>
      </c>
      <c r="AM276" s="659"/>
      <c r="AN276" s="381"/>
      <c r="AO276" s="659"/>
      <c r="AP276" s="660"/>
      <c r="AQ276" s="655"/>
      <c r="AR276" s="288">
        <v>44256</v>
      </c>
      <c r="AS276" s="273" t="s">
        <v>72</v>
      </c>
      <c r="AT276" s="288">
        <v>44585</v>
      </c>
      <c r="AU276" s="273" t="s">
        <v>1838</v>
      </c>
      <c r="AV276" s="288">
        <v>44803</v>
      </c>
      <c r="AW276" s="273" t="s">
        <v>215</v>
      </c>
      <c r="AX276" s="288">
        <v>44987</v>
      </c>
      <c r="AY276" s="273" t="s">
        <v>215</v>
      </c>
      <c r="AZ276" s="288">
        <v>45128</v>
      </c>
      <c r="BA276" s="273" t="s">
        <v>964</v>
      </c>
      <c r="BB276" s="288"/>
      <c r="BC276" s="273"/>
      <c r="BD276" s="288"/>
      <c r="BE276" s="273"/>
      <c r="BF276" s="288"/>
      <c r="BG276" s="273"/>
      <c r="BH276" s="288"/>
      <c r="BI276" s="273"/>
      <c r="BJ276" s="276"/>
      <c r="BK276" s="272"/>
      <c r="BL276" s="276"/>
      <c r="BM276" s="272"/>
      <c r="BN276" s="276">
        <v>45661</v>
      </c>
      <c r="BO276" s="272" t="s">
        <v>332</v>
      </c>
      <c r="BP276" s="276">
        <v>45970</v>
      </c>
      <c r="BQ276" s="279" t="s">
        <v>74</v>
      </c>
      <c r="BR276" s="598"/>
    </row>
    <row r="277" spans="1:70" s="626" customFormat="1" ht="54.75" customHeight="1">
      <c r="A277" s="607"/>
      <c r="B277" s="608"/>
      <c r="C277" s="608"/>
      <c r="D277" s="652"/>
      <c r="E277" s="653"/>
      <c r="F277" s="302" t="s">
        <v>1839</v>
      </c>
      <c r="G277" s="340"/>
      <c r="H277" s="340"/>
      <c r="I277" s="367"/>
      <c r="J277" s="340"/>
      <c r="K277" s="344"/>
      <c r="L277" s="340"/>
      <c r="M277" s="654"/>
      <c r="N277" s="345"/>
      <c r="O277" s="340"/>
      <c r="P277" s="654"/>
      <c r="Q277" s="345"/>
      <c r="R277" s="655"/>
      <c r="S277" s="340"/>
      <c r="T277" s="386"/>
      <c r="U277" s="336"/>
      <c r="V277" s="336"/>
      <c r="W277" s="386"/>
      <c r="X277" s="386"/>
      <c r="Y277" s="654"/>
      <c r="Z277" s="687"/>
      <c r="AA277" s="345"/>
      <c r="AB277" s="381"/>
      <c r="AC277" s="355"/>
      <c r="AD277" s="355"/>
      <c r="AE277" s="655"/>
      <c r="AF277" s="386"/>
      <c r="AG277" s="340"/>
      <c r="AH277" s="659"/>
      <c r="AI277" s="412"/>
      <c r="AJ277" s="659"/>
      <c r="AK277" s="355"/>
      <c r="AL277" s="710"/>
      <c r="AM277" s="659"/>
      <c r="AN277" s="381"/>
      <c r="AO277" s="659"/>
      <c r="AP277" s="660"/>
      <c r="AQ277" s="655"/>
      <c r="AR277" s="288"/>
      <c r="AS277" s="273"/>
      <c r="AT277" s="288"/>
      <c r="AU277" s="273"/>
      <c r="AV277" s="288"/>
      <c r="AW277" s="273"/>
      <c r="AX277" s="288"/>
      <c r="AY277" s="273"/>
      <c r="AZ277" s="288"/>
      <c r="BA277" s="273"/>
      <c r="BB277" s="288"/>
      <c r="BC277" s="273"/>
      <c r="BD277" s="288"/>
      <c r="BE277" s="273"/>
      <c r="BF277" s="288"/>
      <c r="BG277" s="273"/>
      <c r="BH277" s="288"/>
      <c r="BI277" s="273"/>
      <c r="BJ277" s="276"/>
      <c r="BK277" s="272"/>
      <c r="BL277" s="276"/>
      <c r="BM277" s="272"/>
      <c r="BN277" s="276"/>
      <c r="BO277" s="272"/>
      <c r="BP277" s="276"/>
      <c r="BQ277" s="279"/>
      <c r="BR277" s="598"/>
    </row>
    <row r="278" spans="1:70" s="626" customFormat="1" ht="165" customHeight="1">
      <c r="A278" s="607"/>
      <c r="B278" s="608"/>
      <c r="C278" s="608"/>
      <c r="D278" s="652"/>
      <c r="E278" s="653" t="s">
        <v>203</v>
      </c>
      <c r="F278" s="346" t="s">
        <v>1840</v>
      </c>
      <c r="G278" s="336" t="s">
        <v>1841</v>
      </c>
      <c r="H278" s="340" t="s">
        <v>1842</v>
      </c>
      <c r="I278" s="367"/>
      <c r="J278" s="341" t="s">
        <v>111</v>
      </c>
      <c r="K278" s="344">
        <v>87</v>
      </c>
      <c r="L278" s="340" t="s">
        <v>1843</v>
      </c>
      <c r="M278" s="654" t="str">
        <f>IF(K278&lt;=0,"",IF(K278&lt;=2,"Muy Baja",IF(K278&lt;=10,"Baja",IF(K278&lt;=30,"Media",IF(K278&lt;=100,"Alta",IF(K278&gt;100,"Muy Alta"))))))</f>
        <v>Alta</v>
      </c>
      <c r="N278" s="345">
        <f>IF(M278="","",IF(M278="Muy Baja",0.2,IF(M278="Baja",0.4,IF(M278="Media",0.6,IF(M278="Alta",0.8,IF(M278="Muy Alta",1,))))))</f>
        <v>0.8</v>
      </c>
      <c r="O278" s="341" t="s">
        <v>338</v>
      </c>
      <c r="P278" s="703" t="str">
        <f>IF(OR(O278=CRITERIOS!$C$182,O278=CRITERIOS!$D$182),"Leve",IF(OR(O278=CRITERIOS!$C$183,O278=CRITERIOS!$D$183),"Menor",IF(OR(O278=CRITERIOS!$C$184,O278=CRITERIOS!$D$184),"Moderado",IF(OR(O278=CRITERIOS!$C$185,O278=CRITERIOS!$D$185),"Mayor",IF(OR(O278=CRITERIOS!$C$186,O278=CRITERIOS!$D$186),"Catastrófico","")))))</f>
        <v>Menor</v>
      </c>
      <c r="Q278" s="345">
        <f>IF(P278="","",IF(P278="Leve",0.2,IF(P278="Menor",0.4,IF(P278="Moderado",0.6,IF(P278="Mayor",0.8,IF(P278="Catastrófico",1,))))))</f>
        <v>0.4</v>
      </c>
      <c r="R278" s="655" t="str">
        <f>IF(OR(AND(M278="Muy Baja",P278="Leve"),AND(M278="Muy Baja",P278="Menor"),AND(M278="Baja",P278="Leve")),"BAJO",IF(OR(AND(M278="Muy baja",P278="Moderado"),AND(M278="Baja",P278="Menor"),AND(M278="Baja",P278="Moderado"),AND(M278="Media",P278="Leve"),AND(M278="Media",P278="Menor"),AND(M278="Media",P278="Moderado"),AND(M278="Alta",P278="Leve"),AND(M278="Alta",P278="Menor")),"MODERADO",IF(OR(AND(M278="Muy Baja",P278="Mayor"),AND(M278="Baja",P278="Mayor"),AND(M278="Media",P278="Mayor"),AND(M278="Alta",P278="Moderado"),AND(M278="Alta",P278="Mayor"),AND(M278="Muy Alta",P278="Leve"),AND(M278="Muy Alta",P278="Menor"),AND(M278="Muy Alta",P278="Moderado"),AND(M278="Muy Alta",P278="Mayor")),"ALTO",IF(OR(AND(M278="Muy Baja",P278="Catastrófico"),AND(M278="Baja",P278="Catastrófico"),AND(M278="Media",P278="Catastrófico"),AND(M278="Alta",P278="Catastrófico"),AND(M278="Muy Alta",P278="Catastrófico")),"EXTREMO",""))))</f>
        <v>MODERADO</v>
      </c>
      <c r="S278" s="724" t="s">
        <v>1844</v>
      </c>
      <c r="T278" s="292" t="s">
        <v>57</v>
      </c>
      <c r="U278" s="278" t="s">
        <v>1845</v>
      </c>
      <c r="V278" s="278" t="s">
        <v>1846</v>
      </c>
      <c r="W278" s="292" t="s">
        <v>78</v>
      </c>
      <c r="X278" s="292" t="s">
        <v>61</v>
      </c>
      <c r="Y278" s="656" t="str">
        <f>IF(OR(W278="PREVENTIVO",W278="DETECTIVO"),"PROBABILIDAD",IF(W278="CORRECTIVO","IMPACTO",""))</f>
        <v>PROBABILIDAD</v>
      </c>
      <c r="Z278" s="657" t="str">
        <f t="shared" si="278"/>
        <v>40%</v>
      </c>
      <c r="AA278" s="301">
        <f>IFERROR(IF(Y278="Probabilidad",(N278-(N278*Z278)),IF(Y278="Impacto",N278,"")),"")</f>
        <v>0.48</v>
      </c>
      <c r="AB278" s="290" t="str">
        <f t="shared" ref="AB278:AB283" si="295">IFERROR(IF(AA278="","",IF(AA278&lt;=0.2,"MUY BAJA",IF(AA278&lt;=0.4,"BAJA",IF(AA278&lt;=0.6,"MEDIA",IF(AA278&lt;=0.8,"ALTA",IF(AA278=1,"MUY ALTA")))))),"")</f>
        <v>MEDIA</v>
      </c>
      <c r="AC278" s="301">
        <f>IFERROR(IF(Y278="Impacto",(Q278-(Q278*Z278)),IF(Y278="Probabilidad",Q278,"")),"")</f>
        <v>0.4</v>
      </c>
      <c r="AD278" s="280" t="str">
        <f t="shared" ref="AD278:AD283" si="296">IFERROR(IF(AC278="","",IF(AC278&lt;=0.2,"LEVE",IF(AC278&lt;=0.4,"MENOR",IF(AC278&lt;=0.6,"MODERADO",IF(AC278&lt;=0.8,"MAYOR",IF(AC278=1,"CATASTRÓFICO")))))),"")</f>
        <v>MENOR</v>
      </c>
      <c r="AE278" s="658" t="str">
        <f t="shared" ref="AE278:AE283" si="297">IFERROR(IF(OR(AND(AB278="Muy Baja",AD278="Leve"),AND(AB278="Muy Baja",AD278="Menor"),AND(AB278="Baja",AD278="Leve")),"BAJO",IF(OR(AND(AB278="Muy baja",AD278="Moderado"),AND(AB278="Baja",AD278="Menor"),AND(AB278="Baja",AD278="Moderado"),AND(AB278="Media",AD278="Leve"),AND(AB278="Media",AD278="Menor"),AND(AB278="Media",AD278="Moderado"),AND(AB278="Alta",AD278="Leve"),AND(AB278="Alta",AD278="Menor")),"MODERADO",IF(OR(AND(AB278="Muy Baja",AD278="Mayor"),AND(AB278="Baja",AD278="Mayor"),AND(AB278="Media",AD278="Mayor"),AND(AB278="Alta",AD278="Moderado"),AND(AB278="Alta",AD278="Mayor"),AND(AB278="Muy Alta",AD278="Leve"),AND(AB278="Muy Alta",AD278="Menor"),AND(AB278="Muy Alta",AD278="Moderado"),AND(AB278="Muy Alta",AD278="Mayor")),"ALTO",IF(OR(AND(AB278="Muy Baja",AD278="Catastrófico"),AND(AB278="Baja",AD278="Catastrófico"),AND(AB278="Media",AD278="Catastrófico"),AND(AB278="Alta",AD278="Catastrófico"),AND(AB278="Muy Alta",AD278="Catastrófico")),"EXTREMO","")))),"")</f>
        <v>MODERADO</v>
      </c>
      <c r="AF278" s="820" t="s">
        <v>1847</v>
      </c>
      <c r="AG278" s="724" t="s">
        <v>621</v>
      </c>
      <c r="AH278" s="659">
        <f>IF(AA278="","",MIN(AA278:AA279))</f>
        <v>0.28799999999999998</v>
      </c>
      <c r="AI278" s="381" t="str">
        <f>IFERROR(IF(AH278="","",IF(AH278&lt;=0.2,"MUY BAJA",IF(AH278&lt;=0.4,"BAJA",IF(AH278&lt;=0.6,"MEDIA",IF(AH278&lt;=0.8,"ALTA",IF(AH278=1,"MUY ALTA")))))),"")</f>
        <v>BAJA</v>
      </c>
      <c r="AJ278" s="659">
        <f>IF(AC278="","",MIN(AC278:AC279))</f>
        <v>0.4</v>
      </c>
      <c r="AK278" s="355" t="str">
        <f>IFERROR(IF(AJ278="","",IF(AJ278&lt;=0.2,"LEVE",IF(AJ278&lt;=0.4,"MENOR",IF(AJ278&lt;=0.6,"MODERADO",IF(AJ278&lt;=0.8,"MAYOR",IF(AJ278=1,"CATASTRÓFICO")))))),"")</f>
        <v>MENOR</v>
      </c>
      <c r="AL278" s="355" t="str">
        <f>IFERROR(IF(OR(AND(AI278="Muy Baja",AK278="Leve"),AND(AI278="Muy Baja",AK278="Menor"),AND(AI278="Baja",AK278="Leve")),"BAJO",IF(OR(AND(AI278="Muy baja",AK278="Moderado"),AND(AI278="Baja",AK278="Menor"),AND(AI278="Baja",AK278="Moderado"),AND(AI278="Media",AK278="Leve"),AND(AI278="Media",AK278="Menor"),AND(AI278="Media",AK278="Moderado"),AND(AI278="Alta",AK278="Leve"),AND(AI278="Alta",AK278="Menor")),"MODERADO",IF(OR(AND(AI278="Muy Baja",AK278="Mayor"),AND(AI278="Baja",AK278="Mayor"),AND(AI278="Media",AK278="Mayor"),AND(AI278="Alta",AK278="Moderado"),AND(AI278="Alta",AK278="Mayor"),AND(AI278="Muy Alta",AK278="Leve"),AND(AI278="Muy Alta",AK278="Menor"),AND(AI278="Muy Alta",AK278="Moderado"),AND(AI278="Muy Alta",AK278="Mayor")),"ALTO",IF(OR(AND(AI278="Muy Baja",AK278="Catastrófico"),AND(AI278="Baja",AK278="Catastrófico"),AND(AI278="Media",AK278="Catastrófico"),AND(AI278="Alta",AK278="Catastrófico"),AND(AI278="Muy Alta",AK278="Catastrófico")),"EXTREMO","")))),"")</f>
        <v>MODERADO</v>
      </c>
      <c r="AM278" s="659"/>
      <c r="AN278" s="381"/>
      <c r="AO278" s="659"/>
      <c r="AP278" s="660"/>
      <c r="AQ278" s="655"/>
      <c r="AR278" s="335">
        <v>43717</v>
      </c>
      <c r="AS278" s="336" t="s">
        <v>1848</v>
      </c>
      <c r="AT278" s="335">
        <v>43859</v>
      </c>
      <c r="AU278" s="336" t="s">
        <v>1849</v>
      </c>
      <c r="AV278" s="356">
        <v>44061</v>
      </c>
      <c r="AW278" s="336" t="s">
        <v>1850</v>
      </c>
      <c r="AX278" s="356">
        <v>44290</v>
      </c>
      <c r="AY278" s="336" t="s">
        <v>1851</v>
      </c>
      <c r="AZ278" s="356">
        <v>44586</v>
      </c>
      <c r="BA278" s="336" t="s">
        <v>216</v>
      </c>
      <c r="BB278" s="356">
        <v>44959</v>
      </c>
      <c r="BC278" s="336" t="s">
        <v>1467</v>
      </c>
      <c r="BD278" s="671">
        <v>45128</v>
      </c>
      <c r="BE278" s="672" t="s">
        <v>419</v>
      </c>
      <c r="BF278" s="673"/>
      <c r="BG278" s="336"/>
      <c r="BH278" s="673"/>
      <c r="BI278" s="336"/>
      <c r="BJ278" s="363">
        <v>45400</v>
      </c>
      <c r="BK278" s="364" t="s">
        <v>1852</v>
      </c>
      <c r="BL278" s="360">
        <v>45553</v>
      </c>
      <c r="BM278" s="340" t="s">
        <v>72</v>
      </c>
      <c r="BN278" s="809">
        <v>45661</v>
      </c>
      <c r="BO278" s="743" t="s">
        <v>332</v>
      </c>
      <c r="BP278" s="809" t="s">
        <v>94</v>
      </c>
      <c r="BQ278" s="744" t="s">
        <v>74</v>
      </c>
      <c r="BR278" s="598"/>
    </row>
    <row r="279" spans="1:70" s="626" customFormat="1" ht="132" customHeight="1">
      <c r="A279" s="607"/>
      <c r="B279" s="608"/>
      <c r="C279" s="608"/>
      <c r="D279" s="652"/>
      <c r="E279" s="653"/>
      <c r="F279" s="346"/>
      <c r="G279" s="336"/>
      <c r="H279" s="340"/>
      <c r="I279" s="367"/>
      <c r="J279" s="341"/>
      <c r="K279" s="344"/>
      <c r="L279" s="340"/>
      <c r="M279" s="654"/>
      <c r="N279" s="345"/>
      <c r="O279" s="341"/>
      <c r="P279" s="703"/>
      <c r="Q279" s="345"/>
      <c r="R279" s="655"/>
      <c r="S279" s="724" t="s">
        <v>1853</v>
      </c>
      <c r="T279" s="292" t="s">
        <v>170</v>
      </c>
      <c r="U279" s="278" t="s">
        <v>1854</v>
      </c>
      <c r="V279" s="278" t="s">
        <v>1640</v>
      </c>
      <c r="W279" s="292" t="s">
        <v>78</v>
      </c>
      <c r="X279" s="292" t="s">
        <v>61</v>
      </c>
      <c r="Y279" s="656" t="str">
        <f t="shared" ref="Y279:Y281" si="298">IF(OR(W279="PREVENTIVO",W279="DETECTIVO"),"PROBABILIDAD",IF(W279="CORRECTIVO","IMPACTO",""))</f>
        <v>PROBABILIDAD</v>
      </c>
      <c r="Z279" s="657" t="str">
        <f t="shared" si="278"/>
        <v>40%</v>
      </c>
      <c r="AA279" s="275">
        <f>IFERROR(IF(AND(Y278="Probabilidad",Y279="Probabilidad"),(AA278-(AA278*Z279)),IF(Y279="Probabilidad",(N278-(N278*Z279)),IF(Y279="Impacto",AA278,""))),"")</f>
        <v>0.28799999999999998</v>
      </c>
      <c r="AB279" s="290" t="str">
        <f t="shared" si="295"/>
        <v>BAJA</v>
      </c>
      <c r="AC279" s="301">
        <f>IFERROR(IF(AND(Y278="Impacto",Y279="Impacto"),(AC278-(AC278*Z279)),IF(Y279="Impacto",(Q278-(+Q278*Z279)),IF(Y279="Probabilidad",AC278,""))),"")</f>
        <v>0.4</v>
      </c>
      <c r="AD279" s="280" t="str">
        <f t="shared" si="296"/>
        <v>MENOR</v>
      </c>
      <c r="AE279" s="658" t="str">
        <f t="shared" si="297"/>
        <v>MODERADO</v>
      </c>
      <c r="AF279" s="820" t="s">
        <v>1847</v>
      </c>
      <c r="AG279" s="724" t="s">
        <v>1641</v>
      </c>
      <c r="AH279" s="659"/>
      <c r="AI279" s="381"/>
      <c r="AJ279" s="659"/>
      <c r="AK279" s="355"/>
      <c r="AL279" s="355"/>
      <c r="AM279" s="659"/>
      <c r="AN279" s="381"/>
      <c r="AO279" s="659"/>
      <c r="AP279" s="660"/>
      <c r="AQ279" s="655"/>
      <c r="AR279" s="335"/>
      <c r="AS279" s="336"/>
      <c r="AT279" s="335"/>
      <c r="AU279" s="336"/>
      <c r="AV279" s="356"/>
      <c r="AW279" s="336"/>
      <c r="AX279" s="356"/>
      <c r="AY279" s="336"/>
      <c r="AZ279" s="356"/>
      <c r="BA279" s="336"/>
      <c r="BB279" s="356"/>
      <c r="BC279" s="336"/>
      <c r="BD279" s="671"/>
      <c r="BE279" s="672"/>
      <c r="BF279" s="673"/>
      <c r="BG279" s="336"/>
      <c r="BH279" s="673"/>
      <c r="BI279" s="336"/>
      <c r="BJ279" s="363"/>
      <c r="BK279" s="364"/>
      <c r="BL279" s="360"/>
      <c r="BM279" s="340"/>
      <c r="BN279" s="809"/>
      <c r="BO279" s="743"/>
      <c r="BP279" s="809"/>
      <c r="BQ279" s="744"/>
      <c r="BR279" s="598"/>
    </row>
    <row r="280" spans="1:70" s="626" customFormat="1" ht="408.75" customHeight="1">
      <c r="A280" s="607"/>
      <c r="B280" s="608"/>
      <c r="C280" s="608"/>
      <c r="D280" s="652"/>
      <c r="E280" s="653" t="s">
        <v>299</v>
      </c>
      <c r="F280" s="336" t="s">
        <v>1855</v>
      </c>
      <c r="G280" s="340" t="s">
        <v>1856</v>
      </c>
      <c r="H280" s="340" t="s">
        <v>1857</v>
      </c>
      <c r="I280" s="367"/>
      <c r="J280" s="340" t="s">
        <v>111</v>
      </c>
      <c r="K280" s="386">
        <v>10225</v>
      </c>
      <c r="L280" s="340" t="s">
        <v>1858</v>
      </c>
      <c r="M280" s="654" t="str">
        <f>IF(K280&lt;=0,"",IF(K280&lt;=2,"Muy Baja",IF(K280&lt;=10,"Baja",IF(K280&lt;=30,"Media",IF(K280&lt;=100,"Alta",IF(K280&gt;100,"Muy Alta"))))))</f>
        <v>Muy Alta</v>
      </c>
      <c r="N280" s="347">
        <f>IF(M280="","",IF(M280="Muy Baja",0.2,IF(M280="Baja",0.4,IF(M280="Media",0.6,IF(M280="Alta",0.8,IF(M280="Muy Alta",1,))))))</f>
        <v>1</v>
      </c>
      <c r="O280" s="340" t="s">
        <v>149</v>
      </c>
      <c r="P280" s="786" t="str">
        <f>IF(OR(O280=CRITERIOS!$C$182,O280=CRITERIOS!$D$182),"Leve",IF(OR(O280=CRITERIOS!$C$183,O280=CRITERIOS!$D$183),"Menor",IF(OR(O280=CRITERIOS!$C$184,O280=CRITERIOS!$D$184),"Moderado",IF(OR(O280=CRITERIOS!$C$185,O280=CRITERIOS!$D$185),"Mayor",IF(OR(O280=CRITERIOS!$C$186,O280=CRITERIOS!$D$186),"Catastrófico","")))))</f>
        <v>Mayor</v>
      </c>
      <c r="Q280" s="345">
        <f>IF(P280="","",IF(P280="Leve",0.2,IF(P280="Menor",0.4,IF(P280="Moderado",0.6,IF(P280="Mayor",0.8,IF(P280="Catastrófico",1,))))))</f>
        <v>0.8</v>
      </c>
      <c r="R280" s="774" t="str">
        <f>IF(OR(AND(M280="Muy Baja",P280="Leve"),AND(M280="Muy Baja",P280="Menor"),AND(M280="Baja",P280="Leve")),"BAJO",IF(OR(AND(M280="Muy baja",P280="Moderado"),AND(M280="Baja",P280="Menor"),AND(M280="Baja",P280="Moderado"),AND(M280="Media",P280="Leve"),AND(M280="Media",P280="Menor"),AND(M280="Media",P280="Moderado"),AND(M280="Alta",P280="Leve"),AND(M280="Alta",P280="Menor")),"MODERADO",IF(OR(AND(M280="Muy Baja",P280="Mayor"),AND(M280="Baja",P280="Mayor"),AND(M280="Media",P280="Mayor"),AND(M280="Alta",P280="Moderado"),AND(M280="Alta",P280="Mayor"),AND(M280="Muy Alta",P280="Leve"),AND(M280="Muy Alta",P280="Menor"),AND(M280="Muy Alta",P280="Moderado"),AND(M280="Muy Alta",P280="Mayor")),"ALTO",IF(OR(AND(M280="Muy Baja",P280="Catastrófico"),AND(M280="Baja",P280="Catastrófico"),AND(M280="Media",P280="Catastrófico"),AND(M280="Alta",P280="Catastrófico"),AND(M280="Muy Alta",P280="Catastrófico")),"EXTREMO",""))))</f>
        <v>ALTO</v>
      </c>
      <c r="S280" s="293" t="s">
        <v>1859</v>
      </c>
      <c r="T280" s="292" t="s">
        <v>85</v>
      </c>
      <c r="U280" s="293" t="s">
        <v>1860</v>
      </c>
      <c r="V280" s="293" t="s">
        <v>1861</v>
      </c>
      <c r="W280" s="292" t="s">
        <v>78</v>
      </c>
      <c r="X280" s="292" t="s">
        <v>61</v>
      </c>
      <c r="Y280" s="656" t="str">
        <f t="shared" si="298"/>
        <v>PROBABILIDAD</v>
      </c>
      <c r="Z280" s="657" t="str">
        <f t="shared" si="278"/>
        <v>40%</v>
      </c>
      <c r="AA280" s="275">
        <f>IFERROR(IF(Y280="Probabilidad",(N280-(N280*Z280)),IF(Y280="Impacto",N280,"")),"")</f>
        <v>0.6</v>
      </c>
      <c r="AB280" s="290" t="str">
        <f t="shared" si="295"/>
        <v>MEDIA</v>
      </c>
      <c r="AC280" s="280">
        <f>IFERROR(IF(Y280="Impacto",(Q280-(Q280*Z280)),IF(Y280="Probabilidad",Q280,"")),"")</f>
        <v>0.8</v>
      </c>
      <c r="AD280" s="280" t="str">
        <f t="shared" si="296"/>
        <v>MAYOR</v>
      </c>
      <c r="AE280" s="658" t="str">
        <f t="shared" si="297"/>
        <v>ALTO</v>
      </c>
      <c r="AF280" s="363">
        <v>45964</v>
      </c>
      <c r="AG280" s="364" t="s">
        <v>1862</v>
      </c>
      <c r="AH280" s="659">
        <f>IF(AA280="","",MIN(AA280:AA281))</f>
        <v>0.36</v>
      </c>
      <c r="AI280" s="381" t="str">
        <f>IFERROR(IF(AH280="","",IF(AH280&lt;=0.2,"MUY BAJA",IF(AH280&lt;=0.4,"BAJA",IF(AH280&lt;=0.6,"MEDIA",IF(AH280&lt;=0.8,"ALTA",IF(AH280=1,"MUY ALTA")))))),"")</f>
        <v>BAJA</v>
      </c>
      <c r="AJ280" s="659">
        <f>IF(AC280="","",MIN(AC280:AC281))</f>
        <v>0.8</v>
      </c>
      <c r="AK280" s="355" t="str">
        <f>IFERROR(IF(AJ280="","",IF(AJ280&lt;=0.2,"LEVE",IF(AJ280&lt;=0.4,"MENOR",IF(AJ280&lt;=0.6,"MODERADO",IF(AJ280&lt;=0.8,"MAYOR",IF(AJ280=1,"CATASTRÓFICO")))))),"")</f>
        <v>MAYOR</v>
      </c>
      <c r="AL280" s="710" t="str">
        <f>IFERROR(IF(OR(AND(AI280="Muy Baja",AK280="Leve"),AND(AI280="Muy Baja",AK280="Menor"),AND(AI280="Baja",AK280="Leve")),"BAJO",IF(OR(AND(AI280="Muy baja",AK280="Moderado"),AND(AI280="Baja",AK280="Menor"),AND(AI280="Baja",AK280="Moderado"),AND(AI280="Media",AK280="Leve"),AND(AI280="Media",AK280="Menor"),AND(AI280="Media",AK280="Moderado"),AND(AI280="Alta",AK280="Leve"),AND(AI280="Alta",AK280="Menor")),"MODERADO",IF(OR(AND(AI280="Muy Baja",AK280="Mayor"),AND(AI280="Baja",AK280="Mayor"),AND(AI280="Media",AK280="Mayor"),AND(AI280="Alta",AK280="Moderado"),AND(AI280="Alta",AK280="Mayor"),AND(AI280="Muy Alta",AK280="Leve"),AND(AI280="Muy Alta",AK280="Menor"),AND(AI280="Muy Alta",AK280="Moderado"),AND(AI280="Muy Alta",AK280="Mayor")),"ALTO",IF(OR(AND(AI280="Muy Baja",AK280="Catastrófico"),AND(AI280="Baja",AK280="Catastrófico"),AND(AI280="Media",AK280="Catastrófico"),AND(AI280="Alta",AK280="Catastrófico"),AND(AI280="Muy Alta",AK280="Catastrófico")),"EXTREMO","")))),"")</f>
        <v>ALTO</v>
      </c>
      <c r="AM280" s="659"/>
      <c r="AN280" s="381"/>
      <c r="AO280" s="659"/>
      <c r="AP280" s="660"/>
      <c r="AQ280" s="655"/>
      <c r="AR280" s="298">
        <v>44790</v>
      </c>
      <c r="AS280" s="273" t="s">
        <v>1863</v>
      </c>
      <c r="AT280" s="298">
        <v>45138</v>
      </c>
      <c r="AU280" s="672" t="s">
        <v>331</v>
      </c>
      <c r="AV280" s="288"/>
      <c r="AW280" s="273"/>
      <c r="AX280" s="288"/>
      <c r="AY280" s="273"/>
      <c r="AZ280" s="288"/>
      <c r="BA280" s="273"/>
      <c r="BB280" s="288"/>
      <c r="BC280" s="273"/>
      <c r="BD280" s="288"/>
      <c r="BE280" s="273"/>
      <c r="BF280" s="288"/>
      <c r="BG280" s="273"/>
      <c r="BH280" s="288"/>
      <c r="BI280" s="273"/>
      <c r="BJ280" s="276" t="s">
        <v>315</v>
      </c>
      <c r="BK280" s="272" t="s">
        <v>1864</v>
      </c>
      <c r="BL280" s="668">
        <v>45541</v>
      </c>
      <c r="BM280" s="669" t="s">
        <v>72</v>
      </c>
      <c r="BN280" s="668">
        <v>45661</v>
      </c>
      <c r="BO280" s="669" t="s">
        <v>332</v>
      </c>
      <c r="BP280" s="668" t="s">
        <v>318</v>
      </c>
      <c r="BQ280" s="670" t="s">
        <v>72</v>
      </c>
      <c r="BR280" s="598"/>
    </row>
    <row r="281" spans="1:70" s="626" customFormat="1" ht="216.75" customHeight="1">
      <c r="A281" s="607"/>
      <c r="B281" s="608"/>
      <c r="C281" s="608"/>
      <c r="D281" s="652"/>
      <c r="E281" s="653"/>
      <c r="F281" s="336"/>
      <c r="G281" s="340"/>
      <c r="H281" s="340"/>
      <c r="I281" s="367"/>
      <c r="J281" s="340"/>
      <c r="K281" s="386"/>
      <c r="L281" s="340"/>
      <c r="M281" s="654"/>
      <c r="N281" s="347"/>
      <c r="O281" s="340"/>
      <c r="P281" s="786"/>
      <c r="Q281" s="345"/>
      <c r="R281" s="774"/>
      <c r="S281" s="293" t="s">
        <v>1865</v>
      </c>
      <c r="T281" s="292" t="s">
        <v>85</v>
      </c>
      <c r="U281" s="293" t="s">
        <v>1860</v>
      </c>
      <c r="V281" s="293" t="s">
        <v>1866</v>
      </c>
      <c r="W281" s="292" t="s">
        <v>78</v>
      </c>
      <c r="X281" s="292" t="s">
        <v>61</v>
      </c>
      <c r="Y281" s="656" t="str">
        <f t="shared" si="298"/>
        <v>PROBABILIDAD</v>
      </c>
      <c r="Z281" s="657" t="str">
        <f t="shared" si="278"/>
        <v>40%</v>
      </c>
      <c r="AA281" s="275">
        <f>IFERROR(IF(AND(Y280="Probabilidad",Y281="Probabilidad"),(AA280-(AA280*Z281)),IF(Y281="Probabilidad",(N280-(N280*Z281)),IF(Y281="Impacto",AA280,""))),"")</f>
        <v>0.36</v>
      </c>
      <c r="AB281" s="290" t="str">
        <f t="shared" si="295"/>
        <v>BAJA</v>
      </c>
      <c r="AC281" s="280">
        <f>IFERROR(IF(AND(Y280="Impacto",Y281="Impacto"),(AC280-(AC280*Z281)),IF(Y281="Impacto",(Q280-(+Q280*Z281)),IF(Y281="Probabilidad",AC280,""))),"")</f>
        <v>0.8</v>
      </c>
      <c r="AD281" s="280" t="str">
        <f t="shared" si="296"/>
        <v>MAYOR</v>
      </c>
      <c r="AE281" s="658" t="str">
        <f t="shared" si="297"/>
        <v>ALTO</v>
      </c>
      <c r="AF281" s="363"/>
      <c r="AG281" s="364"/>
      <c r="AH281" s="659"/>
      <c r="AI281" s="381"/>
      <c r="AJ281" s="659"/>
      <c r="AK281" s="355"/>
      <c r="AL281" s="710"/>
      <c r="AM281" s="659"/>
      <c r="AN281" s="381"/>
      <c r="AO281" s="659"/>
      <c r="AP281" s="660"/>
      <c r="AQ281" s="655"/>
      <c r="AR281" s="298"/>
      <c r="AS281" s="273"/>
      <c r="AT281" s="298"/>
      <c r="AU281" s="672"/>
      <c r="AV281" s="288"/>
      <c r="AW281" s="273"/>
      <c r="AX281" s="288"/>
      <c r="AY281" s="273"/>
      <c r="AZ281" s="288"/>
      <c r="BA281" s="273"/>
      <c r="BB281" s="288"/>
      <c r="BC281" s="273"/>
      <c r="BD281" s="288"/>
      <c r="BE281" s="273"/>
      <c r="BF281" s="288"/>
      <c r="BG281" s="273"/>
      <c r="BH281" s="288"/>
      <c r="BI281" s="273"/>
      <c r="BJ281" s="821" t="s">
        <v>315</v>
      </c>
      <c r="BK281" s="667" t="s">
        <v>1867</v>
      </c>
      <c r="BL281" s="668"/>
      <c r="BM281" s="669"/>
      <c r="BN281" s="668"/>
      <c r="BO281" s="669"/>
      <c r="BP281" s="668"/>
      <c r="BQ281" s="670"/>
      <c r="BR281" s="598"/>
    </row>
    <row r="282" spans="1:70" s="626" customFormat="1" ht="157.5" customHeight="1">
      <c r="A282" s="607"/>
      <c r="B282" s="608"/>
      <c r="C282" s="608"/>
      <c r="D282" s="652"/>
      <c r="E282" s="653" t="s">
        <v>447</v>
      </c>
      <c r="F282" s="336" t="s">
        <v>1868</v>
      </c>
      <c r="G282" s="340" t="s">
        <v>1869</v>
      </c>
      <c r="H282" s="340" t="s">
        <v>1870</v>
      </c>
      <c r="I282" s="367"/>
      <c r="J282" s="340" t="s">
        <v>111</v>
      </c>
      <c r="K282" s="396">
        <v>82</v>
      </c>
      <c r="L282" s="340" t="s">
        <v>1871</v>
      </c>
      <c r="M282" s="654" t="str">
        <f>IF(K282&lt;=0,"",IF(K282&lt;=2,"Muy Baja",IF(K282&lt;=10,"Baja",IF(K282&lt;=30,"Media",IF(K282&lt;=100,"Alta",IF(K282&gt;100,"Muy Alta"))))))</f>
        <v>Alta</v>
      </c>
      <c r="N282" s="347">
        <f>IF(M282="","",IF(M282="Muy Baja",0.2,IF(M282="Baja",0.4,IF(M282="Media",0.6,IF(M282="Alta",0.8,IF(M282="Muy Alta",1,))))))</f>
        <v>0.8</v>
      </c>
      <c r="O282" s="340" t="s">
        <v>452</v>
      </c>
      <c r="P282" s="786" t="str">
        <f>IF(OR(O282=CRITERIOS!$C$182,O282=CRITERIOS!$D$182),"Leve",IF(OR(O282=CRITERIOS!$C$183,O282=CRITERIOS!$D$183),"Menor",IF(OR(O282=CRITERIOS!$C$184,O282=CRITERIOS!$D$184),"Moderado",IF(OR(O282=CRITERIOS!$C$185,O282=CRITERIOS!$D$185),"Mayor",IF(OR(O282=CRITERIOS!$C$186,O282=CRITERIOS!$D$186),"Catastrófico","")))))</f>
        <v>Mayor</v>
      </c>
      <c r="Q282" s="347">
        <f>IF(P282="","",IF(P282="Leve",0.2,IF(P282="Menor",0.4,IF(P282="Moderado",0.6,IF(P282="Mayor",0.8,IF(P282="Catastrófico",1,))))))</f>
        <v>0.8</v>
      </c>
      <c r="R282" s="774" t="str">
        <f>IF(OR(AND(M282="Muy Baja",P282="Leve"),AND(M282="Muy Baja",P282="Menor"),AND(M282="Baja",P282="Leve")),"BAJO",IF(OR(AND(M282="Muy baja",P282="Moderado"),AND(M282="Baja",P282="Menor"),AND(M282="Baja",P282="Moderado"),AND(M282="Media",P282="Leve"),AND(M282="Media",P282="Menor"),AND(M282="Media",P282="Moderado"),AND(M282="Alta",P282="Leve"),AND(M282="Alta",P282="Menor")),"MODERADO",IF(OR(AND(M282="Muy Baja",P282="Mayor"),AND(M282="Baja",P282="Mayor"),AND(M282="Media",P282="Mayor"),AND(M282="Alta",P282="Moderado"),AND(M282="Alta",P282="Mayor"),AND(M282="Muy Alta",P282="Leve"),AND(M282="Muy Alta",P282="Menor"),AND(M282="Muy Alta",P282="Moderado"),AND(M282="Muy Alta",P282="Mayor")),"ALTO",IF(OR(AND(M282="Muy Baja",P282="Catastrófico"),AND(M282="Baja",P282="Catastrófico"),AND(M282="Media",P282="Catastrófico"),AND(M282="Alta",P282="Catastrófico"),AND(M282="Muy Alta",P282="Catastrófico")),"EXTREMO",""))))</f>
        <v>ALTO</v>
      </c>
      <c r="S282" s="278" t="s">
        <v>1872</v>
      </c>
      <c r="T282" s="292" t="s">
        <v>454</v>
      </c>
      <c r="U282" s="278" t="s">
        <v>1873</v>
      </c>
      <c r="V282" s="278" t="s">
        <v>1874</v>
      </c>
      <c r="W282" s="292" t="s">
        <v>78</v>
      </c>
      <c r="X282" s="292" t="s">
        <v>61</v>
      </c>
      <c r="Y282" s="656" t="str">
        <f t="shared" ref="Y282:Y286" si="299">IF(OR(W282="PREVENTIVO",W282="DETECTIVO"),"PROBABILIDAD",IF(W282="CORRECTIVO","IMPACTO",""))</f>
        <v>PROBABILIDAD</v>
      </c>
      <c r="Z282" s="656" t="str">
        <f t="shared" si="278"/>
        <v>40%</v>
      </c>
      <c r="AA282" s="303">
        <f>IFERROR(IF(Y282="Probabilidad",(N282-(N282*Z282)),IF(Y282="Impacto",N282,"")),"")</f>
        <v>0.48</v>
      </c>
      <c r="AB282" s="290" t="str">
        <f t="shared" si="295"/>
        <v>MEDIA</v>
      </c>
      <c r="AC282" s="303">
        <f>IFERROR(IF(Y282="Impacto",(Q282-(Q282*Z282)),IF(Y282="Probabilidad",Q282,"")),"")</f>
        <v>0.8</v>
      </c>
      <c r="AD282" s="280" t="str">
        <f t="shared" si="296"/>
        <v>MAYOR</v>
      </c>
      <c r="AE282" s="658" t="str">
        <f t="shared" si="297"/>
        <v>ALTO</v>
      </c>
      <c r="AF282" s="265">
        <v>45980</v>
      </c>
      <c r="AG282" s="331" t="s">
        <v>1875</v>
      </c>
      <c r="AH282" s="659">
        <f>IF(AA282="","",MIN(AA282:AA283))</f>
        <v>0.33599999999999997</v>
      </c>
      <c r="AI282" s="381" t="str">
        <f>IFERROR(IF(AH282="","",IF(AH282&lt;=0.2,"MUY BAJA",IF(AH282&lt;=0.4,"BAJA",IF(AH282&lt;=0.6,"MEDIA",IF(AH282&lt;=0.8,"ALTA",IF(AH282=1,"MUY ALTA")))))),"")</f>
        <v>BAJA</v>
      </c>
      <c r="AJ282" s="659">
        <f>IF(AC282="","",MIN(AC282:AC283))</f>
        <v>0.8</v>
      </c>
      <c r="AK282" s="355" t="str">
        <f>IFERROR(IF(AJ282="","",IF(AJ282&lt;=0.2,"LEVE",IF(AJ282&lt;=0.4,"MENOR",IF(AJ282&lt;=0.6,"MODERADO",IF(AJ282&lt;=0.8,"MAYOR",IF(AJ282=1,"CATASTRÓFICO")))))),"")</f>
        <v>MAYOR</v>
      </c>
      <c r="AL282" s="391" t="str">
        <f>IFERROR(IF(OR(AND(AI282="Muy Baja",AK282="Leve"),AND(AI282="Muy Baja",AK282="Menor"),AND(AI282="Baja",AK282="Leve")),"BAJO",IF(OR(AND(AI282="Muy baja",AK282="Moderado"),AND(AI282="Baja",AK282="Menor"),AND(AI282="Baja",AK282="Moderado"),AND(AI282="Media",AK282="Leve"),AND(AI282="Media",AK282="Menor"),AND(AI282="Media",AK282="Moderado"),AND(AI282="Alta",AK282="Leve"),AND(AI282="Alta",AK282="Menor")),"MODERADO",IF(OR(AND(AI282="Muy Baja",AK282="Mayor"),AND(AI282="Baja",AK282="Mayor"),AND(AI282="Media",AK282="Mayor"),AND(AI282="Alta",AK282="Moderado"),AND(AI282="Alta",AK282="Mayor"),AND(AI282="Muy Alta",AK282="Leve"),AND(AI282="Muy Alta",AK282="Menor"),AND(AI282="Muy Alta",AK282="Moderado"),AND(AI282="Muy Alta",AK282="Mayor")),"ALTO",IF(OR(AND(AI282="Muy Baja",AK282="Catastrófico"),AND(AI282="Baja",AK282="Catastrófico"),AND(AI282="Media",AK282="Catastrófico"),AND(AI282="Alta",AK282="Catastrófico"),AND(AI282="Muy Alta",AK282="Catastrófico")),"EXTREMO","")))),"")</f>
        <v>ALTO</v>
      </c>
      <c r="AM282" s="659"/>
      <c r="AN282" s="381"/>
      <c r="AO282" s="659"/>
      <c r="AP282" s="660"/>
      <c r="AQ282" s="655"/>
      <c r="AR282" s="696"/>
      <c r="AS282" s="697"/>
      <c r="AT282" s="696"/>
      <c r="AU282" s="273"/>
      <c r="AV282" s="288"/>
      <c r="AW282" s="273"/>
      <c r="AX282" s="288"/>
      <c r="AY282" s="273"/>
      <c r="AZ282" s="288"/>
      <c r="BA282" s="273"/>
      <c r="BB282" s="288"/>
      <c r="BC282" s="273"/>
      <c r="BD282" s="288"/>
      <c r="BE282" s="273"/>
      <c r="BF282" s="288"/>
      <c r="BG282" s="273"/>
      <c r="BH282" s="729">
        <v>45138</v>
      </c>
      <c r="BI282" s="731" t="s">
        <v>932</v>
      </c>
      <c r="BJ282" s="821" t="s">
        <v>459</v>
      </c>
      <c r="BK282" s="667" t="s">
        <v>1095</v>
      </c>
      <c r="BL282" s="792" t="s">
        <v>461</v>
      </c>
      <c r="BM282" s="669" t="s">
        <v>933</v>
      </c>
      <c r="BN282" s="792">
        <v>45748</v>
      </c>
      <c r="BO282" s="669" t="s">
        <v>1876</v>
      </c>
      <c r="BP282" s="792">
        <v>45901</v>
      </c>
      <c r="BQ282" s="670" t="s">
        <v>934</v>
      </c>
      <c r="BR282" s="598"/>
    </row>
    <row r="283" spans="1:70" s="626" customFormat="1" ht="172.5" customHeight="1">
      <c r="A283" s="607"/>
      <c r="B283" s="608"/>
      <c r="C283" s="608"/>
      <c r="D283" s="652"/>
      <c r="E283" s="653"/>
      <c r="F283" s="336"/>
      <c r="G283" s="340"/>
      <c r="H283" s="340"/>
      <c r="I283" s="367"/>
      <c r="J283" s="340"/>
      <c r="K283" s="396"/>
      <c r="L283" s="340"/>
      <c r="M283" s="654"/>
      <c r="N283" s="347"/>
      <c r="O283" s="340"/>
      <c r="P283" s="786"/>
      <c r="Q283" s="347"/>
      <c r="R283" s="774"/>
      <c r="S283" s="278" t="s">
        <v>1877</v>
      </c>
      <c r="T283" s="281" t="s">
        <v>1878</v>
      </c>
      <c r="U283" s="293" t="s">
        <v>1879</v>
      </c>
      <c r="V283" s="293" t="s">
        <v>1880</v>
      </c>
      <c r="W283" s="281" t="s">
        <v>60</v>
      </c>
      <c r="X283" s="281" t="s">
        <v>61</v>
      </c>
      <c r="Y283" s="656" t="str">
        <f t="shared" si="299"/>
        <v>PROBABILIDAD</v>
      </c>
      <c r="Z283" s="656" t="str">
        <f t="shared" ref="Z283" si="300">IF(AND(W283="PREVENTIVO",X283="AUTOMÁTICO"),"50%",IF(AND(W283="PREVENTIVO",X283="MANUAL"),"40%",IF(AND(W283="DETECTIVO",X283="AUTOMÁTICO"),"40%",IF(AND(W283="DETECTIVO",X283="MANUAL"),"30%",IF(AND(W283="CORRECTIVO",X283="AUTOMÁTICO"),"35%",IF(AND(W283="CORRECTIVO",X283="MANUAL"),"25%",""))))))</f>
        <v>30%</v>
      </c>
      <c r="AA283" s="275">
        <f>IFERROR(IF(AND(Y282="Probabilidad",Y283="Probabilidad"),(AA282-(AA282*Z283)),IF(Y283="Probabilidad",(N282-(N282*Z283)),IF(Y283="Impacto",AA282,""))),"")</f>
        <v>0.33599999999999997</v>
      </c>
      <c r="AB283" s="290" t="str">
        <f t="shared" si="295"/>
        <v>BAJA</v>
      </c>
      <c r="AC283" s="280">
        <f>IFERROR(IF(AND(Y282="Impacto",Y283="Impacto"),(AC282-(AC282*Z283)),IF(Y283="Impacto",(Q282-(+Q282*Z283)),IF(Y283="Probabilidad",AC282,""))),"")</f>
        <v>0.8</v>
      </c>
      <c r="AD283" s="280" t="str">
        <f t="shared" si="296"/>
        <v>MAYOR</v>
      </c>
      <c r="AE283" s="658" t="str">
        <f t="shared" si="297"/>
        <v>ALTO</v>
      </c>
      <c r="AF283" s="265">
        <v>45980</v>
      </c>
      <c r="AG283" s="293" t="s">
        <v>1881</v>
      </c>
      <c r="AH283" s="659"/>
      <c r="AI283" s="381"/>
      <c r="AJ283" s="659"/>
      <c r="AK283" s="355"/>
      <c r="AL283" s="391"/>
      <c r="AM283" s="659"/>
      <c r="AN283" s="381"/>
      <c r="AO283" s="659"/>
      <c r="AP283" s="660"/>
      <c r="AQ283" s="655"/>
      <c r="AR283" s="696"/>
      <c r="AS283" s="697"/>
      <c r="AT283" s="696"/>
      <c r="AU283" s="273"/>
      <c r="AV283" s="288"/>
      <c r="AW283" s="273"/>
      <c r="AX283" s="288"/>
      <c r="AY283" s="273"/>
      <c r="AZ283" s="288"/>
      <c r="BA283" s="273"/>
      <c r="BB283" s="288"/>
      <c r="BC283" s="273"/>
      <c r="BD283" s="288"/>
      <c r="BE283" s="273"/>
      <c r="BF283" s="288"/>
      <c r="BG283" s="273"/>
      <c r="BH283" s="288"/>
      <c r="BI283" s="273"/>
      <c r="BJ283" s="276"/>
      <c r="BK283" s="272"/>
      <c r="BL283" s="792"/>
      <c r="BM283" s="669"/>
      <c r="BN283" s="792"/>
      <c r="BO283" s="669"/>
      <c r="BP283" s="792"/>
      <c r="BQ283" s="670"/>
      <c r="BR283" s="598"/>
    </row>
    <row r="284" spans="1:70" s="626" customFormat="1" ht="243" customHeight="1">
      <c r="A284" s="650">
        <f>IF(OR(AM284=0,AO284=0),"",IF(AND(AM284&lt;=0.2,AO284&lt;=0.2),1,IF(AND(AM284&lt;=0.2,AO284&lt;=0.4),2,IF(AND(AM284&lt;=0.2,AO284&lt;=0.6),3,IF(AND(AM284&lt;=0.2,AO284&lt;=0.8),4,IF(AND(AM284&lt;=0.2,AO284&lt;=1),5,IF(AND(AM284&lt;=0.4,AO284&lt;=0.2),6,IF(AND(AM284&lt;=0.4,AO284&lt;=0.4),7,IF(AND(AM284&lt;=0.4,AO284&lt;=0.6),8,IF(AND(AM284&lt;=0.4,AO284&lt;=0.8),9,IF(AND(AM284&lt;=0.4,AO284&lt;=1),10,IF(AND(AM284&lt;=0.6,AO284&lt;=0.2),11,IF(AND(AM284&lt;=0.6,AO284&lt;=0.4),12,IF(AND(AM284&lt;=0.6,AO284&lt;=0.6),4,IF(AND(AM284&lt;=0.6,AO284&lt;=0.8),14,IF(AND(AM284&lt;=0.6,AO284&lt;=1),15,IF(AND(AM284&lt;=0.8,AO284&lt;=0.2),16,IF(AND(AM284&lt;=0.8,AO284&lt;=0.4),17,IF(AND(AM284&lt;=0.8,AO284&lt;=0.6),18,IF(AND(AM284&lt;=0.8,AO284&lt;=0.8),19,IF(AND(AM284&lt;=0.8,AO284&lt;=1),20,IF(AND(AM284&lt;=1,AO284&lt;=0.2),21,IF(AND(AM284&lt;=1,AO284&lt;=0.4),22,IF(AND(AM284&lt;=1,AO284&lt;=0.6),23,IF(AND(AM284&lt;=1,AO284&lt;=0.8),24,IF(AND(AM284&lt;=1,AO284&lt;=1),25,""))))))))))))))))))))))))))</f>
        <v>8</v>
      </c>
      <c r="B284" s="651">
        <f>IF(A284="","",(COUNTIF($A$21:A284,A284))/100)</f>
        <v>0.03</v>
      </c>
      <c r="C284" s="651">
        <f>IFERROR(A284+B284,"")</f>
        <v>8.0299999999999994</v>
      </c>
      <c r="D284" s="734">
        <v>12</v>
      </c>
      <c r="E284" s="653" t="s">
        <v>1605</v>
      </c>
      <c r="F284" s="283" t="s">
        <v>1882</v>
      </c>
      <c r="G284" s="336" t="s">
        <v>1883</v>
      </c>
      <c r="H284" s="336" t="s">
        <v>1884</v>
      </c>
      <c r="I284" s="410" t="s">
        <v>1885</v>
      </c>
      <c r="J284" s="336" t="s">
        <v>111</v>
      </c>
      <c r="K284" s="344">
        <v>240</v>
      </c>
      <c r="L284" s="336" t="s">
        <v>1886</v>
      </c>
      <c r="M284" s="654" t="str">
        <f>IF(K284&lt;=0,"",IF(K284&lt;=2,"Muy Baja",IF(K284&lt;=10,"Baja",IF(K284&lt;=30,"Media",IF(K284&lt;=100,"Alta",IF(K284&gt;100,"Muy Alta"))))))</f>
        <v>Muy Alta</v>
      </c>
      <c r="N284" s="345">
        <f>IF(M284="","",IF(M284="Muy Baja",0.2,IF(M284="Baja",0.4,IF(M284="Media",0.6,IF(M284="Alta",0.8,IF(M284="Muy Alta",1,))))))</f>
        <v>1</v>
      </c>
      <c r="O284" s="336" t="s">
        <v>55</v>
      </c>
      <c r="P284" s="654" t="str">
        <f>IF(OR(O284=CRITERIOS!$C$182,O284=CRITERIOS!$D$182),"Leve",IF(OR(O284=CRITERIOS!$C$183,O284=CRITERIOS!$D$183),"Menor",IF(OR(O284=CRITERIOS!$C$184,O284=CRITERIOS!$D$184),"Moderado",IF(OR(O284=CRITERIOS!$C$185,O284=CRITERIOS!$D$185),"Mayor",IF(OR(O284=CRITERIOS!$C$186,O284=CRITERIOS!$D$186),"Catastrófico","")))))</f>
        <v>Moderado</v>
      </c>
      <c r="Q284" s="345">
        <f>IF(P284="","",IF(P284="Leve",0.2,IF(P284="Menor",0.4,IF(P284="Moderado",0.6,IF(P284="Mayor",0.8,IF(P284="Catastrófico",1,))))))</f>
        <v>0.6</v>
      </c>
      <c r="R284" s="655" t="str">
        <f>IF(OR(AND(M284="Muy Baja",P284="Leve"),AND(M284="Muy Baja",P284="Menor"),AND(M284="Baja",P284="Leve")),"BAJO",IF(OR(AND(M284="Muy baja",P284="Moderado"),AND(M284="Baja",P284="Menor"),AND(M284="Baja",P284="Moderado"),AND(M284="Media",P284="Leve"),AND(M284="Media",P284="Menor"),AND(M284="Media",P284="Moderado"),AND(M284="Alta",P284="Leve"),AND(M284="Alta",P284="Menor")),"MODERADO",IF(OR(AND(M284="Muy Baja",P284="Mayor"),AND(M284="Baja",P284="Mayor"),AND(M284="Media",P284="Mayor"),AND(M284="Alta",P284="Moderado"),AND(M284="Alta",P284="Mayor"),AND(M284="Muy Alta",P284="Leve"),AND(M284="Muy Alta",P284="Menor"),AND(M284="Muy Alta",P284="Moderado"),AND(M284="Muy Alta",P284="Mayor")),"ALTO",IF(OR(AND(M284="Muy Baja",P284="Catastrófico"),AND(M284="Baja",P284="Catastrófico"),AND(M284="Media",P284="Catastrófico"),AND(M284="Alta",P284="Catastrófico"),AND(M284="Muy Alta",P284="Catastrófico")),"EXTREMO",""))))</f>
        <v>ALTO</v>
      </c>
      <c r="S284" s="271" t="s">
        <v>1887</v>
      </c>
      <c r="T284" s="289" t="s">
        <v>98</v>
      </c>
      <c r="U284" s="272" t="s">
        <v>1888</v>
      </c>
      <c r="V284" s="271" t="s">
        <v>1889</v>
      </c>
      <c r="W284" s="292" t="s">
        <v>78</v>
      </c>
      <c r="X284" s="292" t="s">
        <v>61</v>
      </c>
      <c r="Y284" s="656" t="str">
        <f t="shared" si="299"/>
        <v>PROBABILIDAD</v>
      </c>
      <c r="Z284" s="657" t="str">
        <f t="shared" si="278"/>
        <v>40%</v>
      </c>
      <c r="AA284" s="301">
        <f>IFERROR(IF(Y284="Probabilidad",(N284-(N284*Z284)),IF(Y284="Impacto",N284,"")),"")</f>
        <v>0.6</v>
      </c>
      <c r="AB284" s="280" t="str">
        <f t="shared" ref="AB284:AB286" si="301">IFERROR(IF(AA284="","",IF(AA284&lt;=0.2,"MUY BAJA",IF(AA284&lt;=0.4,"BAJA",IF(AA284&lt;=0.6,"MEDIA",IF(AA284&lt;=0.8,"ALTA",IF(AA284=1,"MUY ALTA")))))),"")</f>
        <v>MEDIA</v>
      </c>
      <c r="AC284" s="280">
        <f>IFERROR(IF(Y284="Impacto",(Q284-(Q284*Z284)),IF(Y284="Probabilidad",Q284,"")),"")</f>
        <v>0.6</v>
      </c>
      <c r="AD284" s="280" t="str">
        <f t="shared" si="285"/>
        <v>MODERADO</v>
      </c>
      <c r="AE284" s="658" t="str">
        <f t="shared" si="286"/>
        <v>MODERADO</v>
      </c>
      <c r="AF284" s="261">
        <v>45908</v>
      </c>
      <c r="AG284" s="260" t="s">
        <v>1890</v>
      </c>
      <c r="AH284" s="659">
        <f>IF(AA284="","",MIN(AA284:AA286))</f>
        <v>0.216</v>
      </c>
      <c r="AI284" s="660" t="str">
        <f>IFERROR(IF(AH284="","",IF(AH284&lt;=0.2,"MUY BAJA",IF(AH284&lt;=0.4,"BAJA",IF(AH284&lt;=0.6,"MEDIA",IF(AH284&lt;=0.8,"ALTA",IF(AH284=1,"MUY ALTA")))))),"")</f>
        <v>BAJA</v>
      </c>
      <c r="AJ284" s="659">
        <f>IF(AC284="","",MIN(AC284:AC286))</f>
        <v>0.6</v>
      </c>
      <c r="AK284" s="355" t="str">
        <f>IFERROR(IF(AJ284="","",IF(AJ284&lt;=0.2,"LEVE",IF(AJ284&lt;=0.4,"MENOR",IF(AJ284&lt;=0.6,"MODERADO",IF(AJ284&lt;=0.8,"MAYOR",IF(AJ284=1,"CATASTRÓFICO")))))),"")</f>
        <v>MODERADO</v>
      </c>
      <c r="AL284" s="355" t="str">
        <f>IFERROR(IF(OR(AND(AI284="Muy Baja",AK284="Leve"),AND(AI284="Muy Baja",AK284="Menor"),AND(AI284="Baja",AK284="Leve")),"BAJO",IF(OR(AND(AI284="Muy baja",AK284="Moderado"),AND(AI284="Baja",AK284="Menor"),AND(AI284="Baja",AK284="Moderado"),AND(AI284="Media",AK284="Leve"),AND(AI284="Media",AK284="Menor"),AND(AI284="Media",AK284="Moderado"),AND(AI284="Alta",AK284="Leve"),AND(AI284="Alta",AK284="Menor")),"MODERADO",IF(OR(AND(AI284="Muy Baja",AK284="Mayor"),AND(AI284="Baja",AK284="Mayor"),AND(AI284="Media",AK284="Mayor"),AND(AI284="Alta",AK284="Moderado"),AND(AI284="Alta",AK284="Mayor"),AND(AI284="Muy Alta",AK284="Leve"),AND(AI284="Muy Alta",AK284="Menor"),AND(AI284="Muy Alta",AK284="Moderado"),AND(AI284="Muy Alta",AK284="Mayor")),"ALTO",IF(OR(AND(AI284="Muy Baja",AK284="Catastrófico"),AND(AI284="Baja",AK284="Catastrófico"),AND(AI284="Media",AK284="Catastrófico"),AND(AI284="Alta",AK284="Catastrófico"),AND(AI284="Muy Alta",AK284="Catastrófico")),"EXTREMO","")))),"")</f>
        <v>MODERADO</v>
      </c>
      <c r="AM284" s="659">
        <f>+AVERAGE(AH284)</f>
        <v>0.216</v>
      </c>
      <c r="AN284" s="355" t="str">
        <f>IFERROR(IF(AM284="","",IF(AM284&lt;=0.2,"MUY BAJA",IF(AM284&lt;=0.4,"BAJA",IF(AM284&lt;=0.6,"MEDIA",IF(AM284&lt;=0.8,"ALTA",IF(AM284=1,"MUY ALTA")))))),"")</f>
        <v>BAJA</v>
      </c>
      <c r="AO284" s="659">
        <f>+AVERAGE(AJ284)</f>
        <v>0.6</v>
      </c>
      <c r="AP284" s="660" t="str">
        <f>IFERROR(IF(AO284="","",IF(AO284&lt;=0.2,"LEVE",IF(AO284&lt;=0.4,"MENOR",IF(AO284&lt;=0.6,"MODERADO",IF(AO284&lt;=0.8,"MAYOR",IF(AO284=1,"CATASTRÓFICO")))))),"")</f>
        <v>MODERADO</v>
      </c>
      <c r="AQ284" s="655" t="str">
        <f>IFERROR(IF(OR(AND(AN284="Muy Baja",AP284="Leve"),AND(AN284="Muy Baja",AP284="Menor"),AND(AN284="Baja",AP284="Leve")),"BAJO",IF(OR(AND(AN284="Muy baja",AP284="Moderado"),AND(AN284="Baja",AP284="Menor"),AND(AN284="Baja",AP284="Moderado"),AND(AN284="Media",AP284="Leve"),AND(AN284="Media",AP284="Menor"),AND(AN284="Media",AP284="Moderado"),AND(AN284="Alta",AP284="Leve"),AND(AN284="Alta",AP284="Menor")),"MODERADO",IF(OR(AND(AN284="Muy Baja",AP284="Mayor"),AND(AN284="Baja",AP284="Mayor"),AND(AN284="Media",AP284="Mayor"),AND(AN284="Alta",AP284="Moderado"),AND(AN284="Alta",AP284="Mayor"),AND(AN284="Muy Alta",AP284="Leve"),AND(AN284="Muy Alta",AP284="Menor"),AND(AN284="Muy Alta",AP284="Moderado"),AND(AN284="Muy Alta",AP284="Mayor")),"ALTO",IF(OR(AND(AN284="Muy Baja",AP284="Catastrófico"),AND(AN284="Baja",AP284="Catastrófico"),AND(AN284="Media",AP284="Catastrófico"),AND(AN284="Alta",AP284="Catastrófico"),AND(AN284="Muy Alta",AP284="Catastrófico")),"EXTREMO","")))),"")</f>
        <v>MODERADO</v>
      </c>
      <c r="AR284" s="335">
        <v>43725</v>
      </c>
      <c r="AS284" s="336" t="s">
        <v>1095</v>
      </c>
      <c r="AT284" s="335">
        <v>43859</v>
      </c>
      <c r="AU284" s="336" t="s">
        <v>1891</v>
      </c>
      <c r="AV284" s="356">
        <v>44063</v>
      </c>
      <c r="AW284" s="336" t="s">
        <v>1892</v>
      </c>
      <c r="AX284" s="356">
        <v>44293</v>
      </c>
      <c r="AY284" s="336" t="s">
        <v>1893</v>
      </c>
      <c r="AZ284" s="356">
        <v>44586</v>
      </c>
      <c r="BA284" s="336" t="s">
        <v>1894</v>
      </c>
      <c r="BB284" s="671">
        <v>45128</v>
      </c>
      <c r="BC284" s="672" t="s">
        <v>1618</v>
      </c>
      <c r="BD284" s="356"/>
      <c r="BE284" s="336"/>
      <c r="BF284" s="356"/>
      <c r="BG284" s="336"/>
      <c r="BH284" s="356"/>
      <c r="BI284" s="336"/>
      <c r="BJ284" s="348">
        <v>45401</v>
      </c>
      <c r="BK284" s="341" t="s">
        <v>72</v>
      </c>
      <c r="BL284" s="348">
        <v>45540</v>
      </c>
      <c r="BM284" s="341" t="s">
        <v>1895</v>
      </c>
      <c r="BN284" s="348">
        <v>45750</v>
      </c>
      <c r="BO284" s="341" t="s">
        <v>73</v>
      </c>
      <c r="BP284" s="348">
        <v>45902</v>
      </c>
      <c r="BQ284" s="361" t="s">
        <v>74</v>
      </c>
      <c r="BR284" s="598"/>
    </row>
    <row r="285" spans="1:70" s="626" customFormat="1" ht="294.75" customHeight="1">
      <c r="A285" s="607"/>
      <c r="B285" s="608"/>
      <c r="C285" s="608"/>
      <c r="D285" s="734"/>
      <c r="E285" s="653"/>
      <c r="F285" s="283" t="s">
        <v>1896</v>
      </c>
      <c r="G285" s="336"/>
      <c r="H285" s="336"/>
      <c r="I285" s="410"/>
      <c r="J285" s="336"/>
      <c r="K285" s="344"/>
      <c r="L285" s="336"/>
      <c r="M285" s="654"/>
      <c r="N285" s="345"/>
      <c r="O285" s="336"/>
      <c r="P285" s="654"/>
      <c r="Q285" s="345"/>
      <c r="R285" s="655"/>
      <c r="S285" s="314" t="s">
        <v>1897</v>
      </c>
      <c r="T285" s="292" t="s">
        <v>85</v>
      </c>
      <c r="U285" s="283" t="s">
        <v>1898</v>
      </c>
      <c r="V285" s="271" t="s">
        <v>1899</v>
      </c>
      <c r="W285" s="292" t="s">
        <v>78</v>
      </c>
      <c r="X285" s="292" t="s">
        <v>61</v>
      </c>
      <c r="Y285" s="656" t="str">
        <f t="shared" si="299"/>
        <v>PROBABILIDAD</v>
      </c>
      <c r="Z285" s="657" t="str">
        <f t="shared" si="278"/>
        <v>40%</v>
      </c>
      <c r="AA285" s="275">
        <f>IFERROR(IF(AND(Y284="Probabilidad",Y285="Probabilidad"),(AA284-(AA284*Z285)),IF(Y285="Probabilidad",(N284-(N284*Z285)),IF(Y285="Impacto",AA284,""))),"")</f>
        <v>0.36</v>
      </c>
      <c r="AB285" s="290" t="str">
        <f t="shared" si="301"/>
        <v>BAJA</v>
      </c>
      <c r="AC285" s="280">
        <f>IFERROR(IF(AND(Y284="Impacto",Y285="Impacto"),(AC284-(AC284*Z285)),IF(Y285="Impacto",(Q284-(+Q284*Z285)),IF(Y285="Probabilidad",AC284,""))),"")</f>
        <v>0.6</v>
      </c>
      <c r="AD285" s="280" t="str">
        <f t="shared" si="285"/>
        <v>MODERADO</v>
      </c>
      <c r="AE285" s="658" t="str">
        <f t="shared" si="286"/>
        <v>MODERADO</v>
      </c>
      <c r="AF285" s="261">
        <v>45908</v>
      </c>
      <c r="AG285" s="259" t="s">
        <v>1900</v>
      </c>
      <c r="AH285" s="687"/>
      <c r="AI285" s="654"/>
      <c r="AJ285" s="659"/>
      <c r="AK285" s="355"/>
      <c r="AL285" s="355"/>
      <c r="AM285" s="659"/>
      <c r="AN285" s="355"/>
      <c r="AO285" s="659"/>
      <c r="AP285" s="654"/>
      <c r="AQ285" s="655"/>
      <c r="AR285" s="335"/>
      <c r="AS285" s="336"/>
      <c r="AT285" s="335"/>
      <c r="AU285" s="336"/>
      <c r="AV285" s="356"/>
      <c r="AW285" s="336"/>
      <c r="AX285" s="356"/>
      <c r="AY285" s="336"/>
      <c r="AZ285" s="356"/>
      <c r="BA285" s="336"/>
      <c r="BB285" s="671"/>
      <c r="BC285" s="672"/>
      <c r="BD285" s="356"/>
      <c r="BE285" s="336"/>
      <c r="BF285" s="356"/>
      <c r="BG285" s="336"/>
      <c r="BH285" s="356"/>
      <c r="BI285" s="336"/>
      <c r="BJ285" s="348"/>
      <c r="BK285" s="341"/>
      <c r="BL285" s="348"/>
      <c r="BM285" s="341"/>
      <c r="BN285" s="348"/>
      <c r="BO285" s="341"/>
      <c r="BP285" s="348"/>
      <c r="BQ285" s="361"/>
      <c r="BR285" s="598"/>
    </row>
    <row r="286" spans="1:70" s="626" customFormat="1" ht="184.5" customHeight="1">
      <c r="A286" s="607"/>
      <c r="B286" s="608"/>
      <c r="C286" s="608"/>
      <c r="D286" s="734"/>
      <c r="E286" s="653"/>
      <c r="F286" s="283" t="s">
        <v>1901</v>
      </c>
      <c r="G286" s="336"/>
      <c r="H286" s="336"/>
      <c r="I286" s="410"/>
      <c r="J286" s="336"/>
      <c r="K286" s="344"/>
      <c r="L286" s="336"/>
      <c r="M286" s="654"/>
      <c r="N286" s="345"/>
      <c r="O286" s="336"/>
      <c r="P286" s="654"/>
      <c r="Q286" s="345"/>
      <c r="R286" s="655"/>
      <c r="S286" s="271" t="s">
        <v>1902</v>
      </c>
      <c r="T286" s="292" t="s">
        <v>85</v>
      </c>
      <c r="U286" s="272" t="s">
        <v>1903</v>
      </c>
      <c r="V286" s="271" t="s">
        <v>1904</v>
      </c>
      <c r="W286" s="292" t="s">
        <v>78</v>
      </c>
      <c r="X286" s="292" t="s">
        <v>61</v>
      </c>
      <c r="Y286" s="656" t="str">
        <f t="shared" si="299"/>
        <v>PROBABILIDAD</v>
      </c>
      <c r="Z286" s="657" t="str">
        <f t="shared" si="278"/>
        <v>40%</v>
      </c>
      <c r="AA286" s="275">
        <f>IFERROR(IF(AND(Y285="Probabilidad",Y286="Probabilidad"),(AA285-(AA285*Z286)),IF(AND(Y285="Impacto",Y286="Probabilidad"),(AA284-(AA284*Z286)),IF(Y286="Impacto",AA285,""))),"")</f>
        <v>0.216</v>
      </c>
      <c r="AB286" s="290" t="str">
        <f t="shared" si="301"/>
        <v>BAJA</v>
      </c>
      <c r="AC286" s="280">
        <f>IFERROR(IF(AND(Y285="Impacto",Y286="Impacto"),(AC285-(AC285*Z286)),IF(AND(Y285="Probabilidad",Y286="Impacto"),(AC284-(AC284*Z286)),IF(Y286="Probabilidad",AC285,""))),"")</f>
        <v>0.6</v>
      </c>
      <c r="AD286" s="280" t="str">
        <f t="shared" si="285"/>
        <v>MODERADO</v>
      </c>
      <c r="AE286" s="658" t="str">
        <f t="shared" si="286"/>
        <v>MODERADO</v>
      </c>
      <c r="AF286" s="261">
        <v>45908</v>
      </c>
      <c r="AG286" s="260" t="s">
        <v>1905</v>
      </c>
      <c r="AH286" s="687"/>
      <c r="AI286" s="654"/>
      <c r="AJ286" s="659"/>
      <c r="AK286" s="355"/>
      <c r="AL286" s="355"/>
      <c r="AM286" s="659"/>
      <c r="AN286" s="355"/>
      <c r="AO286" s="659"/>
      <c r="AP286" s="654"/>
      <c r="AQ286" s="655"/>
      <c r="AR286" s="335"/>
      <c r="AS286" s="336"/>
      <c r="AT286" s="335"/>
      <c r="AU286" s="336"/>
      <c r="AV286" s="356"/>
      <c r="AW286" s="336"/>
      <c r="AX286" s="356"/>
      <c r="AY286" s="336"/>
      <c r="AZ286" s="356"/>
      <c r="BA286" s="336"/>
      <c r="BB286" s="671"/>
      <c r="BC286" s="672"/>
      <c r="BD286" s="356"/>
      <c r="BE286" s="336"/>
      <c r="BF286" s="356"/>
      <c r="BG286" s="336"/>
      <c r="BH286" s="356"/>
      <c r="BI286" s="336"/>
      <c r="BJ286" s="348"/>
      <c r="BK286" s="341"/>
      <c r="BL286" s="348"/>
      <c r="BM286" s="341"/>
      <c r="BN286" s="348"/>
      <c r="BO286" s="341"/>
      <c r="BP286" s="348"/>
      <c r="BQ286" s="361"/>
      <c r="BR286" s="598"/>
    </row>
    <row r="287" spans="1:70" s="626" customFormat="1" ht="314.25" customHeight="1">
      <c r="A287" s="650">
        <f>IF(OR(AM287=0,AO287=0),"",IF(AND(AM287&lt;=0.2,AO287&lt;=0.2),1,IF(AND(AM287&lt;=0.2,AO287&lt;=0.4),2,IF(AND(AM287&lt;=0.2,AO287&lt;=0.6),3,IF(AND(AM287&lt;=0.2,AO287&lt;=0.8),4,IF(AND(AM287&lt;=0.2,AO287&lt;=1),5,IF(AND(AM287&lt;=0.4,AO287&lt;=0.2),6,IF(AND(AM287&lt;=0.4,AO287&lt;=0.4),7,IF(AND(AM287&lt;=0.4,AO287&lt;=0.6),8,IF(AND(AM287&lt;=0.4,AO287&lt;=0.8),9,IF(AND(AM287&lt;=0.4,AO287&lt;=1),10,IF(AND(AM287&lt;=0.6,AO287&lt;=0.2),11,IF(AND(AM287&lt;=0.6,AO287&lt;=0.4),12,IF(AND(AM287&lt;=0.6,AO287&lt;=0.6),4,IF(AND(AM287&lt;=0.6,AO287&lt;=0.8),14,IF(AND(AM287&lt;=0.6,AO287&lt;=1),15,IF(AND(AM287&lt;=0.8,AO287&lt;=0.2),16,IF(AND(AM287&lt;=0.8,AO287&lt;=0.4),17,IF(AND(AM287&lt;=0.8,AO287&lt;=0.6),18,IF(AND(AM287&lt;=0.8,AO287&lt;=0.8),19,IF(AND(AM287&lt;=0.8,AO287&lt;=1),20,IF(AND(AM287&lt;=1,AO287&lt;=0.2),21,IF(AND(AM287&lt;=1,AO287&lt;=0.4),22,IF(AND(AM287&lt;=1,AO287&lt;=0.6),23,IF(AND(AM287&lt;=1,AO287&lt;=0.8),24,IF(AND(AM287&lt;=1,AO287&lt;=1),25,""))))))))))))))))))))))))))</f>
        <v>9</v>
      </c>
      <c r="B287" s="651">
        <f>IF(A287="","",(COUNTIF($A$21:A287,A287))/100)</f>
        <v>0.04</v>
      </c>
      <c r="C287" s="651">
        <f>IFERROR(A287+B287,"")</f>
        <v>9.0399999999999991</v>
      </c>
      <c r="D287" s="734">
        <v>13</v>
      </c>
      <c r="E287" s="688" t="s">
        <v>49</v>
      </c>
      <c r="F287" s="273" t="s">
        <v>1906</v>
      </c>
      <c r="G287" s="273" t="s">
        <v>1907</v>
      </c>
      <c r="H287" s="273" t="s">
        <v>1908</v>
      </c>
      <c r="I287" s="415" t="s">
        <v>1909</v>
      </c>
      <c r="J287" s="271" t="s">
        <v>579</v>
      </c>
      <c r="K287" s="274">
        <v>9388</v>
      </c>
      <c r="L287" s="273" t="s">
        <v>1910</v>
      </c>
      <c r="M287" s="656" t="str">
        <f>IF(K287&lt;=0,"",IF(K287&lt;=2,"Muy Baja",IF(K287&lt;=10,"Baja",IF(K287&lt;=30,"Media",IF(K287&lt;=100,"Alta",IF(K287&gt;100,"Muy Alta"))))))</f>
        <v>Muy Alta</v>
      </c>
      <c r="N287" s="275">
        <f>IF(M287="","",IF(M287="Muy Baja",0.2,IF(M287="Baja",0.4,IF(M287="Media",0.6,IF(M287="Alta",0.8,IF(M287="Muy Alta",1,))))))</f>
        <v>1</v>
      </c>
      <c r="O287" s="271" t="s">
        <v>55</v>
      </c>
      <c r="P287" s="656" t="str">
        <f>IF(OR(O287=CRITERIOS!$C$182,O287=CRITERIOS!$D$182),"Leve",IF(OR(O287=CRITERIOS!$C$183,O287=CRITERIOS!$D$183),"Menor",IF(OR(O287=CRITERIOS!$C$184,O287=CRITERIOS!$D$184),"Moderado",IF(OR(O287=CRITERIOS!$C$185,O287=CRITERIOS!$D$185),"Mayor",IF(OR(O287=CRITERIOS!$C$186,O287=CRITERIOS!$D$186),"Catastrófico","")))))</f>
        <v>Moderado</v>
      </c>
      <c r="Q287" s="275">
        <f>IF(P287="","",IF(P287="Leve",0.2,IF(P287="Menor",0.4,IF(P287="Moderado",0.6,IF(P287="Mayor",0.8,IF(P287="Catastrófico",1,))))))</f>
        <v>0.6</v>
      </c>
      <c r="R287" s="658" t="str">
        <f>IF(OR(AND(M287="Muy Baja",P287="Leve"),AND(M287="Muy Baja",P287="Menor"),AND(M287="Baja",P287="Leve")),"BAJO",IF(OR(AND(M287="Muy baja",P287="Moderado"),AND(M287="Baja",P287="Menor"),AND(M287="Baja",P287="Moderado"),AND(M287="Media",P287="Leve"),AND(M287="Media",P287="Menor"),AND(M287="Media",P287="Moderado"),AND(M287="Alta",P287="Leve"),AND(M287="Alta",P287="Menor")),"MODERADO",IF(OR(AND(M287="Muy Baja",P287="Mayor"),AND(M287="Baja",P287="Mayor"),AND(M287="Media",P287="Mayor"),AND(M287="Alta",P287="Moderado"),AND(M287="Alta",P287="Mayor"),AND(M287="Muy Alta",P287="Leve"),AND(M287="Muy Alta",P287="Menor"),AND(M287="Muy Alta",P287="Moderado"),AND(M287="Muy Alta",P287="Mayor")),"ALTO",IF(OR(AND(M287="Muy Baja",P287="Catastrófico"),AND(M287="Baja",P287="Catastrófico"),AND(M287="Media",P287="Catastrófico"),AND(M287="Alta",P287="Catastrófico"),AND(M287="Muy Alta",P287="Catastrófico")),"EXTREMO",""))))</f>
        <v>ALTO</v>
      </c>
      <c r="S287" s="272" t="s">
        <v>1911</v>
      </c>
      <c r="T287" s="248" t="s">
        <v>57</v>
      </c>
      <c r="U287" s="278" t="s">
        <v>1912</v>
      </c>
      <c r="V287" s="278" t="s">
        <v>1913</v>
      </c>
      <c r="W287" s="292" t="s">
        <v>78</v>
      </c>
      <c r="X287" s="292" t="s">
        <v>61</v>
      </c>
      <c r="Y287" s="656" t="str">
        <f>IF(OR(W287="PREVENTIVO",W287="DETECTIVO"),"PROBABILIDAD",IF(W287="CORRECTIVO","IMPACTO",""))</f>
        <v>PROBABILIDAD</v>
      </c>
      <c r="Z287" s="657" t="str">
        <f t="shared" ref="Z287:Z298" si="302">IF(AND(W287="PREVENTIVO",X287="AUTOMÁTICO"),"50%",IF(AND(W287="PREVENTIVO",X287="MANUAL"),"40%",IF(AND(W287="DETECTIVO",X287="AUTOMÁTICO"),"40%",IF(AND(W287="DETECTIVO",X287="MANUAL"),"30%",IF(AND(W287="CORRECTIVO",X287="AUTOMÁTICO"),"35%",IF(AND(W287="CORRECTIVO",X287="MANUAL"),"25%",""))))))</f>
        <v>40%</v>
      </c>
      <c r="AA287" s="301">
        <f>IFERROR(IF(Y287="Probabilidad",(N287-(N287*Z287)),IF(Y287="Impacto",N287,"")),"")</f>
        <v>0.6</v>
      </c>
      <c r="AB287" s="280" t="str">
        <f t="shared" ref="AB287:AB298" si="303">IFERROR(IF(AA287="","",IF(AA287&lt;=0.2,"MUY BAJA",IF(AA287&lt;=0.4,"BAJA",IF(AA287&lt;=0.6,"MEDIA",IF(AA287&lt;=0.8,"ALTA",IF(AA287=1,"MUY ALTA")))))),"")</f>
        <v>MEDIA</v>
      </c>
      <c r="AC287" s="280">
        <f>IFERROR(IF(Y287="Impacto",(Q287-(Q287*Z287)),IF(Y287="Probabilidad",Q287,"")),"")</f>
        <v>0.6</v>
      </c>
      <c r="AD287" s="280" t="str">
        <f t="shared" si="285"/>
        <v>MODERADO</v>
      </c>
      <c r="AE287" s="658" t="str">
        <f t="shared" si="286"/>
        <v>MODERADO</v>
      </c>
      <c r="AF287" s="285">
        <v>45856</v>
      </c>
      <c r="AG287" s="278" t="s">
        <v>1914</v>
      </c>
      <c r="AH287" s="689">
        <f>MIN(AA287)</f>
        <v>0.6</v>
      </c>
      <c r="AI287" s="290" t="str">
        <f>IFERROR(IF(AH287="","",IF(AH287&lt;=0.2,"MUY BAJA",IF(AH287&lt;=0.4,"BAJA",IF(AH287&lt;=0.6,"MEDIA",IF(AH287&lt;=0.8,"ALTA",IF(AH287=1,"MUY ALTA")))))),"")</f>
        <v>MEDIA</v>
      </c>
      <c r="AJ287" s="689">
        <f>MIN(AC287)</f>
        <v>0.6</v>
      </c>
      <c r="AK287" s="280" t="str">
        <f>IFERROR(IF(AJ287="","",IF(AJ287&lt;=0.2,"LEVE",IF(AJ287&lt;=0.4,"MENOR",IF(AJ287&lt;=0.6,"MODERADO",IF(AJ287&lt;=0.8,"MAYOR",IF(AJ287=1,"CATASTRÓFICO")))))),"")</f>
        <v>MODERADO</v>
      </c>
      <c r="AL287" s="280" t="str">
        <f>IFERROR(IF(OR(AND(AI287="Muy Baja",AK287="Leve"),AND(AI287="Muy Baja",AK287="Menor"),AND(AI287="Baja",AK287="Leve")),"BAJO",IF(OR(AND(AI287="Muy baja",AK287="Moderado"),AND(AI287="Baja",AK287="Menor"),AND(AI287="Baja",AK287="Moderado"),AND(AI287="Media",AK287="Leve"),AND(AI287="Media",AK287="Menor"),AND(AI287="Media",AK287="Moderado"),AND(AI287="Alta",AK287="Leve"),AND(AI287="Alta",AK287="Menor")),"MODERADO",IF(OR(AND(AI287="Muy Baja",AK287="Mayor"),AND(AI287="Baja",AK287="Mayor"),AND(AI287="Media",AK287="Mayor"),AND(AI287="Alta",AK287="Moderado"),AND(AI287="Alta",AK287="Mayor"),AND(AI287="Muy Alta",AK287="Leve"),AND(AI287="Muy Alta",AK287="Menor"),AND(AI287="Muy Alta",AK287="Moderado"),AND(AI287="Muy Alta",AK287="Mayor")),"ALTO",IF(OR(AND(AI287="Muy Baja",AK287="Catastrófico"),AND(AI287="Baja",AK287="Catastrófico"),AND(AI287="Media",AK287="Catastrófico"),AND(AI287="Alta",AK287="Catastrófico"),AND(AI287="Muy Alta",AK287="Catastrófico")),"EXTREMO","")))),"")</f>
        <v>MODERADO</v>
      </c>
      <c r="AM287" s="659">
        <f>+AVERAGE(AH287:AH298)</f>
        <v>0.37600000000000006</v>
      </c>
      <c r="AN287" s="381" t="str">
        <f>IFERROR(IF(AM287="","",IF(AM287&lt;=0.2,"MUY BAJA",IF(AM287&lt;=0.4,"BAJA",IF(AM287&lt;=0.6,"MEDIA",IF(AM287&lt;=0.8,"ALTA",IF(AM287=1,"MUY ALTA")))))),"")</f>
        <v>BAJA</v>
      </c>
      <c r="AO287" s="659">
        <f>+AVERAGE(AJ287:AJ298)</f>
        <v>0.6333333333333333</v>
      </c>
      <c r="AP287" s="660" t="str">
        <f>IFERROR(IF(AO287="","",IF(AO287&lt;=0.2,"LEVE",IF(AO287&lt;=0.4,"MENOR",IF(AO287&lt;=0.6,"MODERADO",IF(AO287&lt;=0.8,"MAYOR",IF(AO287=1,"CATASTRÓFICO")))))),"")</f>
        <v>MAYOR</v>
      </c>
      <c r="AQ287" s="655" t="str">
        <f>IFERROR(IF(OR(AND(AN287="Muy Baja",AP287="Leve"),AND(AN287="Muy Baja",AP287="Menor"),AND(AN287="Baja",AP287="Leve")),"BAJO",IF(OR(AND(AN287="Muy baja",AP287="Moderado"),AND(AN287="Baja",AP287="Menor"),AND(AN287="Baja",AP287="Moderado"),AND(AN287="Media",AP287="Leve"),AND(AN287="Media",AP287="Menor"),AND(AN287="Media",AP287="Moderado"),AND(AN287="Alta",AP287="Leve"),AND(AN287="Alta",AP287="Menor")),"MODERADO",IF(OR(AND(AN287="Muy Baja",AP287="Mayor"),AND(AN287="Baja",AP287="Mayor"),AND(AN287="Media",AP287="Mayor"),AND(AN287="Alta",AP287="Moderado"),AND(AN287="Alta",AP287="Mayor"),AND(AN287="Muy Alta",AP287="Leve"),AND(AN287="Muy Alta",AP287="Menor"),AND(AN287="Muy Alta",AP287="Moderado"),AND(AN287="Muy Alta",AP287="Mayor")),"ALTO",IF(OR(AND(AN287="Muy Baja",AP287="Catastrófico"),AND(AN287="Baja",AP287="Catastrófico"),AND(AN287="Media",AP287="Catastrófico"),AND(AN287="Alta",AP287="Catastrófico"),AND(AN287="Muy Alta",AP287="Catastrófico")),"EXTREMO","")))),"")</f>
        <v>ALTO</v>
      </c>
      <c r="AR287" s="300">
        <v>43717</v>
      </c>
      <c r="AS287" s="287" t="s">
        <v>1915</v>
      </c>
      <c r="AT287" s="300" t="s">
        <v>64</v>
      </c>
      <c r="AU287" s="287" t="s">
        <v>72</v>
      </c>
      <c r="AV287" s="295">
        <v>44061</v>
      </c>
      <c r="AW287" s="287" t="s">
        <v>1916</v>
      </c>
      <c r="AX287" s="295">
        <v>44294</v>
      </c>
      <c r="AY287" s="287" t="s">
        <v>1917</v>
      </c>
      <c r="AZ287" s="288">
        <v>44585</v>
      </c>
      <c r="BA287" s="273" t="s">
        <v>1918</v>
      </c>
      <c r="BB287" s="288">
        <v>44789</v>
      </c>
      <c r="BC287" s="273" t="s">
        <v>1919</v>
      </c>
      <c r="BD287" s="288"/>
      <c r="BE287" s="273"/>
      <c r="BF287" s="288">
        <v>44987</v>
      </c>
      <c r="BG287" s="273" t="s">
        <v>70</v>
      </c>
      <c r="BH287" s="696">
        <v>45132</v>
      </c>
      <c r="BI287" s="697" t="s">
        <v>72</v>
      </c>
      <c r="BJ287" s="822">
        <v>45366</v>
      </c>
      <c r="BK287" s="823" t="s">
        <v>1920</v>
      </c>
      <c r="BL287" s="822">
        <v>45544</v>
      </c>
      <c r="BM287" s="823" t="s">
        <v>72</v>
      </c>
      <c r="BN287" s="822">
        <v>45750</v>
      </c>
      <c r="BO287" s="823" t="s">
        <v>1921</v>
      </c>
      <c r="BP287" s="822">
        <v>45898</v>
      </c>
      <c r="BQ287" s="824" t="s">
        <v>1922</v>
      </c>
      <c r="BR287" s="598"/>
    </row>
    <row r="288" spans="1:70" s="626" customFormat="1" ht="123" customHeight="1">
      <c r="A288" s="825"/>
      <c r="B288" s="826"/>
      <c r="C288" s="826"/>
      <c r="D288" s="734"/>
      <c r="E288" s="653" t="s">
        <v>49</v>
      </c>
      <c r="F288" s="336" t="s">
        <v>1923</v>
      </c>
      <c r="G288" s="336" t="s">
        <v>1924</v>
      </c>
      <c r="H288" s="336" t="s">
        <v>1925</v>
      </c>
      <c r="I288" s="415"/>
      <c r="J288" s="341" t="s">
        <v>111</v>
      </c>
      <c r="K288" s="344">
        <v>27</v>
      </c>
      <c r="L288" s="336" t="s">
        <v>1926</v>
      </c>
      <c r="M288" s="654" t="str">
        <f>IF(K288&lt;=0,"",IF(K288&lt;=2,"Muy Baja",IF(K288&lt;=10,"Baja",IF(K288&lt;=30,"Media",IF(K288&lt;=100,"Alta",IF(K288&gt;100,"Muy Alta"))))))</f>
        <v>Media</v>
      </c>
      <c r="N288" s="345">
        <f>IF(M288="","",IF(M288="Muy Baja",0.2,IF(M288="Baja",0.4,IF(M288="Media",0.6,IF(M288="Alta",0.8,IF(M288="Muy Alta",1,))))))</f>
        <v>0.6</v>
      </c>
      <c r="O288" s="341" t="s">
        <v>149</v>
      </c>
      <c r="P288" s="654" t="str">
        <f>IF(OR(O288=CRITERIOS!$C$182,O288=CRITERIOS!$D$182),"Leve",IF(OR(O288=CRITERIOS!$C$183,O288=CRITERIOS!$D$183),"Menor",IF(OR(O288=CRITERIOS!$C$184,O288=CRITERIOS!$D$184),"Moderado",IF(OR(O288=CRITERIOS!$C$185,O288=CRITERIOS!$D$185),"Mayor",IF(OR(O288=CRITERIOS!$C$186,O288=CRITERIOS!$D$186),"Catastrófico","")))))</f>
        <v>Mayor</v>
      </c>
      <c r="Q288" s="345">
        <f>IF(P288="","",IF(P288="Leve",0.2,IF(P288="Menor",0.4,IF(P288="Moderado",0.6,IF(P288="Mayor",0.8,IF(P288="Catastrófico",1,))))))</f>
        <v>0.8</v>
      </c>
      <c r="R288" s="655" t="str">
        <f>IF(OR(AND(M288="Muy Baja",P288="Leve"),AND(M288="Muy Baja",P288="Menor"),AND(M288="Baja",P288="Leve")),"BAJO",IF(OR(AND(M288="Muy baja",P288="Moderado"),AND(M288="Baja",P288="Menor"),AND(M288="Baja",P288="Moderado"),AND(M288="Media",P288="Leve"),AND(M288="Media",P288="Menor"),AND(M288="Media",P288="Moderado"),AND(M288="Alta",P288="Leve"),AND(M288="Alta",P288="Menor")),"MODERADO",IF(OR(AND(M288="Muy Baja",P288="Mayor"),AND(M288="Baja",P288="Mayor"),AND(M288="Media",P288="Mayor"),AND(M288="Alta",P288="Moderado"),AND(M288="Alta",P288="Mayor"),AND(M288="Muy Alta",P288="Leve"),AND(M288="Muy Alta",P288="Menor"),AND(M288="Muy Alta",P288="Moderado"),AND(M288="Muy Alta",P288="Mayor")),"ALTO",IF(OR(AND(M288="Muy Baja",P288="Catastrófico"),AND(M288="Baja",P288="Catastrófico"),AND(M288="Media",P288="Catastrófico"),AND(M288="Alta",P288="Catastrófico"),AND(M288="Muy Alta",P288="Catastrófico")),"EXTREMO",""))))</f>
        <v>ALTO</v>
      </c>
      <c r="S288" s="272" t="s">
        <v>1927</v>
      </c>
      <c r="T288" s="292" t="s">
        <v>85</v>
      </c>
      <c r="U288" s="278" t="s">
        <v>1928</v>
      </c>
      <c r="V288" s="278" t="s">
        <v>1929</v>
      </c>
      <c r="W288" s="292" t="s">
        <v>278</v>
      </c>
      <c r="X288" s="248" t="s">
        <v>61</v>
      </c>
      <c r="Y288" s="656" t="str">
        <f t="shared" ref="Y288:Y294" si="304">IF(OR(W288="PREVENTIVO",W288="DETECTIVO"),"PROBABILIDAD",IF(W288="CORRECTIVO","IMPACTO",""))</f>
        <v>IMPACTO</v>
      </c>
      <c r="Z288" s="657" t="str">
        <f t="shared" ref="Z288:Z294" si="305">IF(AND(W288="PREVENTIVO",X288="AUTOMÁTICO"),"50%",IF(AND(W288="PREVENTIVO",X288="MANUAL"),"40%",IF(AND(W288="DETECTIVO",X288="AUTOMÁTICO"),"40%",IF(AND(W288="DETECTIVO",X288="MANUAL"),"30%",IF(AND(W288="CORRECTIVO",X288="AUTOMÁTICO"),"35%",IF(AND(W288="CORRECTIVO",X288="MANUAL"),"25%",""))))))</f>
        <v>25%</v>
      </c>
      <c r="AA288" s="301">
        <f>IFERROR(IF(Y288="Probabilidad",(N288-(N288*Z288)),IF(Y288="Impacto",N288,"")),"")</f>
        <v>0.6</v>
      </c>
      <c r="AB288" s="280" t="str">
        <f t="shared" ref="AB288:AB295" si="306">IFERROR(IF(AA288="","",IF(AA288&lt;=0.2,"MUY BAJA",IF(AA288&lt;=0.4,"BAJA",IF(AA288&lt;=0.6,"MEDIA",IF(AA288&lt;=0.8,"ALTA",IF(AA288=1,"MUY ALTA")))))),"")</f>
        <v>MEDIA</v>
      </c>
      <c r="AC288" s="280">
        <f>IFERROR(IF(Y288="Impacto",(Q288-(Q288*Z288)),IF(Y288="Probabilidad",Q288,"")),"")</f>
        <v>0.60000000000000009</v>
      </c>
      <c r="AD288" s="280" t="str">
        <f t="shared" si="285"/>
        <v>MODERADO</v>
      </c>
      <c r="AE288" s="658" t="str">
        <f t="shared" si="286"/>
        <v>MODERADO</v>
      </c>
      <c r="AF288" s="360">
        <v>45856</v>
      </c>
      <c r="AG288" s="340" t="s">
        <v>1930</v>
      </c>
      <c r="AH288" s="659">
        <f>IF(AA288="","",MIN(AA288:AA289))</f>
        <v>0.6</v>
      </c>
      <c r="AI288" s="355" t="str">
        <f>IFERROR(IF(AH288="","",IF(AH288&lt;=0.2,"MUY BAJA",IF(AH288&lt;=0.4,"BAJA",IF(AH288&lt;=0.6,"MEDIA",IF(AH288&lt;=0.8,"ALTA",IF(AH288=1,"MUY ALTA")))))),"")</f>
        <v>MEDIA</v>
      </c>
      <c r="AJ288" s="659">
        <f>IF(AC288="","",MIN(AC288:AC289))</f>
        <v>0.45000000000000007</v>
      </c>
      <c r="AK288" s="355" t="str">
        <f>IFERROR(IF(AJ288="","",IF(AJ288&lt;=0.2,"LEVE",IF(AJ288&lt;=0.4,"MENOR",IF(AJ288&lt;=0.6,"MODERADO",IF(AJ288&lt;=0.8,"MAYOR",IF(AJ288=1,"CATASTRÓFICO")))))),"")</f>
        <v>MODERADO</v>
      </c>
      <c r="AL288" s="655" t="str">
        <f>IFERROR(IF(OR(AND(AI288="Muy Baja",AK288="Leve"),AND(AI288="Muy Baja",AK288="Menor"),AND(AI288="Baja",AK288="Leve")),"BAJO",IF(OR(AND(AI288="Muy baja",AK288="Moderado"),AND(AI288="Baja",AK288="Menor"),AND(AI288="Baja",AK288="Moderado"),AND(AI288="Media",AK288="Leve"),AND(AI288="Media",AK288="Menor"),AND(AI288="Media",AK288="Moderado"),AND(AI288="Alta",AK288="Leve"),AND(AI288="Alta",AK288="Menor")),"MODERADO",IF(OR(AND(AI288="Muy Baja",AK288="Mayor"),AND(AI288="Baja",AK288="Mayor"),AND(AI288="Media",AK288="Mayor"),AND(AI288="Alta",AK288="Moderado"),AND(AI288="Alta",AK288="Mayor"),AND(AI288="Muy Alta",AK288="Leve"),AND(AI288="Muy Alta",AK288="Menor"),AND(AI288="Muy Alta",AK288="Moderado"),AND(AI288="Muy Alta",AK288="Mayor")),"ALTO",IF(OR(AND(AI288="Muy Baja",AK288="Catastrófico"),AND(AI288="Baja",AK288="Catastrófico"),AND(AI288="Media",AK288="Catastrófico"),AND(AI288="Alta",AK288="Catastrófico"),AND(AI288="Muy Alta",AK288="Catastrófico")),"EXTREMO","")))),"")</f>
        <v>MODERADO</v>
      </c>
      <c r="AM288" s="659"/>
      <c r="AN288" s="381"/>
      <c r="AO288" s="659"/>
      <c r="AP288" s="660"/>
      <c r="AQ288" s="655"/>
      <c r="AR288" s="384">
        <v>43717</v>
      </c>
      <c r="AS288" s="369" t="s">
        <v>1931</v>
      </c>
      <c r="AT288" s="384" t="s">
        <v>1932</v>
      </c>
      <c r="AU288" s="369" t="s">
        <v>1933</v>
      </c>
      <c r="AV288" s="372">
        <v>44063</v>
      </c>
      <c r="AW288" s="369" t="s">
        <v>1916</v>
      </c>
      <c r="AX288" s="372">
        <v>44296</v>
      </c>
      <c r="AY288" s="369" t="s">
        <v>1934</v>
      </c>
      <c r="AZ288" s="372">
        <v>44587</v>
      </c>
      <c r="BA288" s="369" t="s">
        <v>1935</v>
      </c>
      <c r="BB288" s="372">
        <v>44791</v>
      </c>
      <c r="BC288" s="369" t="s">
        <v>1936</v>
      </c>
      <c r="BD288" s="372"/>
      <c r="BE288" s="369"/>
      <c r="BF288" s="372">
        <v>44989</v>
      </c>
      <c r="BG288" s="369" t="s">
        <v>1937</v>
      </c>
      <c r="BH288" s="661">
        <v>45132</v>
      </c>
      <c r="BI288" s="693" t="s">
        <v>1938</v>
      </c>
      <c r="BJ288" s="663">
        <v>45366</v>
      </c>
      <c r="BK288" s="827" t="s">
        <v>1939</v>
      </c>
      <c r="BL288" s="663">
        <v>45544</v>
      </c>
      <c r="BM288" s="827" t="s">
        <v>1940</v>
      </c>
      <c r="BN288" s="663">
        <v>45750</v>
      </c>
      <c r="BO288" s="827" t="s">
        <v>220</v>
      </c>
      <c r="BP288" s="663">
        <v>45898</v>
      </c>
      <c r="BQ288" s="828" t="s">
        <v>74</v>
      </c>
      <c r="BR288" s="598"/>
    </row>
    <row r="289" spans="1:70" s="626" customFormat="1" ht="126.75" customHeight="1">
      <c r="A289" s="825"/>
      <c r="B289" s="826"/>
      <c r="C289" s="826"/>
      <c r="D289" s="734"/>
      <c r="E289" s="653"/>
      <c r="F289" s="336"/>
      <c r="G289" s="336"/>
      <c r="H289" s="336"/>
      <c r="I289" s="415"/>
      <c r="J289" s="341"/>
      <c r="K289" s="344"/>
      <c r="L289" s="336"/>
      <c r="M289" s="654"/>
      <c r="N289" s="345"/>
      <c r="O289" s="341"/>
      <c r="P289" s="654"/>
      <c r="Q289" s="345"/>
      <c r="R289" s="710"/>
      <c r="S289" s="314" t="s">
        <v>1941</v>
      </c>
      <c r="T289" s="292" t="s">
        <v>85</v>
      </c>
      <c r="U289" s="278" t="s">
        <v>1942</v>
      </c>
      <c r="V289" s="278" t="s">
        <v>1943</v>
      </c>
      <c r="W289" s="292" t="s">
        <v>278</v>
      </c>
      <c r="X289" s="292" t="s">
        <v>61</v>
      </c>
      <c r="Y289" s="656" t="str">
        <f>IF(OR(W289="PREVENTIVO",W289="DETECTIVO"),"PROBABILIDAD",IF(W289="CORRECTIVO","IMPACTO",""))</f>
        <v>IMPACTO</v>
      </c>
      <c r="Z289" s="657" t="str">
        <f t="shared" si="305"/>
        <v>25%</v>
      </c>
      <c r="AA289" s="301">
        <f>IFERROR(IF(AND(Y288="Probabilidad",Y289="Probabilidad"),(AA288-(AA288*Z289)),IF(Y289="Probabilidad",(N288-(N288*Z289)),IF(Y289="Impacto",AA288,""))),"")</f>
        <v>0.6</v>
      </c>
      <c r="AB289" s="280" t="str">
        <f t="shared" si="306"/>
        <v>MEDIA</v>
      </c>
      <c r="AC289" s="280">
        <f>IFERROR(IF(AND(Y288="Impacto",Y289="Impacto"),(AC288-(AC288*Z289)),IF(Y289="Impacto",(Q288-(+Q288*Z289)),IF(Y289="Probabilidad",AC288,""))),"")</f>
        <v>0.45000000000000007</v>
      </c>
      <c r="AD289" s="280" t="str">
        <f t="shared" si="285"/>
        <v>MODERADO</v>
      </c>
      <c r="AE289" s="658" t="str">
        <f t="shared" si="286"/>
        <v>MODERADO</v>
      </c>
      <c r="AF289" s="360"/>
      <c r="AG289" s="340"/>
      <c r="AH289" s="659"/>
      <c r="AI289" s="355"/>
      <c r="AJ289" s="659"/>
      <c r="AK289" s="355"/>
      <c r="AL289" s="655"/>
      <c r="AM289" s="659"/>
      <c r="AN289" s="381"/>
      <c r="AO289" s="659"/>
      <c r="AP289" s="660"/>
      <c r="AQ289" s="655"/>
      <c r="AR289" s="384"/>
      <c r="AS289" s="369"/>
      <c r="AT289" s="384"/>
      <c r="AU289" s="369"/>
      <c r="AV289" s="372"/>
      <c r="AW289" s="369"/>
      <c r="AX289" s="372"/>
      <c r="AY289" s="369"/>
      <c r="AZ289" s="372"/>
      <c r="BA289" s="369"/>
      <c r="BB289" s="372"/>
      <c r="BC289" s="369"/>
      <c r="BD289" s="372"/>
      <c r="BE289" s="369"/>
      <c r="BF289" s="372"/>
      <c r="BG289" s="369"/>
      <c r="BH289" s="661">
        <v>45134</v>
      </c>
      <c r="BI289" s="693"/>
      <c r="BJ289" s="663"/>
      <c r="BK289" s="827"/>
      <c r="BL289" s="663"/>
      <c r="BM289" s="827"/>
      <c r="BN289" s="663"/>
      <c r="BO289" s="827"/>
      <c r="BP289" s="663"/>
      <c r="BQ289" s="828"/>
      <c r="BR289" s="598"/>
    </row>
    <row r="290" spans="1:70" s="626" customFormat="1" ht="96.75" customHeight="1">
      <c r="A290" s="825"/>
      <c r="B290" s="826"/>
      <c r="C290" s="826"/>
      <c r="D290" s="734"/>
      <c r="E290" s="653" t="s">
        <v>203</v>
      </c>
      <c r="F290" s="743" t="s">
        <v>1944</v>
      </c>
      <c r="G290" s="341" t="s">
        <v>1945</v>
      </c>
      <c r="H290" s="341" t="s">
        <v>1946</v>
      </c>
      <c r="I290" s="415"/>
      <c r="J290" s="341" t="s">
        <v>111</v>
      </c>
      <c r="K290" s="366">
        <v>1</v>
      </c>
      <c r="L290" s="341" t="s">
        <v>1947</v>
      </c>
      <c r="M290" s="703" t="str">
        <f>IF(K290&lt;=0,"",IF(K290&lt;=2,"Muy Baja",IF(K290&lt;=10,"Baja",IF(K290&lt;=30,"Media",IF(K290&lt;=100,"Alta",IF(K290&gt;100,"Muy Alta"))))))</f>
        <v>Muy Baja</v>
      </c>
      <c r="N290" s="704">
        <f>IF(M290="","",IF(M290="Muy Baja",0.2,IF(M290="Baja",0.4,IF(M290="Media",0.6,IF(M290="Alta",0.8,IF(M290="Muy Alta",1,))))))</f>
        <v>0.2</v>
      </c>
      <c r="O290" s="341" t="s">
        <v>529</v>
      </c>
      <c r="P290" s="703" t="str">
        <f>IF(OR(O290=CRITERIOS!$C$182,O290=CRITERIOS!$D$182),"Leve",IF(OR(O290=CRITERIOS!$C$183,O290=CRITERIOS!$D$183),"Menor",IF(OR(O290=CRITERIOS!$C$184,O290=CRITERIOS!$D$184),"Moderado",IF(OR(O290=CRITERIOS!$C$185,O290=CRITERIOS!$D$185),"Mayor",IF(OR(O290=CRITERIOS!$C$186,O290=CRITERIOS!$D$186),"Catastrófico","")))))</f>
        <v>Catastrófico</v>
      </c>
      <c r="Q290" s="704">
        <f>IF(P290="","",IF(P290="Leve",0.2,IF(P290="Menor",0.4,IF(P290="Moderado",0.6,IF(P290="Mayor",0.8,IF(P290="Catastrófico",1,))))))</f>
        <v>1</v>
      </c>
      <c r="R290" s="710" t="str">
        <f>IF(OR(AND(M290="Muy Baja",P290="Leve"),AND(M290="Muy Baja",P290="Menor"),AND(M290="Baja",P290="Leve")),"BAJO",IF(OR(AND(M290="Muy baja",P290="Moderado"),AND(M290="Baja",P290="Menor"),AND(M290="Baja",P290="Moderado"),AND(M290="Media",P290="Leve"),AND(M290="Media",P290="Menor"),AND(M290="Media",P290="Moderado"),AND(M290="Alta",P290="Leve"),AND(M290="Alta",P290="Menor")),"MODERADO",IF(OR(AND(M290="Muy Baja",P290="Mayor"),AND(M290="Baja",P290="Mayor"),AND(M290="Media",P290="Mayor"),AND(M290="Alta",P290="Moderado"),AND(M290="Alta",P290="Mayor"),AND(M290="Muy Alta",P290="Leve"),AND(M290="Muy Alta",P290="Menor"),AND(M290="Muy Alta",P290="Moderado"),AND(M290="Muy Alta",P290="Mayor")),"ALTO",IF(OR(AND(M290="Muy Baja",P290="Catastrófico"),AND(M290="Baja",P290="Catastrófico"),AND(M290="Media",P290="Catastrófico"),AND(M290="Alta",P290="Catastrófico"),AND(M290="Muy Alta",P290="Catastrófico")),"EXTREMO",""))))</f>
        <v>EXTREMO</v>
      </c>
      <c r="S290" s="677" t="s">
        <v>1948</v>
      </c>
      <c r="T290" s="292" t="s">
        <v>57</v>
      </c>
      <c r="U290" s="677" t="s">
        <v>1949</v>
      </c>
      <c r="V290" s="677" t="s">
        <v>1950</v>
      </c>
      <c r="W290" s="292" t="s">
        <v>78</v>
      </c>
      <c r="X290" s="292" t="s">
        <v>61</v>
      </c>
      <c r="Y290" s="656" t="str">
        <f>IF(OR(W290="PREVENTIVO",W290="DETECTIVO"),"PROBABILIDAD",IF(W290="CORRECTIVO","IMPACTO",""))</f>
        <v>PROBABILIDAD</v>
      </c>
      <c r="Z290" s="657" t="str">
        <f t="shared" si="305"/>
        <v>40%</v>
      </c>
      <c r="AA290" s="301">
        <f>IFERROR(IF(Y290="Probabilidad",(N290-(N290*Z290)),IF(Y290="Impacto",N290,"")),"")</f>
        <v>0.12</v>
      </c>
      <c r="AB290" s="280" t="str">
        <f t="shared" si="306"/>
        <v>MUY BAJA</v>
      </c>
      <c r="AC290" s="280">
        <f>IFERROR(IF(Y290="Impacto",(Q290-(Q290*Z290)),IF(Y290="Probabilidad",Q290,"")),"")</f>
        <v>1</v>
      </c>
      <c r="AD290" s="280" t="str">
        <f>IFERROR(IF(AC290="","",IF(AC290&lt;=0.2,"LEVE",IF(AC290&lt;=0.4,"MENOR",IF(AC290&lt;=0.6,"MODERADO",IF(AC290&lt;=0.8,"MAYOR",IF(AC290=1,"CATASTRÓFICO")))))),"")</f>
        <v>CATASTRÓFICO</v>
      </c>
      <c r="AE290" s="658" t="str">
        <f>IFERROR(IF(OR(AND(AB290="Muy Baja",AD290="Leve"),AND(AB290="Muy Baja",AD290="Menor"),AND(AB290="Baja",AD290="Leve")),"BAJO",IF(OR(AND(AB290="Muy baja",AD290="Moderado"),AND(AB290="Baja",AD290="Menor"),AND(AB290="Baja",AD290="Moderado"),AND(AB290="Media",AD290="Leve"),AND(AB290="Media",AD290="Menor"),AND(AB290="Media",AD290="Moderado"),AND(AB290="Alta",AD290="Leve"),AND(AB290="Alta",AD290="Menor")),"MODERADO",IF(OR(AND(AB290="Muy Baja",AD290="Mayor"),AND(AB290="Baja",AD290="Mayor"),AND(AB290="Media",AD290="Mayor"),AND(AB290="Alta",AD290="Moderado"),AND(AB290="Alta",AD290="Mayor"),AND(AB290="Muy Alta",AD290="Leve"),AND(AB290="Muy Alta",AD290="Menor"),AND(AB290="Muy Alta",AD290="Moderado"),AND(AB290="Muy Alta",AD290="Mayor")),"ALTO",IF(OR(AND(AB290="Muy Baja",AD290="Catastrófico"),AND(AB290="Baja",AD290="Catastrófico"),AND(AB290="Media",AD290="Catastrófico"),AND(AB290="Alta",AD290="Catastrófico"),AND(AB290="Muy Alta",AD290="Catastrófico")),"EXTREMO","")))),"")</f>
        <v>EXTREMO</v>
      </c>
      <c r="AF290" s="413">
        <v>45733</v>
      </c>
      <c r="AG290" s="351" t="s">
        <v>1079</v>
      </c>
      <c r="AH290" s="708">
        <f>IF(AA290="","",MIN(AA290:AA292))</f>
        <v>7.1999999999999995E-2</v>
      </c>
      <c r="AI290" s="741" t="str">
        <f>IFERROR(IF(AH290="","",IF(AH290&lt;=0.2,"MUY BAJA",IF(AH290&lt;=0.4,"BAJA",IF(AH290&lt;=0.6,"MEDIA",IF(AH290&lt;=0.8,"ALTA",IF(AH290=1,"MUY ALTA")))))),"")</f>
        <v>MUY BAJA</v>
      </c>
      <c r="AJ290" s="708">
        <f>IF(AC290="","",MIN(AC290:AC292))</f>
        <v>0.75</v>
      </c>
      <c r="AK290" s="829" t="str">
        <f>IFERROR(IF(AJ290="","",IF(AJ290&lt;=0.2,"LEVE",IF(AJ290&lt;=0.4,"MENOR",IF(AJ290&lt;=0.6,"MODERADO",IF(AJ290&lt;=0.8,"MAYOR",IF(AJ290=1,"CATASTRÓFICO")))))),"")</f>
        <v>MAYOR</v>
      </c>
      <c r="AL290" s="829" t="str">
        <f>IFERROR(IF(OR(AND(AI290="Muy Baja",AK290="Leve"),AND(AI290="Muy Baja",AK290="Menor"),AND(AI290="Baja",AK290="Leve")),"BAJO",IF(OR(AND(AI290="Muy baja",AK290="Moderado"),AND(AI290="Baja",AK290="Menor"),AND(AI290="Baja",AK290="Moderado"),AND(AI290="Media",AK290="Leve"),AND(AI290="Media",AK290="Menor"),AND(AI290="Media",AK290="Moderado"),AND(AI290="Alta",AK290="Leve"),AND(AI290="Alta",AK290="Menor")),"MODERADO",IF(OR(AND(AI290="Muy Baja",AK290="Mayor"),AND(AI290="Baja",AK290="Mayor"),AND(AI290="Media",AK290="Mayor"),AND(AI290="Alta",AK290="Moderado"),AND(AI290="Alta",AK290="Mayor"),AND(AI290="Muy Alta",AK290="Leve"),AND(AI290="Muy Alta",AK290="Menor"),AND(AI290="Muy Alta",AK290="Moderado"),AND(AI290="Muy Alta",AK290="Mayor")),"ALTO",IF(OR(AND(AI290="Muy Baja",AK290="Catastrófico"),AND(AI290="Baja",AK290="Catastrófico"),AND(AI290="Media",AK290="Catastrófico"),AND(AI290="Alta",AK290="Catastrófico"),AND(AI290="Muy Alta",AK290="Catastrófico")),"EXTREMO","")))),"")</f>
        <v>ALTO</v>
      </c>
      <c r="AM290" s="659"/>
      <c r="AN290" s="381"/>
      <c r="AO290" s="659"/>
      <c r="AP290" s="660"/>
      <c r="AQ290" s="655"/>
      <c r="AR290" s="300"/>
      <c r="AS290" s="287"/>
      <c r="AT290" s="300"/>
      <c r="AU290" s="287"/>
      <c r="AV290" s="295"/>
      <c r="AW290" s="287"/>
      <c r="AX290" s="295"/>
      <c r="AY290" s="287"/>
      <c r="AZ290" s="295"/>
      <c r="BA290" s="287"/>
      <c r="BB290" s="295"/>
      <c r="BC290" s="287"/>
      <c r="BD290" s="295"/>
      <c r="BE290" s="287"/>
      <c r="BF290" s="295"/>
      <c r="BG290" s="287"/>
      <c r="BH290" s="696"/>
      <c r="BI290" s="697"/>
      <c r="BJ290" s="822"/>
      <c r="BK290" s="823"/>
      <c r="BL290" s="822"/>
      <c r="BM290" s="823"/>
      <c r="BN290" s="681">
        <v>45661</v>
      </c>
      <c r="BO290" s="682" t="s">
        <v>220</v>
      </c>
      <c r="BP290" s="681" t="s">
        <v>94</v>
      </c>
      <c r="BQ290" s="683" t="s">
        <v>72</v>
      </c>
      <c r="BR290" s="598"/>
    </row>
    <row r="291" spans="1:70" s="626" customFormat="1" ht="96.75" customHeight="1">
      <c r="A291" s="825"/>
      <c r="B291" s="826"/>
      <c r="C291" s="826"/>
      <c r="D291" s="734"/>
      <c r="E291" s="653"/>
      <c r="F291" s="743"/>
      <c r="G291" s="341"/>
      <c r="H291" s="341"/>
      <c r="I291" s="415"/>
      <c r="J291" s="341"/>
      <c r="K291" s="366"/>
      <c r="L291" s="341"/>
      <c r="M291" s="703"/>
      <c r="N291" s="704"/>
      <c r="O291" s="341"/>
      <c r="P291" s="703"/>
      <c r="Q291" s="704"/>
      <c r="R291" s="710"/>
      <c r="S291" s="677" t="s">
        <v>1951</v>
      </c>
      <c r="T291" s="292" t="s">
        <v>57</v>
      </c>
      <c r="U291" s="677" t="s">
        <v>1952</v>
      </c>
      <c r="V291" s="677" t="s">
        <v>1953</v>
      </c>
      <c r="W291" s="292" t="s">
        <v>78</v>
      </c>
      <c r="X291" s="292" t="s">
        <v>61</v>
      </c>
      <c r="Y291" s="656" t="str">
        <f>IF(OR(W291="PREVENTIVO",W291="DETECTIVO"),"PROBABILIDAD",IF(W291="CORRECTIVO","IMPACTO",""))</f>
        <v>PROBABILIDAD</v>
      </c>
      <c r="Z291" s="657" t="str">
        <f t="shared" si="305"/>
        <v>40%</v>
      </c>
      <c r="AA291" s="301">
        <f>IFERROR(IF(AND(Y290="Probabilidad",Y291="Probabilidad"),(AA290-(AA290*Z291)),IF(Y291="Probabilidad",(N290-(N290*Z291)),IF(Y291="Impacto",AA290,""))),"")</f>
        <v>7.1999999999999995E-2</v>
      </c>
      <c r="AB291" s="280" t="str">
        <f t="shared" si="306"/>
        <v>MUY BAJA</v>
      </c>
      <c r="AC291" s="280">
        <f>IFERROR(IF(AND(Y290="Impacto",Y291="Impacto"),(AC290-(AC290*Z291)),IF(Y291="Impacto",(Q290-(+Q290*Z291)),IF(Y291="Probabilidad",AC290,""))),"")</f>
        <v>1</v>
      </c>
      <c r="AD291" s="280" t="str">
        <f>IFERROR(IF(AC291="","",IF(AC291&lt;=0.2,"LEVE",IF(AC291&lt;=0.4,"MENOR",IF(AC291&lt;=0.6,"MODERADO",IF(AC291&lt;=0.8,"MAYOR",IF(AC291=1,"CATASTRÓFICO")))))),"")</f>
        <v>CATASTRÓFICO</v>
      </c>
      <c r="AE291" s="658" t="str">
        <f>IFERROR(IF(OR(AND(AB291="Muy Baja",AD291="Leve"),AND(AB291="Muy Baja",AD291="Menor"),AND(AB291="Baja",AD291="Leve")),"BAJO",IF(OR(AND(AB291="Muy baja",AD291="Moderado"),AND(AB291="Baja",AD291="Menor"),AND(AB291="Baja",AD291="Moderado"),AND(AB291="Media",AD291="Leve"),AND(AB291="Media",AD291="Menor"),AND(AB291="Media",AD291="Moderado"),AND(AB291="Alta",AD291="Leve"),AND(AB291="Alta",AD291="Menor")),"MODERADO",IF(OR(AND(AB291="Muy Baja",AD291="Mayor"),AND(AB291="Baja",AD291="Mayor"),AND(AB291="Media",AD291="Mayor"),AND(AB291="Alta",AD291="Moderado"),AND(AB291="Alta",AD291="Mayor"),AND(AB291="Muy Alta",AD291="Leve"),AND(AB291="Muy Alta",AD291="Menor"),AND(AB291="Muy Alta",AD291="Moderado"),AND(AB291="Muy Alta",AD291="Mayor")),"ALTO",IF(OR(AND(AB291="Muy Baja",AD291="Catastrófico"),AND(AB291="Baja",AD291="Catastrófico"),AND(AB291="Media",AD291="Catastrófico"),AND(AB291="Alta",AD291="Catastrófico"),AND(AB291="Muy Alta",AD291="Catastrófico")),"EXTREMO","")))),"")</f>
        <v>EXTREMO</v>
      </c>
      <c r="AF291" s="413"/>
      <c r="AG291" s="351"/>
      <c r="AH291" s="708"/>
      <c r="AI291" s="741"/>
      <c r="AJ291" s="708"/>
      <c r="AK291" s="829"/>
      <c r="AL291" s="829"/>
      <c r="AM291" s="659"/>
      <c r="AN291" s="381"/>
      <c r="AO291" s="659"/>
      <c r="AP291" s="660"/>
      <c r="AQ291" s="655"/>
      <c r="AR291" s="300"/>
      <c r="AS291" s="287"/>
      <c r="AT291" s="300"/>
      <c r="AU291" s="287"/>
      <c r="AV291" s="295"/>
      <c r="AW291" s="287"/>
      <c r="AX291" s="295"/>
      <c r="AY291" s="287"/>
      <c r="AZ291" s="295"/>
      <c r="BA291" s="287"/>
      <c r="BB291" s="295"/>
      <c r="BC291" s="287"/>
      <c r="BD291" s="295"/>
      <c r="BE291" s="287"/>
      <c r="BF291" s="295"/>
      <c r="BG291" s="287"/>
      <c r="BH291" s="696"/>
      <c r="BI291" s="697"/>
      <c r="BJ291" s="822"/>
      <c r="BK291" s="823"/>
      <c r="BL291" s="822"/>
      <c r="BM291" s="823"/>
      <c r="BN291" s="681"/>
      <c r="BO291" s="682"/>
      <c r="BP291" s="681"/>
      <c r="BQ291" s="683"/>
      <c r="BR291" s="598"/>
    </row>
    <row r="292" spans="1:70" s="626" customFormat="1" ht="96.75" customHeight="1">
      <c r="A292" s="825"/>
      <c r="B292" s="826"/>
      <c r="C292" s="826"/>
      <c r="D292" s="734"/>
      <c r="E292" s="653"/>
      <c r="F292" s="724" t="s">
        <v>1954</v>
      </c>
      <c r="G292" s="341"/>
      <c r="H292" s="341"/>
      <c r="I292" s="415"/>
      <c r="J292" s="341"/>
      <c r="K292" s="366"/>
      <c r="L292" s="341"/>
      <c r="M292" s="703"/>
      <c r="N292" s="704"/>
      <c r="O292" s="341"/>
      <c r="P292" s="703"/>
      <c r="Q292" s="704"/>
      <c r="R292" s="710"/>
      <c r="S292" s="677" t="s">
        <v>1955</v>
      </c>
      <c r="T292" s="292" t="s">
        <v>57</v>
      </c>
      <c r="U292" s="677" t="s">
        <v>1956</v>
      </c>
      <c r="V292" s="677" t="s">
        <v>1957</v>
      </c>
      <c r="W292" s="292" t="s">
        <v>278</v>
      </c>
      <c r="X292" s="292" t="s">
        <v>61</v>
      </c>
      <c r="Y292" s="656" t="str">
        <f>IF(OR(W292="PREVENTIVO",W292="DETECTIVO"),"PROBABILIDAD",IF(W292="CORRECTIVO","IMPACTO",""))</f>
        <v>IMPACTO</v>
      </c>
      <c r="Z292" s="657" t="str">
        <f t="shared" si="305"/>
        <v>25%</v>
      </c>
      <c r="AA292" s="727">
        <f>IFERROR(IF(AND(Y291="Probabilidad",Y292="Probabilidad"),(AA291-(AA291*Z292)),IF(AND(Y291="Impacto",Y292="Probabilidad"),(AA290-(AA290*Z292)),IF(Y292="Impacto",AA291,""))),"")</f>
        <v>7.1999999999999995E-2</v>
      </c>
      <c r="AB292" s="280" t="str">
        <f t="shared" si="306"/>
        <v>MUY BAJA</v>
      </c>
      <c r="AC292" s="726">
        <f>IFERROR(IF(AND(Y291="Impacto",Y292="Impacto"),(AC291-(AC291*Z292)),IF(AND(Y291="Probabilidad",Y292="Impacto"),(AC290-(AC290*Z292)),IF(Y292="Probabilidad",AC291,""))),"")</f>
        <v>0.75</v>
      </c>
      <c r="AD292" s="280" t="str">
        <f>IFERROR(IF(AC292="","",IF(AC292&lt;=0.2,"LEVE",IF(AC292&lt;=0.4,"MENOR",IF(AC292&lt;=0.6,"MODERADO",IF(AC292&lt;=0.8,"MAYOR",IF(AC292=1,"CATASTRÓFICO")))))),"")</f>
        <v>MAYOR</v>
      </c>
      <c r="AE292" s="658" t="str">
        <f>IFERROR(IF(OR(AND(AB292="Muy Baja",AD292="Leve"),AND(AB292="Muy Baja",AD292="Menor"),AND(AB292="Baja",AD292="Leve")),"BAJO",IF(OR(AND(AB292="Muy baja",AD292="Moderado"),AND(AB292="Baja",AD292="Menor"),AND(AB292="Baja",AD292="Moderado"),AND(AB292="Media",AD292="Leve"),AND(AB292="Media",AD292="Menor"),AND(AB292="Media",AD292="Moderado"),AND(AB292="Alta",AD292="Leve"),AND(AB292="Alta",AD292="Menor")),"MODERADO",IF(OR(AND(AB292="Muy Baja",AD292="Mayor"),AND(AB292="Baja",AD292="Mayor"),AND(AB292="Media",AD292="Mayor"),AND(AB292="Alta",AD292="Moderado"),AND(AB292="Alta",AD292="Mayor"),AND(AB292="Muy Alta",AD292="Leve"),AND(AB292="Muy Alta",AD292="Menor"),AND(AB292="Muy Alta",AD292="Moderado"),AND(AB292="Muy Alta",AD292="Mayor")),"ALTO",IF(OR(AND(AB292="Muy Baja",AD292="Catastrófico"),AND(AB292="Baja",AD292="Catastrófico"),AND(AB292="Media",AD292="Catastrófico"),AND(AB292="Alta",AD292="Catastrófico"),AND(AB292="Muy Alta",AD292="Catastrófico")),"EXTREMO","")))),"")</f>
        <v>ALTO</v>
      </c>
      <c r="AF292" s="413"/>
      <c r="AG292" s="351"/>
      <c r="AH292" s="708"/>
      <c r="AI292" s="741"/>
      <c r="AJ292" s="708"/>
      <c r="AK292" s="829"/>
      <c r="AL292" s="829"/>
      <c r="AM292" s="659"/>
      <c r="AN292" s="381"/>
      <c r="AO292" s="659"/>
      <c r="AP292" s="660"/>
      <c r="AQ292" s="655"/>
      <c r="AR292" s="300"/>
      <c r="AS292" s="287"/>
      <c r="AT292" s="300"/>
      <c r="AU292" s="287"/>
      <c r="AV292" s="295"/>
      <c r="AW292" s="287"/>
      <c r="AX292" s="295"/>
      <c r="AY292" s="287"/>
      <c r="AZ292" s="295"/>
      <c r="BA292" s="287"/>
      <c r="BB292" s="295"/>
      <c r="BC292" s="287"/>
      <c r="BD292" s="295"/>
      <c r="BE292" s="287"/>
      <c r="BF292" s="295"/>
      <c r="BG292" s="287"/>
      <c r="BH292" s="696"/>
      <c r="BI292" s="697"/>
      <c r="BJ292" s="822"/>
      <c r="BK292" s="823"/>
      <c r="BL292" s="822"/>
      <c r="BM292" s="823"/>
      <c r="BN292" s="681"/>
      <c r="BO292" s="682"/>
      <c r="BP292" s="681"/>
      <c r="BQ292" s="683"/>
      <c r="BR292" s="598"/>
    </row>
    <row r="293" spans="1:70" s="626" customFormat="1" ht="135.75" customHeight="1">
      <c r="A293" s="825"/>
      <c r="B293" s="826"/>
      <c r="C293" s="826"/>
      <c r="D293" s="734"/>
      <c r="E293" s="653" t="s">
        <v>470</v>
      </c>
      <c r="F293" s="272" t="s">
        <v>1958</v>
      </c>
      <c r="G293" s="336" t="s">
        <v>1959</v>
      </c>
      <c r="H293" s="336" t="s">
        <v>1403</v>
      </c>
      <c r="I293" s="415"/>
      <c r="J293" s="341" t="s">
        <v>18</v>
      </c>
      <c r="K293" s="344">
        <v>60</v>
      </c>
      <c r="L293" s="336" t="s">
        <v>1960</v>
      </c>
      <c r="M293" s="654" t="str">
        <f>IF(K293&lt;=0,"",IF(K293&lt;=2,"Muy Baja",IF(K293&lt;=10,"Baja",IF(K293&lt;=30,"Media",IF(K293&lt;=100,"Alta",IF(K293&gt;100,"Muy Alta"))))))</f>
        <v>Alta</v>
      </c>
      <c r="N293" s="345">
        <f>IF(M293="","",IF(M293="Muy Baja",0.2,IF(M293="Baja",0.4,IF(M293="Media",0.6,IF(M293="Alta",0.8,IF(M293="Muy Alta",1,))))))</f>
        <v>0.8</v>
      </c>
      <c r="O293" s="341" t="s">
        <v>55</v>
      </c>
      <c r="P293" s="654" t="str">
        <f>IF(OR(O293=CRITERIOS!$C$182,O293=CRITERIOS!$D$182),"Leve",IF(OR(O293=CRITERIOS!$C$183,O293=CRITERIOS!$D$183),"Menor",IF(OR(O293=CRITERIOS!$C$184,O293=CRITERIOS!$D$184),"Moderado",IF(OR(O293=CRITERIOS!$C$185,O293=CRITERIOS!$D$185),"Mayor",IF(OR(O293=CRITERIOS!$C$186,O293=CRITERIOS!$D$186),"Catastrófico","")))))</f>
        <v>Moderado</v>
      </c>
      <c r="Q293" s="345">
        <f>IF(P293="","",IF(P293="Leve",0.2,IF(P293="Menor",0.4,IF(P293="Moderado",0.6,IF(P293="Mayor",0.8,IF(P293="Catastrófico",1,))))))</f>
        <v>0.6</v>
      </c>
      <c r="R293" s="655" t="str">
        <f>IF(OR(AND(M293="Muy Baja",P293="Leve"),AND(M293="Muy Baja",P293="Menor"),AND(M293="Baja",P293="Leve")),"BAJO",IF(OR(AND(M293="Muy baja",P293="Moderado"),AND(M293="Baja",P293="Menor"),AND(M293="Baja",P293="Moderado"),AND(M293="Media",P293="Leve"),AND(M293="Media",P293="Menor"),AND(M293="Media",P293="Moderado"),AND(M293="Alta",P293="Leve"),AND(M293="Alta",P293="Menor")),"MODERADO",IF(OR(AND(M293="Muy Baja",P293="Mayor"),AND(M293="Baja",P293="Mayor"),AND(M293="Media",P293="Mayor"),AND(M293="Alta",P293="Moderado"),AND(M293="Alta",P293="Mayor"),AND(M293="Muy Alta",P293="Leve"),AND(M293="Muy Alta",P293="Menor"),AND(M293="Muy Alta",P293="Moderado"),AND(M293="Muy Alta",P293="Mayor")),"ALTO",IF(OR(AND(M293="Muy Baja",P293="Catastrófico"),AND(M293="Baja",P293="Catastrófico"),AND(M293="Media",P293="Catastrófico"),AND(M293="Alta",P293="Catastrófico"),AND(M293="Muy Alta",P293="Catastrófico")),"EXTREMO",""))))</f>
        <v>ALTO</v>
      </c>
      <c r="S293" s="677" t="s">
        <v>1961</v>
      </c>
      <c r="T293" s="292" t="s">
        <v>57</v>
      </c>
      <c r="U293" s="278" t="s">
        <v>1962</v>
      </c>
      <c r="V293" s="253" t="s">
        <v>1963</v>
      </c>
      <c r="W293" s="292" t="s">
        <v>78</v>
      </c>
      <c r="X293" s="292" t="s">
        <v>61</v>
      </c>
      <c r="Y293" s="656" t="str">
        <f t="shared" si="304"/>
        <v>PROBABILIDAD</v>
      </c>
      <c r="Z293" s="657" t="str">
        <f t="shared" si="305"/>
        <v>40%</v>
      </c>
      <c r="AA293" s="301">
        <f>IFERROR(IF(Y293="Probabilidad",(N293-(N293*Z293)),IF(Y293="Impacto",N293,"")),"")</f>
        <v>0.48</v>
      </c>
      <c r="AB293" s="280" t="str">
        <f t="shared" si="306"/>
        <v>MEDIA</v>
      </c>
      <c r="AC293" s="280">
        <f>IFERROR(IF(Y293="Impacto",(Q293-(Q293*Z293)),IF(Y293="Probabilidad",Q293,"")),"")</f>
        <v>0.6</v>
      </c>
      <c r="AD293" s="280" t="str">
        <f t="shared" ref="AD293:AD298" si="307">IFERROR(IF(AC293="","",IF(AC293&lt;=0.2,"LEVE",IF(AC293&lt;=0.4,"MENOR",IF(AC293&lt;=0.6,"MODERADO",IF(AC293&lt;=0.8,"MAYOR",IF(AC293=1,"CATASTRÓFICO")))))),"")</f>
        <v>MODERADO</v>
      </c>
      <c r="AE293" s="658" t="str">
        <f t="shared" ref="AE293:AE298" si="308">IFERROR(IF(OR(AND(AB293="Muy Baja",AD293="Leve"),AND(AB293="Muy Baja",AD293="Menor"),AND(AB293="Baja",AD293="Leve")),"BAJO",IF(OR(AND(AB293="Muy baja",AD293="Moderado"),AND(AB293="Baja",AD293="Menor"),AND(AB293="Baja",AD293="Moderado"),AND(AB293="Media",AD293="Leve"),AND(AB293="Media",AD293="Menor"),AND(AB293="Media",AD293="Moderado"),AND(AB293="Alta",AD293="Leve"),AND(AB293="Alta",AD293="Menor")),"MODERADO",IF(OR(AND(AB293="Muy Baja",AD293="Mayor"),AND(AB293="Baja",AD293="Mayor"),AND(AB293="Media",AD293="Mayor"),AND(AB293="Alta",AD293="Moderado"),AND(AB293="Alta",AD293="Mayor"),AND(AB293="Muy Alta",AD293="Leve"),AND(AB293="Muy Alta",AD293="Menor"),AND(AB293="Muy Alta",AD293="Moderado"),AND(AB293="Muy Alta",AD293="Mayor")),"ALTO",IF(OR(AND(AB293="Muy Baja",AD293="Catastrófico"),AND(AB293="Baja",AD293="Catastrófico"),AND(AB293="Media",AD293="Catastrófico"),AND(AB293="Alta",AD293="Catastrófico"),AND(AB293="Muy Alta",AD293="Catastrófico")),"EXTREMO","")))),"")</f>
        <v>MODERADO</v>
      </c>
      <c r="AF293" s="723" t="s">
        <v>478</v>
      </c>
      <c r="AG293" s="677" t="s">
        <v>1964</v>
      </c>
      <c r="AH293" s="659">
        <f>IF(AA293="","",MIN(AA293:AA294))</f>
        <v>0.28799999999999998</v>
      </c>
      <c r="AI293" s="355" t="str">
        <f>IFERROR(IF(AH293="","",IF(AH293&lt;=0.2,"MUY BAJA",IF(AH293&lt;=0.4,"BAJA",IF(AH293&lt;=0.6,"MEDIA",IF(AH293&lt;=0.8,"ALTA",IF(AH293=1,"MUY ALTA")))))),"")</f>
        <v>BAJA</v>
      </c>
      <c r="AJ293" s="659">
        <f>IF(AC293="","",MIN(AC293:AC294))</f>
        <v>0.6</v>
      </c>
      <c r="AK293" s="355" t="str">
        <f>IFERROR(IF(AJ293="","",IF(AJ293&lt;=0.2,"LEVE",IF(AJ293&lt;=0.4,"MENOR",IF(AJ293&lt;=0.6,"MODERADO",IF(AJ293&lt;=0.8,"MAYOR",IF(AJ293=1,"CATASTRÓFICO")))))),"")</f>
        <v>MODERADO</v>
      </c>
      <c r="AL293" s="355" t="str">
        <f>IFERROR(IF(OR(AND(AI293="Muy Baja",AK293="Leve"),AND(AI293="Muy Baja",AK293="Menor"),AND(AI293="Baja",AK293="Leve")),"BAJO",IF(OR(AND(AI293="Muy baja",AK293="Moderado"),AND(AI293="Baja",AK293="Menor"),AND(AI293="Baja",AK293="Moderado"),AND(AI293="Media",AK293="Leve"),AND(AI293="Media",AK293="Menor"),AND(AI293="Media",AK293="Moderado"),AND(AI293="Alta",AK293="Leve"),AND(AI293="Alta",AK293="Menor")),"MODERADO",IF(OR(AND(AI293="Muy Baja",AK293="Mayor"),AND(AI293="Baja",AK293="Mayor"),AND(AI293="Media",AK293="Mayor"),AND(AI293="Alta",AK293="Moderado"),AND(AI293="Alta",AK293="Mayor"),AND(AI293="Muy Alta",AK293="Leve"),AND(AI293="Muy Alta",AK293="Menor"),AND(AI293="Muy Alta",AK293="Moderado"),AND(AI293="Muy Alta",AK293="Mayor")),"ALTO",IF(OR(AND(AI293="Muy Baja",AK293="Catastrófico"),AND(AI293="Baja",AK293="Catastrófico"),AND(AI293="Media",AK293="Catastrófico"),AND(AI293="Alta",AK293="Catastrófico"),AND(AI293="Muy Alta",AK293="Catastrófico")),"EXTREMO","")))),"")</f>
        <v>MODERADO</v>
      </c>
      <c r="AM293" s="659"/>
      <c r="AN293" s="381"/>
      <c r="AO293" s="659"/>
      <c r="AP293" s="660"/>
      <c r="AQ293" s="655"/>
      <c r="AR293" s="335"/>
      <c r="AS293" s="336"/>
      <c r="AT293" s="335"/>
      <c r="AU293" s="336"/>
      <c r="AV293" s="356"/>
      <c r="AW293" s="336"/>
      <c r="AX293" s="356">
        <v>44266</v>
      </c>
      <c r="AY293" s="336" t="s">
        <v>155</v>
      </c>
      <c r="AZ293" s="356">
        <v>44587</v>
      </c>
      <c r="BA293" s="336" t="s">
        <v>1383</v>
      </c>
      <c r="BB293" s="356">
        <v>44796</v>
      </c>
      <c r="BC293" s="336" t="s">
        <v>1383</v>
      </c>
      <c r="BD293" s="356">
        <v>44960</v>
      </c>
      <c r="BE293" s="336" t="s">
        <v>1383</v>
      </c>
      <c r="BF293" s="360">
        <v>45138</v>
      </c>
      <c r="BG293" s="340" t="s">
        <v>1383</v>
      </c>
      <c r="BH293" s="808"/>
      <c r="BI293" s="804"/>
      <c r="BJ293" s="830">
        <v>45401</v>
      </c>
      <c r="BK293" s="804" t="s">
        <v>1965</v>
      </c>
      <c r="BL293" s="830">
        <v>45552</v>
      </c>
      <c r="BM293" s="804" t="s">
        <v>72</v>
      </c>
      <c r="BN293" s="681">
        <v>45720</v>
      </c>
      <c r="BO293" s="341" t="s">
        <v>73</v>
      </c>
      <c r="BP293" s="681">
        <v>45697</v>
      </c>
      <c r="BQ293" s="361" t="s">
        <v>74</v>
      </c>
      <c r="BR293" s="598"/>
    </row>
    <row r="294" spans="1:70" s="626" customFormat="1" ht="109.5" customHeight="1">
      <c r="A294" s="825"/>
      <c r="B294" s="826"/>
      <c r="C294" s="826"/>
      <c r="D294" s="734"/>
      <c r="E294" s="653"/>
      <c r="F294" s="273" t="s">
        <v>1966</v>
      </c>
      <c r="G294" s="336"/>
      <c r="H294" s="336"/>
      <c r="I294" s="415"/>
      <c r="J294" s="341"/>
      <c r="K294" s="344"/>
      <c r="L294" s="336"/>
      <c r="M294" s="654"/>
      <c r="N294" s="345"/>
      <c r="O294" s="341"/>
      <c r="P294" s="654"/>
      <c r="Q294" s="345"/>
      <c r="R294" s="655"/>
      <c r="S294" s="677" t="s">
        <v>1967</v>
      </c>
      <c r="T294" s="292" t="s">
        <v>57</v>
      </c>
      <c r="U294" s="278" t="s">
        <v>1399</v>
      </c>
      <c r="V294" s="278" t="s">
        <v>1968</v>
      </c>
      <c r="W294" s="292" t="s">
        <v>78</v>
      </c>
      <c r="X294" s="292" t="s">
        <v>61</v>
      </c>
      <c r="Y294" s="656" t="str">
        <f t="shared" si="304"/>
        <v>PROBABILIDAD</v>
      </c>
      <c r="Z294" s="657" t="str">
        <f t="shared" si="305"/>
        <v>40%</v>
      </c>
      <c r="AA294" s="275">
        <f>IFERROR(IF(AND(Y293="Probabilidad",Y294="Probabilidad"),(AA293-(AA293*Z294)),IF(Y294="Probabilidad",(N293-(N293*Z294)),IF(Y294="Impacto",AA293,""))),"")</f>
        <v>0.28799999999999998</v>
      </c>
      <c r="AB294" s="280" t="str">
        <f t="shared" si="306"/>
        <v>BAJA</v>
      </c>
      <c r="AC294" s="280">
        <f>IFERROR(IF(AND(Y293="Impacto",Y294="Impacto"),(AC293-(AC293*Z294)),IF(Y294="Impacto",(Q293-(+Q293*Z294)),IF(Y294="Probabilidad",AC293,""))),"")</f>
        <v>0.6</v>
      </c>
      <c r="AD294" s="280" t="str">
        <f t="shared" si="307"/>
        <v>MODERADO</v>
      </c>
      <c r="AE294" s="658" t="str">
        <f t="shared" si="308"/>
        <v>MODERADO</v>
      </c>
      <c r="AF294" s="723" t="s">
        <v>478</v>
      </c>
      <c r="AG294" s="677" t="s">
        <v>1969</v>
      </c>
      <c r="AH294" s="659"/>
      <c r="AI294" s="355"/>
      <c r="AJ294" s="659"/>
      <c r="AK294" s="355"/>
      <c r="AL294" s="355"/>
      <c r="AM294" s="659"/>
      <c r="AN294" s="381"/>
      <c r="AO294" s="659"/>
      <c r="AP294" s="660"/>
      <c r="AQ294" s="655"/>
      <c r="AR294" s="335"/>
      <c r="AS294" s="336"/>
      <c r="AT294" s="335"/>
      <c r="AU294" s="336"/>
      <c r="AV294" s="356"/>
      <c r="AW294" s="336"/>
      <c r="AX294" s="356"/>
      <c r="AY294" s="336"/>
      <c r="AZ294" s="356"/>
      <c r="BA294" s="336"/>
      <c r="BB294" s="356"/>
      <c r="BC294" s="336"/>
      <c r="BD294" s="356"/>
      <c r="BE294" s="336"/>
      <c r="BF294" s="360"/>
      <c r="BG294" s="340"/>
      <c r="BH294" s="808"/>
      <c r="BI294" s="804"/>
      <c r="BJ294" s="830"/>
      <c r="BK294" s="804"/>
      <c r="BL294" s="830"/>
      <c r="BM294" s="804"/>
      <c r="BN294" s="681"/>
      <c r="BO294" s="341"/>
      <c r="BP294" s="681"/>
      <c r="BQ294" s="361"/>
      <c r="BR294" s="598"/>
    </row>
    <row r="295" spans="1:70" s="626" customFormat="1" ht="340.5" customHeight="1">
      <c r="A295" s="825"/>
      <c r="B295" s="826"/>
      <c r="C295" s="826"/>
      <c r="D295" s="734"/>
      <c r="E295" s="688" t="s">
        <v>426</v>
      </c>
      <c r="F295" s="273" t="s">
        <v>1970</v>
      </c>
      <c r="G295" s="302" t="s">
        <v>1971</v>
      </c>
      <c r="H295" s="273" t="s">
        <v>1972</v>
      </c>
      <c r="I295" s="415"/>
      <c r="J295" s="271" t="s">
        <v>18</v>
      </c>
      <c r="K295" s="274">
        <v>44</v>
      </c>
      <c r="L295" s="273" t="s">
        <v>754</v>
      </c>
      <c r="M295" s="656" t="str">
        <f>IF(K295&lt;=0,"",IF(K295&lt;=2,"Muy Baja",IF(K295&lt;=10,"Baja",IF(K295&lt;=30,"Media",IF(K295&lt;=100,"Alta",IF(K295&gt;100,"Muy Alta"))))))</f>
        <v>Alta</v>
      </c>
      <c r="N295" s="275">
        <f>IF(M295="","",IF(M295="Muy Baja",0.2,IF(M295="Baja",0.4,IF(M295="Media",0.6,IF(M295="Alta",0.8,IF(M295="Muy Alta",1,))))))</f>
        <v>0.8</v>
      </c>
      <c r="O295" s="271" t="s">
        <v>55</v>
      </c>
      <c r="P295" s="831" t="str">
        <f>IF(OR(O295=CRITERIOS!$C$182,O295=CRITERIOS!$D$182),"Leve",IF(OR(O295=CRITERIOS!$C$183,O295=CRITERIOS!$D$183),"Menor",IF(OR(O295=CRITERIOS!$C$184,O295=CRITERIOS!$D$184),"Moderado",IF(OR(O295=CRITERIOS!$C$185,O295=CRITERIOS!$D$185),"Mayor",IF(OR(O295=CRITERIOS!$C$186,O295=CRITERIOS!$D$186),"Catastrófico","")))))</f>
        <v>Moderado</v>
      </c>
      <c r="Q295" s="275">
        <f>IF(P295="","",IF(P295="Leve",0.2,IF(P295="Menor",0.4,IF(P295="Moderado",0.6,IF(P295="Mayor",0.8,IF(P295="Catastrófico",1,))))))</f>
        <v>0.6</v>
      </c>
      <c r="R295" s="658" t="str">
        <f>IF(OR(AND(M295="Muy Baja",P295="Leve"),AND(M295="Muy Baja",P295="Menor"),AND(M295="Baja",P295="Leve")),"BAJO",IF(OR(AND(M295="Muy baja",P295="Moderado"),AND(M295="Baja",P295="Menor"),AND(M295="Baja",P295="Moderado"),AND(M295="Media",P295="Leve"),AND(M295="Media",P295="Menor"),AND(M295="Media",P295="Moderado"),AND(M295="Alta",P295="Leve"),AND(M295="Alta",P295="Menor")),"MODERADO",IF(OR(AND(M295="Muy Baja",P295="Mayor"),AND(M295="Baja",P295="Mayor"),AND(M295="Media",P295="Mayor"),AND(M295="Alta",P295="Moderado"),AND(M295="Alta",P295="Mayor"),AND(M295="Muy Alta",P295="Leve"),AND(M295="Muy Alta",P295="Menor"),AND(M295="Muy Alta",P295="Moderado"),AND(M295="Muy Alta",P295="Mayor")),"ALTO",IF(OR(AND(M295="Muy Baja",P295="Catastrófico"),AND(M295="Baja",P295="Catastrófico"),AND(M295="Media",P295="Catastrófico"),AND(M295="Alta",P295="Catastrófico"),AND(M295="Muy Alta",P295="Catastrófico")),"EXTREMO",""))))</f>
        <v>ALTO</v>
      </c>
      <c r="S295" s="273" t="s">
        <v>1973</v>
      </c>
      <c r="T295" s="248" t="s">
        <v>57</v>
      </c>
      <c r="U295" s="677" t="s">
        <v>756</v>
      </c>
      <c r="V295" s="677" t="s">
        <v>1974</v>
      </c>
      <c r="W295" s="248" t="s">
        <v>78</v>
      </c>
      <c r="X295" s="248" t="s">
        <v>61</v>
      </c>
      <c r="Y295" s="657" t="str">
        <f t="shared" ref="Y295" si="309">IF(OR(W295="PREVENTIVO",W295="DETECTIVO"),"PROBABILIDAD",IF(W295="CORRECTIVO","IMPACTO",""))</f>
        <v>PROBABILIDAD</v>
      </c>
      <c r="Z295" s="657" t="str">
        <f t="shared" si="302"/>
        <v>40%</v>
      </c>
      <c r="AA295" s="275">
        <f>IFERROR(IF(Y295="Probabilidad",(N295-(N295*Z295)),IF(Y295="Impacto",N295,"")),"")</f>
        <v>0.48</v>
      </c>
      <c r="AB295" s="280" t="str">
        <f t="shared" si="306"/>
        <v>MEDIA</v>
      </c>
      <c r="AC295" s="280">
        <f>IFERROR(IF(AND(Y294="Impacto",Y295="Impacto"),(AC294-(AC294*Z295)),IF(AND(Y294="Probabilidad",Y295="Impacto"),(#REF!-(#REF!*Z295)),IF(Y295="Probabilidad",AC294,""))),"")</f>
        <v>0.6</v>
      </c>
      <c r="AD295" s="280" t="str">
        <f t="shared" si="307"/>
        <v>MODERADO</v>
      </c>
      <c r="AE295" s="658" t="str">
        <f t="shared" si="308"/>
        <v>MODERADO</v>
      </c>
      <c r="AF295" s="732">
        <v>45811</v>
      </c>
      <c r="AG295" s="272" t="s">
        <v>1975</v>
      </c>
      <c r="AH295" s="689">
        <f>MIN(AA295)</f>
        <v>0.48</v>
      </c>
      <c r="AI295" s="280" t="str">
        <f>IFERROR(IF(AH295="","",IF(AH295&lt;=0.2,"MUY BAJA",IF(AH295&lt;=0.4,"BAJA",IF(AH295&lt;=0.6,"MEDIA",IF(AH295&lt;=0.8,"ALTA",IF(AH295=1,"MUY ALTA")))))),"")</f>
        <v>MEDIA</v>
      </c>
      <c r="AJ295" s="689">
        <f>MIN(AC295)</f>
        <v>0.6</v>
      </c>
      <c r="AK295" s="280" t="str">
        <f>IFERROR(IF(AJ295="","",IF(AJ295&lt;=0.2,"LEVE",IF(AJ295&lt;=0.4,"MENOR",IF(AJ295&lt;=0.6,"MODERADO",IF(AJ295&lt;=0.8,"MAYOR",IF(AJ295=1,"CATASTRÓFICO")))))),"")</f>
        <v>MODERADO</v>
      </c>
      <c r="AL295" s="280" t="str">
        <f>IFERROR(IF(OR(AND(AI295="Muy Baja",AK295="Leve"),AND(AI295="Muy Baja",AK295="Menor"),AND(AI295="Baja",AK295="Leve")),"BAJO",IF(OR(AND(AI295="Muy baja",AK295="Moderado"),AND(AI295="Baja",AK295="Menor"),AND(AI295="Baja",AK295="Moderado"),AND(AI295="Media",AK295="Leve"),AND(AI295="Media",AK295="Menor"),AND(AI295="Media",AK295="Moderado"),AND(AI295="Alta",AK295="Leve"),AND(AI295="Alta",AK295="Menor")),"MODERADO",IF(OR(AND(AI295="Muy Baja",AK295="Mayor"),AND(AI295="Baja",AK295="Mayor"),AND(AI295="Media",AK295="Mayor"),AND(AI295="Alta",AK295="Moderado"),AND(AI295="Alta",AK295="Mayor"),AND(AI295="Muy Alta",AK295="Leve"),AND(AI295="Muy Alta",AK295="Menor"),AND(AI295="Muy Alta",AK295="Moderado"),AND(AI295="Muy Alta",AK295="Mayor")),"ALTO",IF(OR(AND(AI295="Muy Baja",AK295="Catastrófico"),AND(AI295="Baja",AK295="Catastrófico"),AND(AI295="Media",AK295="Catastrófico"),AND(AI295="Alta",AK295="Catastrófico"),AND(AI295="Muy Alta",AK295="Catastrófico")),"EXTREMO","")))),"")</f>
        <v>MODERADO</v>
      </c>
      <c r="AM295" s="659"/>
      <c r="AN295" s="381"/>
      <c r="AO295" s="659"/>
      <c r="AP295" s="660"/>
      <c r="AQ295" s="655"/>
      <c r="AR295" s="695">
        <v>44256</v>
      </c>
      <c r="AS295" s="690" t="s">
        <v>1976</v>
      </c>
      <c r="AT295" s="695">
        <v>44587</v>
      </c>
      <c r="AU295" s="780" t="s">
        <v>1977</v>
      </c>
      <c r="AV295" s="695">
        <v>44594</v>
      </c>
      <c r="AW295" s="690" t="s">
        <v>760</v>
      </c>
      <c r="AX295" s="793">
        <v>45152</v>
      </c>
      <c r="AY295" s="832" t="s">
        <v>1978</v>
      </c>
      <c r="AZ295" s="793"/>
      <c r="BA295" s="833"/>
      <c r="BB295" s="793"/>
      <c r="BC295" s="833"/>
      <c r="BD295" s="793"/>
      <c r="BE295" s="833"/>
      <c r="BF295" s="793"/>
      <c r="BG295" s="833"/>
      <c r="BH295" s="793"/>
      <c r="BI295" s="781"/>
      <c r="BJ295" s="834">
        <v>45370</v>
      </c>
      <c r="BK295" s="781" t="s">
        <v>1979</v>
      </c>
      <c r="BL295" s="834" t="s">
        <v>438</v>
      </c>
      <c r="BM295" s="781" t="s">
        <v>1980</v>
      </c>
      <c r="BN295" s="679" t="s">
        <v>440</v>
      </c>
      <c r="BO295" s="680" t="s">
        <v>332</v>
      </c>
      <c r="BP295" s="679" t="s">
        <v>442</v>
      </c>
      <c r="BQ295" s="763" t="s">
        <v>74</v>
      </c>
      <c r="BR295" s="598"/>
    </row>
    <row r="296" spans="1:70" ht="318.75" customHeight="1">
      <c r="A296" s="825"/>
      <c r="B296" s="826"/>
      <c r="C296" s="826"/>
      <c r="D296" s="734"/>
      <c r="E296" s="653" t="s">
        <v>1605</v>
      </c>
      <c r="F296" s="365" t="s">
        <v>1981</v>
      </c>
      <c r="G296" s="336" t="s">
        <v>1982</v>
      </c>
      <c r="H296" s="341" t="s">
        <v>1983</v>
      </c>
      <c r="I296" s="415"/>
      <c r="J296" s="341" t="s">
        <v>1984</v>
      </c>
      <c r="K296" s="344">
        <v>2399</v>
      </c>
      <c r="L296" s="341" t="s">
        <v>1985</v>
      </c>
      <c r="M296" s="654" t="str">
        <f>IF(K296&lt;=0,"",IF(K296&lt;=2,"Muy Baja",IF(K296&lt;=10,"Baja",IF(K296&lt;=30,"Media",IF(K296&lt;=100,"Alta",IF(K296&gt;100,"Muy Alta"))))))</f>
        <v>Muy Alta</v>
      </c>
      <c r="N296" s="345">
        <f>IF(M296="","",IF(M296="Muy Baja",0.2,IF(M296="Baja",0.4,IF(M296="Media",0.6,IF(M296="Alta",0.8,IF(M296="Muy Alta",1,))))))</f>
        <v>1</v>
      </c>
      <c r="O296" s="336" t="s">
        <v>149</v>
      </c>
      <c r="P296" s="786" t="str">
        <f>IF(OR(O296=CRITERIOS!$C$182,O296=CRITERIOS!$D$182),"Leve",IF(OR(O296=CRITERIOS!$C$183,O296=CRITERIOS!$D$183),"Menor",IF(OR(O296=CRITERIOS!$C$184,O296=CRITERIOS!$D$184),"Moderado",IF(OR(O296=CRITERIOS!$C$185,O296=CRITERIOS!$D$185),"Mayor",IF(OR(O296=CRITERIOS!$C$186,O296=CRITERIOS!$D$186),"Catastrófico","")))))</f>
        <v>Mayor</v>
      </c>
      <c r="Q296" s="345">
        <f>IF(P296="","",IF(P296="Leve",0.2,IF(P296="Menor",0.4,IF(P296="Moderado",0.6,IF(P296="Mayor",0.8,IF(P296="Catastrófico",1,))))))</f>
        <v>0.8</v>
      </c>
      <c r="R296" s="774" t="str">
        <f>IF(OR(AND(M296="Muy Baja",P296="Leve"),AND(M296="Muy Baja",P296="Menor"),AND(M296="Baja",P296="Leve")),"BAJO",IF(OR(AND(M296="Muy baja",P296="Moderado"),AND(M296="Baja",P296="Menor"),AND(M296="Baja",P296="Moderado"),AND(M296="Media",P296="Leve"),AND(M296="Media",P296="Menor"),AND(M296="Media",P296="Moderado"),AND(M296="Alta",P296="Leve"),AND(M296="Alta",P296="Menor")),"MODERADO",IF(OR(AND(M296="Muy Baja",P296="Mayor"),AND(M296="Baja",P296="Mayor"),AND(M296="Media",P296="Mayor"),AND(M296="Alta",P296="Moderado"),AND(M296="Alta",P296="Mayor"),AND(M296="Muy Alta",P296="Leve"),AND(M296="Muy Alta",P296="Menor"),AND(M296="Muy Alta",P296="Moderado"),AND(M296="Muy Alta",P296="Mayor")),"ALTO",IF(OR(AND(M296="Muy Baja",P296="Catastrófico"),AND(M296="Baja",P296="Catastrófico"),AND(M296="Media",P296="Catastrófico"),AND(M296="Alta",P296="Catastrófico"),AND(M296="Muy Alta",P296="Catastrófico")),"EXTREMO",""))))</f>
        <v>ALTO</v>
      </c>
      <c r="S296" s="271" t="s">
        <v>1986</v>
      </c>
      <c r="T296" s="292" t="s">
        <v>114</v>
      </c>
      <c r="U296" s="283" t="s">
        <v>1987</v>
      </c>
      <c r="V296" s="314" t="s">
        <v>1988</v>
      </c>
      <c r="W296" s="292" t="s">
        <v>78</v>
      </c>
      <c r="X296" s="292" t="s">
        <v>61</v>
      </c>
      <c r="Y296" s="656" t="str">
        <f>IF(OR(W296="PREVENTIVO",W296="DETECTIVO"),"PROBABILIDAD",IF(W296="CORRECTIVO","IMPACTO",""))</f>
        <v>PROBABILIDAD</v>
      </c>
      <c r="Z296" s="657" t="str">
        <f t="shared" si="302"/>
        <v>40%</v>
      </c>
      <c r="AA296" s="301">
        <f>IFERROR(IF(Y296="Probabilidad",(N296-(N296*Z296)),IF(Y296="Impacto",N296,"")),"")</f>
        <v>0.6</v>
      </c>
      <c r="AB296" s="280" t="str">
        <f t="shared" si="303"/>
        <v>MEDIA</v>
      </c>
      <c r="AC296" s="280">
        <f>IFERROR(IF(Y296="Impacto",(Q296-(Q296*Z296)),IF(Y296="Probabilidad",Q296,"")),"")</f>
        <v>0.8</v>
      </c>
      <c r="AD296" s="280" t="str">
        <f t="shared" si="307"/>
        <v>MAYOR</v>
      </c>
      <c r="AE296" s="658" t="str">
        <f t="shared" si="308"/>
        <v>ALTO</v>
      </c>
      <c r="AF296" s="319">
        <v>45908</v>
      </c>
      <c r="AG296" s="264" t="s">
        <v>1989</v>
      </c>
      <c r="AH296" s="659">
        <f>IF(AA296="","",MIN(AA296:AA298))</f>
        <v>0.216</v>
      </c>
      <c r="AI296" s="381" t="str">
        <f>IFERROR(IF(AH296="","",IF(AH296&lt;=0.2,"MUY BAJA",IF(AH296&lt;=0.4,"BAJA",IF(AH296&lt;=0.6,"MEDIA",IF(AH296&lt;=0.8,"ALTA",IF(AH296=1,"MUY ALTA")))))),"")</f>
        <v>BAJA</v>
      </c>
      <c r="AJ296" s="659">
        <f>IF(AC296="","",MIN(AC296:AC298))</f>
        <v>0.8</v>
      </c>
      <c r="AK296" s="391" t="str">
        <f>IFERROR(IF(AJ296="","",IF(AJ296&lt;=0.2,"LEVE",IF(AJ296&lt;=0.4,"MENOR",IF(AJ296&lt;=0.6,"MODERADO",IF(AJ296&lt;=0.8,"MAYOR",IF(AJ296=1,"CATASTRÓFICO")))))),"")</f>
        <v>MAYOR</v>
      </c>
      <c r="AL296" s="391" t="str">
        <f>IFERROR(IF(OR(AND(AI296="Muy Baja",AK296="Leve"),AND(AI296="Muy Baja",AK296="Menor"),AND(AI296="Baja",AK296="Leve")),"BAJO",IF(OR(AND(AI296="Muy baja",AK296="Moderado"),AND(AI296="Baja",AK296="Menor"),AND(AI296="Baja",AK296="Moderado"),AND(AI296="Media",AK296="Leve"),AND(AI296="Media",AK296="Menor"),AND(AI296="Media",AK296="Moderado"),AND(AI296="Alta",AK296="Leve"),AND(AI296="Alta",AK296="Menor")),"MODERADO",IF(OR(AND(AI296="Muy Baja",AK296="Mayor"),AND(AI296="Baja",AK296="Mayor"),AND(AI296="Media",AK296="Mayor"),AND(AI296="Alta",AK296="Moderado"),AND(AI296="Alta",AK296="Mayor"),AND(AI296="Muy Alta",AK296="Leve"),AND(AI296="Muy Alta",AK296="Menor"),AND(AI296="Muy Alta",AK296="Moderado"),AND(AI296="Muy Alta",AK296="Mayor")),"ALTO",IF(OR(AND(AI296="Muy Baja",AK296="Catastrófico"),AND(AI296="Baja",AK296="Catastrófico"),AND(AI296="Media",AK296="Catastrófico"),AND(AI296="Alta",AK296="Catastrófico"),AND(AI296="Muy Alta",AK296="Catastrófico")),"EXTREMO","")))),"")</f>
        <v>ALTO</v>
      </c>
      <c r="AM296" s="659"/>
      <c r="AN296" s="381"/>
      <c r="AO296" s="659"/>
      <c r="AP296" s="660"/>
      <c r="AQ296" s="655"/>
      <c r="AR296" s="298">
        <v>43725</v>
      </c>
      <c r="AS296" s="273" t="s">
        <v>1095</v>
      </c>
      <c r="AT296" s="298">
        <v>43859</v>
      </c>
      <c r="AU296" s="273" t="s">
        <v>1891</v>
      </c>
      <c r="AV296" s="288">
        <v>44063</v>
      </c>
      <c r="AW296" s="273" t="s">
        <v>1892</v>
      </c>
      <c r="AX296" s="288">
        <v>44293</v>
      </c>
      <c r="AY296" s="273" t="s">
        <v>1893</v>
      </c>
      <c r="AZ296" s="288">
        <v>44586</v>
      </c>
      <c r="BA296" s="273" t="s">
        <v>1894</v>
      </c>
      <c r="BB296" s="671">
        <v>45128</v>
      </c>
      <c r="BC296" s="336" t="s">
        <v>1990</v>
      </c>
      <c r="BD296" s="356"/>
      <c r="BE296" s="336"/>
      <c r="BF296" s="356"/>
      <c r="BG296" s="336"/>
      <c r="BH296" s="356"/>
      <c r="BI296" s="336"/>
      <c r="BJ296" s="348">
        <v>45401</v>
      </c>
      <c r="BK296" s="341" t="s">
        <v>249</v>
      </c>
      <c r="BL296" s="360">
        <v>45540</v>
      </c>
      <c r="BM296" s="362" t="s">
        <v>1991</v>
      </c>
      <c r="BN296" s="413">
        <v>45750</v>
      </c>
      <c r="BO296" s="423" t="s">
        <v>1992</v>
      </c>
      <c r="BP296" s="413">
        <v>45902</v>
      </c>
      <c r="BQ296" s="430" t="s">
        <v>1993</v>
      </c>
    </row>
    <row r="297" spans="1:70" ht="178.5" customHeight="1">
      <c r="A297" s="825"/>
      <c r="B297" s="826"/>
      <c r="C297" s="826"/>
      <c r="D297" s="734"/>
      <c r="E297" s="653"/>
      <c r="F297" s="365"/>
      <c r="G297" s="336"/>
      <c r="H297" s="341"/>
      <c r="I297" s="415"/>
      <c r="J297" s="336"/>
      <c r="K297" s="344"/>
      <c r="L297" s="341"/>
      <c r="M297" s="654"/>
      <c r="N297" s="345"/>
      <c r="O297" s="336"/>
      <c r="P297" s="786"/>
      <c r="Q297" s="345"/>
      <c r="R297" s="774"/>
      <c r="S297" s="314" t="s">
        <v>1994</v>
      </c>
      <c r="T297" s="292" t="s">
        <v>98</v>
      </c>
      <c r="U297" s="283" t="s">
        <v>1995</v>
      </c>
      <c r="V297" s="314" t="s">
        <v>1996</v>
      </c>
      <c r="W297" s="292" t="s">
        <v>78</v>
      </c>
      <c r="X297" s="292" t="s">
        <v>61</v>
      </c>
      <c r="Y297" s="656" t="str">
        <f>IF(OR(W297="PREVENTIVO",W297="DETECTIVO"),"PROBABILIDAD",IF(W297="CORRECTIVO","IMPACTO",""))</f>
        <v>PROBABILIDAD</v>
      </c>
      <c r="Z297" s="657" t="str">
        <f t="shared" si="302"/>
        <v>40%</v>
      </c>
      <c r="AA297" s="275">
        <f>IFERROR(IF(AND(Y296="Probabilidad",Y297="Probabilidad"),(AA296-(AA296*Z297)),IF(Y297="Probabilidad",(N296-(N296*Z297)),IF(Y297="Impacto",AA296,""))),"")</f>
        <v>0.36</v>
      </c>
      <c r="AB297" s="280" t="str">
        <f t="shared" si="303"/>
        <v>BAJA</v>
      </c>
      <c r="AC297" s="280">
        <f>IFERROR(IF(AND(Y296="Impacto",Y297="Impacto"),(AC296-(AC296*Z297)),IF(Y297="Impacto",(Q296-(+Q296*Z297)),IF(Y297="Probabilidad",AC296,""))),"")</f>
        <v>0.8</v>
      </c>
      <c r="AD297" s="280" t="str">
        <f t="shared" si="307"/>
        <v>MAYOR</v>
      </c>
      <c r="AE297" s="658" t="str">
        <f t="shared" si="308"/>
        <v>ALTO</v>
      </c>
      <c r="AF297" s="319">
        <v>45908</v>
      </c>
      <c r="AG297" s="259" t="s">
        <v>1997</v>
      </c>
      <c r="AH297" s="659"/>
      <c r="AI297" s="381"/>
      <c r="AJ297" s="659"/>
      <c r="AK297" s="391"/>
      <c r="AL297" s="391"/>
      <c r="AM297" s="659"/>
      <c r="AN297" s="381"/>
      <c r="AO297" s="659"/>
      <c r="AP297" s="660"/>
      <c r="AQ297" s="655"/>
      <c r="AR297" s="835">
        <v>44063</v>
      </c>
      <c r="AS297" s="836" t="s">
        <v>72</v>
      </c>
      <c r="AT297" s="835">
        <v>44293</v>
      </c>
      <c r="AU297" s="836" t="s">
        <v>72</v>
      </c>
      <c r="AV297" s="835">
        <v>44586</v>
      </c>
      <c r="AW297" s="836" t="s">
        <v>72</v>
      </c>
      <c r="AX297" s="835">
        <v>44803</v>
      </c>
      <c r="AY297" s="836" t="s">
        <v>72</v>
      </c>
      <c r="AZ297" s="837">
        <v>44960</v>
      </c>
      <c r="BA297" s="836" t="s">
        <v>72</v>
      </c>
      <c r="BB297" s="671"/>
      <c r="BC297" s="336"/>
      <c r="BD297" s="356"/>
      <c r="BE297" s="336"/>
      <c r="BF297" s="356"/>
      <c r="BG297" s="336"/>
      <c r="BH297" s="356"/>
      <c r="BI297" s="336"/>
      <c r="BJ297" s="348"/>
      <c r="BK297" s="341"/>
      <c r="BL297" s="360"/>
      <c r="BM297" s="340"/>
      <c r="BN297" s="413"/>
      <c r="BO297" s="351"/>
      <c r="BP297" s="413"/>
      <c r="BQ297" s="428"/>
    </row>
    <row r="298" spans="1:70" ht="136.5" customHeight="1" thickBot="1">
      <c r="A298" s="838"/>
      <c r="B298" s="839"/>
      <c r="C298" s="839"/>
      <c r="D298" s="840"/>
      <c r="E298" s="841"/>
      <c r="F298" s="387"/>
      <c r="G298" s="374"/>
      <c r="H298" s="388"/>
      <c r="I298" s="416"/>
      <c r="J298" s="374"/>
      <c r="K298" s="390"/>
      <c r="L298" s="388"/>
      <c r="M298" s="842"/>
      <c r="N298" s="389"/>
      <c r="O298" s="374"/>
      <c r="P298" s="843"/>
      <c r="Q298" s="389"/>
      <c r="R298" s="844"/>
      <c r="S298" s="262" t="s">
        <v>1998</v>
      </c>
      <c r="T298" s="243" t="s">
        <v>85</v>
      </c>
      <c r="U298" s="313" t="s">
        <v>1995</v>
      </c>
      <c r="V298" s="262" t="s">
        <v>1999</v>
      </c>
      <c r="W298" s="243" t="s">
        <v>78</v>
      </c>
      <c r="X298" s="243" t="s">
        <v>61</v>
      </c>
      <c r="Y298" s="845" t="str">
        <f>IF(OR(W298="PREVENTIVO",W298="DETECTIVO"),"PROBABILIDAD",IF(W298="CORRECTIVO","IMPACTO",""))</f>
        <v>PROBABILIDAD</v>
      </c>
      <c r="Z298" s="846" t="str">
        <f t="shared" si="302"/>
        <v>40%</v>
      </c>
      <c r="AA298" s="312">
        <f>IFERROR(IF(AND(Y297="Probabilidad",Y298="Probabilidad"),(AA297-(AA297*Z298)),IF(AND(Y297="Impacto",Y298="Probabilidad"),(AA296-(AA296*Z298)),IF(Y298="Impacto",AA297,""))),"")</f>
        <v>0.216</v>
      </c>
      <c r="AB298" s="256" t="str">
        <f t="shared" si="303"/>
        <v>BAJA</v>
      </c>
      <c r="AC298" s="256">
        <f>IFERROR(IF(AND(Y297="Impacto",Y298="Impacto"),(AC297-(AC297*Z298)),IF(AND(Y297="Probabilidad",Y298="Impacto"),(AC296-(AC296*Z298)),IF(Y298="Probabilidad",AC297,""))),"")</f>
        <v>0.8</v>
      </c>
      <c r="AD298" s="256" t="str">
        <f t="shared" si="307"/>
        <v>MAYOR</v>
      </c>
      <c r="AE298" s="847" t="str">
        <f t="shared" si="308"/>
        <v>ALTO</v>
      </c>
      <c r="AF298" s="324">
        <v>45908</v>
      </c>
      <c r="AG298" s="263" t="s">
        <v>2000</v>
      </c>
      <c r="AH298" s="848"/>
      <c r="AI298" s="414"/>
      <c r="AJ298" s="848"/>
      <c r="AK298" s="392"/>
      <c r="AL298" s="392"/>
      <c r="AM298" s="848"/>
      <c r="AN298" s="414"/>
      <c r="AO298" s="848"/>
      <c r="AP298" s="849"/>
      <c r="AQ298" s="850"/>
      <c r="AR298" s="851"/>
      <c r="AS298" s="852"/>
      <c r="AT298" s="851"/>
      <c r="AU298" s="853"/>
      <c r="AV298" s="851"/>
      <c r="AW298" s="853"/>
      <c r="AX298" s="851"/>
      <c r="AY298" s="853"/>
      <c r="AZ298" s="854"/>
      <c r="BA298" s="853"/>
      <c r="BB298" s="855"/>
      <c r="BC298" s="374"/>
      <c r="BD298" s="373"/>
      <c r="BE298" s="374"/>
      <c r="BF298" s="373"/>
      <c r="BG298" s="374"/>
      <c r="BH298" s="373"/>
      <c r="BI298" s="374"/>
      <c r="BJ298" s="419"/>
      <c r="BK298" s="388"/>
      <c r="BL298" s="378"/>
      <c r="BM298" s="377"/>
      <c r="BN298" s="422"/>
      <c r="BO298" s="424"/>
      <c r="BP298" s="422"/>
      <c r="BQ298" s="431"/>
    </row>
    <row r="299" spans="1:70">
      <c r="M299" s="856"/>
      <c r="AN299" s="857"/>
    </row>
    <row r="300" spans="1:70">
      <c r="AN300" s="857"/>
    </row>
    <row r="301" spans="1:70">
      <c r="AN301" s="857"/>
    </row>
  </sheetData>
  <sheetProtection algorithmName="SHA-512" hashValue="swzUqQNWLoO3MfMmqKTYN4XjYEvlwkCzMeVWyxwoeVY/Rr+qsTL5SYKx7a4fM6OOELLK5opfZdEZd2IeitwfzA==" saltValue="s31H0zv+IJMZ2qqRcgmc5Q==" spinCount="100000" sheet="1" sort="0" autoFilter="0"/>
  <autoFilter ref="A18:BQ298" xr:uid="{00000000-0001-0000-0000-000000000000}"/>
  <mergeCells count="3198">
    <mergeCell ref="BP164:BP167"/>
    <mergeCell ref="U272:U274"/>
    <mergeCell ref="BP290:BP292"/>
    <mergeCell ref="BO290:BO292"/>
    <mergeCell ref="BQ290:BQ292"/>
    <mergeCell ref="N290:N292"/>
    <mergeCell ref="O290:O292"/>
    <mergeCell ref="P290:P292"/>
    <mergeCell ref="Q290:Q292"/>
    <mergeCell ref="R290:R292"/>
    <mergeCell ref="AF290:AF292"/>
    <mergeCell ref="AG290:AG292"/>
    <mergeCell ref="AH290:AH292"/>
    <mergeCell ref="AI290:AI292"/>
    <mergeCell ref="AJ290:AJ292"/>
    <mergeCell ref="AK290:AK292"/>
    <mergeCell ref="AL290:AL292"/>
    <mergeCell ref="N155:N156"/>
    <mergeCell ref="O155:O156"/>
    <mergeCell ref="P155:P156"/>
    <mergeCell ref="Q155:Q156"/>
    <mergeCell ref="R155:R156"/>
    <mergeCell ref="AH272:AH274"/>
    <mergeCell ref="AI272:AI274"/>
    <mergeCell ref="AJ272:AJ274"/>
    <mergeCell ref="AK272:AK274"/>
    <mergeCell ref="AL272:AL274"/>
    <mergeCell ref="BP288:BP289"/>
    <mergeCell ref="BQ288:BQ289"/>
    <mergeCell ref="BP238:BP239"/>
    <mergeCell ref="BQ238:BQ239"/>
    <mergeCell ref="BP240:BP242"/>
    <mergeCell ref="BQ240:BQ242"/>
    <mergeCell ref="BM101:BM103"/>
    <mergeCell ref="F192:F193"/>
    <mergeCell ref="BP155:BP156"/>
    <mergeCell ref="BQ155:BQ156"/>
    <mergeCell ref="AF155:AF156"/>
    <mergeCell ref="AG155:AG156"/>
    <mergeCell ref="AH155:AH156"/>
    <mergeCell ref="AI155:AI156"/>
    <mergeCell ref="AJ155:AJ156"/>
    <mergeCell ref="AK155:AK156"/>
    <mergeCell ref="AL155:AL156"/>
    <mergeCell ref="E290:E292"/>
    <mergeCell ref="F290:F291"/>
    <mergeCell ref="G290:G292"/>
    <mergeCell ref="H290:H292"/>
    <mergeCell ref="J290:J292"/>
    <mergeCell ref="K290:K292"/>
    <mergeCell ref="L290:L292"/>
    <mergeCell ref="M290:M292"/>
    <mergeCell ref="BP272:BP274"/>
    <mergeCell ref="BQ272:BQ274"/>
    <mergeCell ref="G272:G274"/>
    <mergeCell ref="H272:H274"/>
    <mergeCell ref="J272:J274"/>
    <mergeCell ref="K272:K274"/>
    <mergeCell ref="L272:L274"/>
    <mergeCell ref="M272:M274"/>
    <mergeCell ref="N272:N274"/>
    <mergeCell ref="O272:O274"/>
    <mergeCell ref="P272:P274"/>
    <mergeCell ref="Q272:Q274"/>
    <mergeCell ref="R272:R274"/>
    <mergeCell ref="BP61:BP62"/>
    <mergeCell ref="BQ61:BQ62"/>
    <mergeCell ref="BP66:BP68"/>
    <mergeCell ref="BQ66:BQ68"/>
    <mergeCell ref="BP69:BP75"/>
    <mergeCell ref="BQ69:BQ75"/>
    <mergeCell ref="BN61:BN62"/>
    <mergeCell ref="AJ101:AJ103"/>
    <mergeCell ref="AK101:AK103"/>
    <mergeCell ref="AL101:AL103"/>
    <mergeCell ref="BP101:BP103"/>
    <mergeCell ref="BQ101:BQ103"/>
    <mergeCell ref="BN101:BN103"/>
    <mergeCell ref="BO101:BO103"/>
    <mergeCell ref="AR101:AR103"/>
    <mergeCell ref="AS101:AS103"/>
    <mergeCell ref="AT101:AT103"/>
    <mergeCell ref="AU101:AU103"/>
    <mergeCell ref="AV101:AV103"/>
    <mergeCell ref="AW101:AW103"/>
    <mergeCell ref="AX101:AX103"/>
    <mergeCell ref="AY101:AY103"/>
    <mergeCell ref="AZ101:AZ103"/>
    <mergeCell ref="BA101:BA103"/>
    <mergeCell ref="BB101:BB103"/>
    <mergeCell ref="BC101:BC103"/>
    <mergeCell ref="BD101:BD103"/>
    <mergeCell ref="BE101:BE103"/>
    <mergeCell ref="BF101:BF103"/>
    <mergeCell ref="BG101:BG103"/>
    <mergeCell ref="BH101:BH103"/>
    <mergeCell ref="BI101:BI103"/>
    <mergeCell ref="N52:N54"/>
    <mergeCell ref="K55:K56"/>
    <mergeCell ref="L55:L56"/>
    <mergeCell ref="M55:M56"/>
    <mergeCell ref="BP49:BP50"/>
    <mergeCell ref="BQ49:BQ50"/>
    <mergeCell ref="AX49:AX50"/>
    <mergeCell ref="AY49:AY50"/>
    <mergeCell ref="AZ49:AZ50"/>
    <mergeCell ref="BA49:BA50"/>
    <mergeCell ref="BB49:BB50"/>
    <mergeCell ref="BC49:BC50"/>
    <mergeCell ref="BD49:BD50"/>
    <mergeCell ref="BE49:BE50"/>
    <mergeCell ref="BF49:BF50"/>
    <mergeCell ref="BG49:BG50"/>
    <mergeCell ref="BH49:BH50"/>
    <mergeCell ref="BI49:BI50"/>
    <mergeCell ref="BJ49:BJ50"/>
    <mergeCell ref="BK49:BK50"/>
    <mergeCell ref="BL49:BL50"/>
    <mergeCell ref="BM49:BM50"/>
    <mergeCell ref="BN49:BN50"/>
    <mergeCell ref="AK23:AK25"/>
    <mergeCell ref="AI45:AI48"/>
    <mergeCell ref="E49:E50"/>
    <mergeCell ref="F49:F50"/>
    <mergeCell ref="G49:G50"/>
    <mergeCell ref="H49:H50"/>
    <mergeCell ref="J49:J50"/>
    <mergeCell ref="K49:K50"/>
    <mergeCell ref="L49:L50"/>
    <mergeCell ref="M49:M50"/>
    <mergeCell ref="N49:N50"/>
    <mergeCell ref="O49:O50"/>
    <mergeCell ref="P49:P50"/>
    <mergeCell ref="Q49:Q50"/>
    <mergeCell ref="R49:R50"/>
    <mergeCell ref="AH49:AH50"/>
    <mergeCell ref="AI49:AI50"/>
    <mergeCell ref="K34:K36"/>
    <mergeCell ref="L45:L48"/>
    <mergeCell ref="M45:M48"/>
    <mergeCell ref="K45:K48"/>
    <mergeCell ref="E40:E44"/>
    <mergeCell ref="E30:E33"/>
    <mergeCell ref="G30:G33"/>
    <mergeCell ref="J23:J25"/>
    <mergeCell ref="O34:O36"/>
    <mergeCell ref="P23:P25"/>
    <mergeCell ref="AJ26:AJ29"/>
    <mergeCell ref="AJ34:AJ36"/>
    <mergeCell ref="AK34:AK36"/>
    <mergeCell ref="AI30:AI33"/>
    <mergeCell ref="AJ30:AJ33"/>
    <mergeCell ref="M265:M267"/>
    <mergeCell ref="N265:N267"/>
    <mergeCell ref="E272:E274"/>
    <mergeCell ref="F272:F274"/>
    <mergeCell ref="D21:D90"/>
    <mergeCell ref="I21:I90"/>
    <mergeCell ref="AM21:AM90"/>
    <mergeCell ref="AN21:AN90"/>
    <mergeCell ref="AO21:AO90"/>
    <mergeCell ref="AP21:AP90"/>
    <mergeCell ref="AQ21:AQ90"/>
    <mergeCell ref="E86:E87"/>
    <mergeCell ref="G86:G87"/>
    <mergeCell ref="H86:H87"/>
    <mergeCell ref="J86:J87"/>
    <mergeCell ref="K86:K87"/>
    <mergeCell ref="L86:L87"/>
    <mergeCell ref="M86:M87"/>
    <mergeCell ref="N86:N87"/>
    <mergeCell ref="O86:O87"/>
    <mergeCell ref="P86:P87"/>
    <mergeCell ref="Q86:Q87"/>
    <mergeCell ref="R86:R87"/>
    <mergeCell ref="AF86:AF87"/>
    <mergeCell ref="AG86:AG87"/>
    <mergeCell ref="AH86:AH87"/>
    <mergeCell ref="Z89:Z90"/>
    <mergeCell ref="AA89:AA90"/>
    <mergeCell ref="AJ49:AJ50"/>
    <mergeCell ref="AK49:AK50"/>
    <mergeCell ref="AL49:AL50"/>
    <mergeCell ref="K78:K80"/>
    <mergeCell ref="BP270:BP271"/>
    <mergeCell ref="BQ270:BQ271"/>
    <mergeCell ref="BP230:BP233"/>
    <mergeCell ref="BQ230:BQ233"/>
    <mergeCell ref="D250:D274"/>
    <mergeCell ref="I250:I274"/>
    <mergeCell ref="E270:E271"/>
    <mergeCell ref="G270:G271"/>
    <mergeCell ref="H270:H271"/>
    <mergeCell ref="J270:J271"/>
    <mergeCell ref="K270:K271"/>
    <mergeCell ref="L270:L271"/>
    <mergeCell ref="M270:M271"/>
    <mergeCell ref="N270:N271"/>
    <mergeCell ref="O270:O271"/>
    <mergeCell ref="P270:P271"/>
    <mergeCell ref="Q270:Q271"/>
    <mergeCell ref="R270:R271"/>
    <mergeCell ref="AH270:AH271"/>
    <mergeCell ref="AI270:AI271"/>
    <mergeCell ref="AJ270:AJ271"/>
    <mergeCell ref="N256:N264"/>
    <mergeCell ref="Q250:Q252"/>
    <mergeCell ref="F256:F257"/>
    <mergeCell ref="Q256:Q264"/>
    <mergeCell ref="R253:R255"/>
    <mergeCell ref="AH250:AH252"/>
    <mergeCell ref="G265:G267"/>
    <mergeCell ref="H265:H267"/>
    <mergeCell ref="J265:J267"/>
    <mergeCell ref="K265:K267"/>
    <mergeCell ref="L265:L267"/>
    <mergeCell ref="BP206:BP210"/>
    <mergeCell ref="BQ206:BQ210"/>
    <mergeCell ref="BP211:BP214"/>
    <mergeCell ref="BQ211:BQ214"/>
    <mergeCell ref="BP293:BP294"/>
    <mergeCell ref="BQ293:BQ294"/>
    <mergeCell ref="BP296:BP298"/>
    <mergeCell ref="BQ296:BQ298"/>
    <mergeCell ref="AR19:BQ19"/>
    <mergeCell ref="BP246:BP247"/>
    <mergeCell ref="BQ246:BQ247"/>
    <mergeCell ref="BP248:BP249"/>
    <mergeCell ref="BQ248:BQ249"/>
    <mergeCell ref="BP250:BP252"/>
    <mergeCell ref="BQ250:BQ252"/>
    <mergeCell ref="BP253:BP255"/>
    <mergeCell ref="BQ253:BQ255"/>
    <mergeCell ref="BP256:BP264"/>
    <mergeCell ref="BQ256:BQ264"/>
    <mergeCell ref="BP278:BP279"/>
    <mergeCell ref="BQ278:BQ279"/>
    <mergeCell ref="BP280:BP281"/>
    <mergeCell ref="BQ280:BQ281"/>
    <mergeCell ref="BP282:BP283"/>
    <mergeCell ref="BQ282:BQ283"/>
    <mergeCell ref="BP284:BP286"/>
    <mergeCell ref="BQ284:BQ286"/>
    <mergeCell ref="BP215:BP217"/>
    <mergeCell ref="BQ215:BQ217"/>
    <mergeCell ref="BP218:BP219"/>
    <mergeCell ref="BQ218:BQ219"/>
    <mergeCell ref="BP228:BP229"/>
    <mergeCell ref="BQ228:BQ229"/>
    <mergeCell ref="BP129:BP131"/>
    <mergeCell ref="BQ129:BQ131"/>
    <mergeCell ref="BP132:BP133"/>
    <mergeCell ref="BQ132:BQ133"/>
    <mergeCell ref="BP134:BP135"/>
    <mergeCell ref="BQ134:BQ135"/>
    <mergeCell ref="BP141:BP144"/>
    <mergeCell ref="BQ141:BQ144"/>
    <mergeCell ref="BP145:BP147"/>
    <mergeCell ref="BQ145:BQ147"/>
    <mergeCell ref="BP148:BP151"/>
    <mergeCell ref="BQ148:BQ151"/>
    <mergeCell ref="BP153:BP154"/>
    <mergeCell ref="BQ153:BQ154"/>
    <mergeCell ref="BP157:BP163"/>
    <mergeCell ref="BQ157:BQ163"/>
    <mergeCell ref="BQ220:BQ226"/>
    <mergeCell ref="BP220:BP226"/>
    <mergeCell ref="BQ164:BQ167"/>
    <mergeCell ref="BP168:BP169"/>
    <mergeCell ref="BQ168:BQ169"/>
    <mergeCell ref="BP170:BP177"/>
    <mergeCell ref="BQ170:BQ177"/>
    <mergeCell ref="BP178:BP184"/>
    <mergeCell ref="BQ178:BQ184"/>
    <mergeCell ref="BP185:BP187"/>
    <mergeCell ref="BQ185:BQ187"/>
    <mergeCell ref="BP188:BP194"/>
    <mergeCell ref="BQ188:BQ194"/>
    <mergeCell ref="BP195:BP205"/>
    <mergeCell ref="BQ195:BQ205"/>
    <mergeCell ref="BP98:BP100"/>
    <mergeCell ref="BQ98:BQ100"/>
    <mergeCell ref="BP104:BP107"/>
    <mergeCell ref="BQ104:BQ107"/>
    <mergeCell ref="BP112:BP113"/>
    <mergeCell ref="BQ112:BQ113"/>
    <mergeCell ref="BP115:BP116"/>
    <mergeCell ref="BQ115:BQ116"/>
    <mergeCell ref="BP117:BP125"/>
    <mergeCell ref="BQ117:BQ125"/>
    <mergeCell ref="BP126:BP128"/>
    <mergeCell ref="BQ126:BQ128"/>
    <mergeCell ref="BP86:BP87"/>
    <mergeCell ref="BQ86:BQ87"/>
    <mergeCell ref="BP88:BP90"/>
    <mergeCell ref="BQ88:BQ90"/>
    <mergeCell ref="BP108:BP109"/>
    <mergeCell ref="BQ108:BQ109"/>
    <mergeCell ref="BP76:BP77"/>
    <mergeCell ref="BQ76:BQ77"/>
    <mergeCell ref="BP78:BP80"/>
    <mergeCell ref="BQ78:BQ80"/>
    <mergeCell ref="BP81:BP82"/>
    <mergeCell ref="BQ81:BQ82"/>
    <mergeCell ref="BP83:BP84"/>
    <mergeCell ref="BQ83:BQ84"/>
    <mergeCell ref="BP91:BP93"/>
    <mergeCell ref="BQ91:BQ93"/>
    <mergeCell ref="BP94:BP97"/>
    <mergeCell ref="BQ94:BQ97"/>
    <mergeCell ref="BP21:BP22"/>
    <mergeCell ref="BQ21:BQ22"/>
    <mergeCell ref="BP23:BP25"/>
    <mergeCell ref="BQ23:BQ25"/>
    <mergeCell ref="BP26:BP29"/>
    <mergeCell ref="BQ26:BQ29"/>
    <mergeCell ref="BP30:BP33"/>
    <mergeCell ref="BQ30:BQ33"/>
    <mergeCell ref="BP34:BP36"/>
    <mergeCell ref="BQ34:BQ36"/>
    <mergeCell ref="BP37:BP39"/>
    <mergeCell ref="BQ37:BQ39"/>
    <mergeCell ref="BP40:BP44"/>
    <mergeCell ref="BQ40:BQ44"/>
    <mergeCell ref="BP45:BP48"/>
    <mergeCell ref="BQ45:BQ48"/>
    <mergeCell ref="BP57:BP60"/>
    <mergeCell ref="BQ57:BQ60"/>
    <mergeCell ref="BP52:BP54"/>
    <mergeCell ref="BQ52:BQ54"/>
    <mergeCell ref="BO253:BO255"/>
    <mergeCell ref="BN256:BN264"/>
    <mergeCell ref="BO256:BO264"/>
    <mergeCell ref="BN278:BN279"/>
    <mergeCell ref="BO278:BO279"/>
    <mergeCell ref="BN280:BN281"/>
    <mergeCell ref="BO280:BO281"/>
    <mergeCell ref="BN282:BN283"/>
    <mergeCell ref="BO282:BO283"/>
    <mergeCell ref="BN284:BN286"/>
    <mergeCell ref="BO284:BO286"/>
    <mergeCell ref="BN288:BN289"/>
    <mergeCell ref="BO288:BO289"/>
    <mergeCell ref="BN293:BN294"/>
    <mergeCell ref="BO293:BO294"/>
    <mergeCell ref="BN296:BN298"/>
    <mergeCell ref="BO296:BO298"/>
    <mergeCell ref="BN290:BN292"/>
    <mergeCell ref="BN265:BN267"/>
    <mergeCell ref="BO265:BO267"/>
    <mergeCell ref="BN228:BN229"/>
    <mergeCell ref="BO228:BO229"/>
    <mergeCell ref="BN230:BN233"/>
    <mergeCell ref="BO230:BO233"/>
    <mergeCell ref="BN238:BN239"/>
    <mergeCell ref="BO238:BO239"/>
    <mergeCell ref="BN240:BN242"/>
    <mergeCell ref="BO240:BO242"/>
    <mergeCell ref="BN243:BN244"/>
    <mergeCell ref="BO243:BO244"/>
    <mergeCell ref="BN246:BN247"/>
    <mergeCell ref="BO246:BO247"/>
    <mergeCell ref="BN248:BN249"/>
    <mergeCell ref="BO248:BO249"/>
    <mergeCell ref="BN250:BN252"/>
    <mergeCell ref="BO250:BO252"/>
    <mergeCell ref="BN178:BN184"/>
    <mergeCell ref="BO178:BO184"/>
    <mergeCell ref="BN185:BN187"/>
    <mergeCell ref="BO185:BO187"/>
    <mergeCell ref="BN188:BN194"/>
    <mergeCell ref="BO188:BO194"/>
    <mergeCell ref="BN195:BN205"/>
    <mergeCell ref="BO195:BO205"/>
    <mergeCell ref="BN206:BN210"/>
    <mergeCell ref="BO206:BO210"/>
    <mergeCell ref="BN211:BN214"/>
    <mergeCell ref="BO211:BO214"/>
    <mergeCell ref="BN215:BN217"/>
    <mergeCell ref="BO215:BO217"/>
    <mergeCell ref="BN218:BN219"/>
    <mergeCell ref="BO218:BO219"/>
    <mergeCell ref="BN220:BN226"/>
    <mergeCell ref="BO220:BO226"/>
    <mergeCell ref="BN134:BN135"/>
    <mergeCell ref="BO134:BO135"/>
    <mergeCell ref="BN141:BN144"/>
    <mergeCell ref="BO141:BO144"/>
    <mergeCell ref="BN145:BN147"/>
    <mergeCell ref="BO145:BO147"/>
    <mergeCell ref="BN148:BN151"/>
    <mergeCell ref="BO148:BO151"/>
    <mergeCell ref="BN153:BN154"/>
    <mergeCell ref="BO153:BO154"/>
    <mergeCell ref="BN157:BN163"/>
    <mergeCell ref="BO157:BO163"/>
    <mergeCell ref="BN164:BN167"/>
    <mergeCell ref="BO164:BO167"/>
    <mergeCell ref="BN168:BN169"/>
    <mergeCell ref="BO168:BO169"/>
    <mergeCell ref="BN170:BN177"/>
    <mergeCell ref="BO170:BO177"/>
    <mergeCell ref="BN94:BN97"/>
    <mergeCell ref="BO94:BO97"/>
    <mergeCell ref="BN98:BN100"/>
    <mergeCell ref="BO98:BO100"/>
    <mergeCell ref="BN104:BN107"/>
    <mergeCell ref="BO104:BO107"/>
    <mergeCell ref="BN112:BN113"/>
    <mergeCell ref="BO112:BO113"/>
    <mergeCell ref="BN115:BN116"/>
    <mergeCell ref="BO115:BO116"/>
    <mergeCell ref="BN117:BN125"/>
    <mergeCell ref="BO117:BO125"/>
    <mergeCell ref="BN126:BN128"/>
    <mergeCell ref="BO126:BO128"/>
    <mergeCell ref="BN129:BN131"/>
    <mergeCell ref="BO129:BO131"/>
    <mergeCell ref="BN132:BN133"/>
    <mergeCell ref="BO132:BO133"/>
    <mergeCell ref="BO61:BO62"/>
    <mergeCell ref="BN66:BN68"/>
    <mergeCell ref="BO66:BO68"/>
    <mergeCell ref="BN69:BN75"/>
    <mergeCell ref="BO69:BO75"/>
    <mergeCell ref="BN76:BN77"/>
    <mergeCell ref="BO76:BO77"/>
    <mergeCell ref="BN78:BN80"/>
    <mergeCell ref="BO78:BO80"/>
    <mergeCell ref="BN81:BN82"/>
    <mergeCell ref="BO81:BO82"/>
    <mergeCell ref="BN83:BN84"/>
    <mergeCell ref="BO83:BO84"/>
    <mergeCell ref="BN91:BN93"/>
    <mergeCell ref="BO91:BO93"/>
    <mergeCell ref="BN63:BN65"/>
    <mergeCell ref="F260:F261"/>
    <mergeCell ref="AJ98:AJ100"/>
    <mergeCell ref="AK98:AK100"/>
    <mergeCell ref="N141:N144"/>
    <mergeCell ref="P157:P163"/>
    <mergeCell ref="R164:R167"/>
    <mergeCell ref="Q153:Q154"/>
    <mergeCell ref="Q145:Q147"/>
    <mergeCell ref="Q168:Q169"/>
    <mergeCell ref="R168:R169"/>
    <mergeCell ref="AH168:AH169"/>
    <mergeCell ref="O134:O135"/>
    <mergeCell ref="P134:P135"/>
    <mergeCell ref="AR211:AR214"/>
    <mergeCell ref="N108:N109"/>
    <mergeCell ref="P238:P239"/>
    <mergeCell ref="BN21:BN22"/>
    <mergeCell ref="BO21:BO22"/>
    <mergeCell ref="BN23:BN25"/>
    <mergeCell ref="BO23:BO25"/>
    <mergeCell ref="BN26:BN29"/>
    <mergeCell ref="BO26:BO29"/>
    <mergeCell ref="BN30:BN33"/>
    <mergeCell ref="BO30:BO33"/>
    <mergeCell ref="BN34:BN36"/>
    <mergeCell ref="BO34:BO36"/>
    <mergeCell ref="BN37:BN39"/>
    <mergeCell ref="BO37:BO39"/>
    <mergeCell ref="BN40:BN44"/>
    <mergeCell ref="BO40:BO44"/>
    <mergeCell ref="BN45:BN48"/>
    <mergeCell ref="BO45:BO48"/>
    <mergeCell ref="BN52:BN53"/>
    <mergeCell ref="BO52:BO53"/>
    <mergeCell ref="BO49:BO50"/>
    <mergeCell ref="BN57:BN60"/>
    <mergeCell ref="BO57:BO60"/>
    <mergeCell ref="Y276:Y277"/>
    <mergeCell ref="BJ293:BJ294"/>
    <mergeCell ref="BK293:BK294"/>
    <mergeCell ref="BJ278:BJ279"/>
    <mergeCell ref="Z276:Z277"/>
    <mergeCell ref="AA276:AA277"/>
    <mergeCell ref="AB276:AB277"/>
    <mergeCell ref="AC276:AC277"/>
    <mergeCell ref="AD276:AD277"/>
    <mergeCell ref="AE276:AE277"/>
    <mergeCell ref="AI276:AI277"/>
    <mergeCell ref="AJ276:AJ277"/>
    <mergeCell ref="AK276:AK277"/>
    <mergeCell ref="D91:D114"/>
    <mergeCell ref="I91:I114"/>
    <mergeCell ref="AM91:AM114"/>
    <mergeCell ref="AN91:AN114"/>
    <mergeCell ref="F159:F160"/>
    <mergeCell ref="H188:H194"/>
    <mergeCell ref="AJ168:AJ169"/>
    <mergeCell ref="I240:I249"/>
    <mergeCell ref="AI250:AI252"/>
    <mergeCell ref="AI256:AI264"/>
    <mergeCell ref="I230:I239"/>
    <mergeCell ref="Q188:Q194"/>
    <mergeCell ref="R188:R194"/>
    <mergeCell ref="Q157:Q163"/>
    <mergeCell ref="R157:R163"/>
    <mergeCell ref="AH134:AH135"/>
    <mergeCell ref="AH112:AH113"/>
    <mergeCell ref="G276:G277"/>
    <mergeCell ref="H276:H277"/>
    <mergeCell ref="J276:J277"/>
    <mergeCell ref="K276:K277"/>
    <mergeCell ref="L276:L277"/>
    <mergeCell ref="M276:M277"/>
    <mergeCell ref="N276:N277"/>
    <mergeCell ref="O276:O277"/>
    <mergeCell ref="P276:P277"/>
    <mergeCell ref="Q276:Q277"/>
    <mergeCell ref="R276:R277"/>
    <mergeCell ref="S276:S277"/>
    <mergeCell ref="T276:T277"/>
    <mergeCell ref="U276:U277"/>
    <mergeCell ref="V276:V277"/>
    <mergeCell ref="W276:W277"/>
    <mergeCell ref="X276:X277"/>
    <mergeCell ref="AL276:AL277"/>
    <mergeCell ref="BF227:BF229"/>
    <mergeCell ref="BG227:BG229"/>
    <mergeCell ref="BH227:BH229"/>
    <mergeCell ref="BI227:BI229"/>
    <mergeCell ref="BJ164:BJ167"/>
    <mergeCell ref="BK164:BK167"/>
    <mergeCell ref="BL164:BL167"/>
    <mergeCell ref="BK278:BK279"/>
    <mergeCell ref="BJ284:BJ286"/>
    <mergeCell ref="BK284:BK286"/>
    <mergeCell ref="BJ288:BJ289"/>
    <mergeCell ref="BK288:BK289"/>
    <mergeCell ref="BJ220:BJ226"/>
    <mergeCell ref="BK220:BK226"/>
    <mergeCell ref="AK270:AK271"/>
    <mergeCell ref="AL270:AL271"/>
    <mergeCell ref="AM250:AM274"/>
    <mergeCell ref="AN250:AN274"/>
    <mergeCell ref="AO250:AO274"/>
    <mergeCell ref="AP250:AP274"/>
    <mergeCell ref="AQ250:AQ274"/>
    <mergeCell ref="BK168:BK169"/>
    <mergeCell ref="BL168:BL169"/>
    <mergeCell ref="BL185:BL187"/>
    <mergeCell ref="BJ253:BJ255"/>
    <mergeCell ref="BK253:BK255"/>
    <mergeCell ref="BL188:BL194"/>
    <mergeCell ref="BK238:BK239"/>
    <mergeCell ref="BJ240:BJ242"/>
    <mergeCell ref="BK240:BK242"/>
    <mergeCell ref="BL278:BL279"/>
    <mergeCell ref="Q238:Q239"/>
    <mergeCell ref="BJ148:BJ151"/>
    <mergeCell ref="BK148:BK151"/>
    <mergeCell ref="BM168:BM169"/>
    <mergeCell ref="BJ153:BJ154"/>
    <mergeCell ref="BL153:BL154"/>
    <mergeCell ref="BK153:BK154"/>
    <mergeCell ref="BM153:BM154"/>
    <mergeCell ref="BL148:BL151"/>
    <mergeCell ref="BM148:BM151"/>
    <mergeCell ref="BL157:BL163"/>
    <mergeCell ref="BM157:BM163"/>
    <mergeCell ref="BM61:BM62"/>
    <mergeCell ref="BM91:BM93"/>
    <mergeCell ref="AI86:AI87"/>
    <mergeCell ref="AJ86:AJ87"/>
    <mergeCell ref="BE218:BE219"/>
    <mergeCell ref="BM188:BM194"/>
    <mergeCell ref="BJ170:BJ177"/>
    <mergeCell ref="BK170:BK177"/>
    <mergeCell ref="BL195:BL205"/>
    <mergeCell ref="BM112:BM113"/>
    <mergeCell ref="BM115:BM116"/>
    <mergeCell ref="BM117:BM125"/>
    <mergeCell ref="BB69:BB75"/>
    <mergeCell ref="BC69:BC75"/>
    <mergeCell ref="BK185:BK187"/>
    <mergeCell ref="AW206:AW210"/>
    <mergeCell ref="AS230:AS233"/>
    <mergeCell ref="AR228:AR229"/>
    <mergeCell ref="AJ108:AJ109"/>
    <mergeCell ref="AK108:AK109"/>
    <mergeCell ref="AL108:AL109"/>
    <mergeCell ref="AF115:AF116"/>
    <mergeCell ref="AG115:AG116"/>
    <mergeCell ref="AF112:AF113"/>
    <mergeCell ref="AG112:AG113"/>
    <mergeCell ref="AH129:AH131"/>
    <mergeCell ref="AI129:AI131"/>
    <mergeCell ref="AK129:AK131"/>
    <mergeCell ref="AI117:AI125"/>
    <mergeCell ref="AK256:AK264"/>
    <mergeCell ref="AL265:AL267"/>
    <mergeCell ref="AG241:AG242"/>
    <mergeCell ref="AJ250:AJ252"/>
    <mergeCell ref="AJ211:AJ214"/>
    <mergeCell ref="AK211:AK214"/>
    <mergeCell ref="AK188:AK194"/>
    <mergeCell ref="AH211:AH214"/>
    <mergeCell ref="AH188:AH194"/>
    <mergeCell ref="AF246:AF247"/>
    <mergeCell ref="AJ112:AJ113"/>
    <mergeCell ref="AF218:AF219"/>
    <mergeCell ref="AL185:AL187"/>
    <mergeCell ref="AJ206:AJ210"/>
    <mergeCell ref="AK206:AK210"/>
    <mergeCell ref="AJ188:AJ194"/>
    <mergeCell ref="AI141:AI144"/>
    <mergeCell ref="AI185:AI187"/>
    <mergeCell ref="AF241:AF242"/>
    <mergeCell ref="AJ185:AJ187"/>
    <mergeCell ref="BM278:BM279"/>
    <mergeCell ref="BL206:BL210"/>
    <mergeCell ref="BM206:BM210"/>
    <mergeCell ref="BL211:BL214"/>
    <mergeCell ref="BM215:BM217"/>
    <mergeCell ref="BL218:BL219"/>
    <mergeCell ref="BM218:BM219"/>
    <mergeCell ref="BL220:BL226"/>
    <mergeCell ref="BM220:BM226"/>
    <mergeCell ref="BL238:BL239"/>
    <mergeCell ref="BM238:BM239"/>
    <mergeCell ref="BL243:BL244"/>
    <mergeCell ref="BM243:BM244"/>
    <mergeCell ref="BM228:BM229"/>
    <mergeCell ref="BL228:BL229"/>
    <mergeCell ref="BJ296:BJ298"/>
    <mergeCell ref="BK296:BK298"/>
    <mergeCell ref="BM211:BM214"/>
    <mergeCell ref="BL215:BL217"/>
    <mergeCell ref="BL284:BL286"/>
    <mergeCell ref="BM284:BM286"/>
    <mergeCell ref="BL288:BL289"/>
    <mergeCell ref="BM288:BM289"/>
    <mergeCell ref="BL293:BL294"/>
    <mergeCell ref="BM293:BM294"/>
    <mergeCell ref="BL230:BL233"/>
    <mergeCell ref="BM230:BM233"/>
    <mergeCell ref="BK230:BK233"/>
    <mergeCell ref="BJ238:BJ239"/>
    <mergeCell ref="BM240:BM242"/>
    <mergeCell ref="BK215:BK217"/>
    <mergeCell ref="BK218:BK219"/>
    <mergeCell ref="BL21:BL22"/>
    <mergeCell ref="BL61:BL62"/>
    <mergeCell ref="BL91:BL93"/>
    <mergeCell ref="BL94:BL97"/>
    <mergeCell ref="BL98:BL100"/>
    <mergeCell ref="BJ248:BJ249"/>
    <mergeCell ref="BK248:BK249"/>
    <mergeCell ref="BJ250:BJ252"/>
    <mergeCell ref="BK250:BK252"/>
    <mergeCell ref="BK69:BK75"/>
    <mergeCell ref="BL115:BL116"/>
    <mergeCell ref="BK98:BK100"/>
    <mergeCell ref="BK61:BK62"/>
    <mergeCell ref="BK115:BK116"/>
    <mergeCell ref="BK117:BK125"/>
    <mergeCell ref="BK157:BK163"/>
    <mergeCell ref="BK91:BK93"/>
    <mergeCell ref="BK112:BK113"/>
    <mergeCell ref="BL129:BL131"/>
    <mergeCell ref="BK126:BK128"/>
    <mergeCell ref="BK145:BK147"/>
    <mergeCell ref="BJ26:BJ29"/>
    <mergeCell ref="BK26:BK29"/>
    <mergeCell ref="BL250:BL252"/>
    <mergeCell ref="BJ104:BJ107"/>
    <mergeCell ref="BL104:BL107"/>
    <mergeCell ref="BK104:BK107"/>
    <mergeCell ref="BJ83:BJ84"/>
    <mergeCell ref="BK83:BK84"/>
    <mergeCell ref="BL83:BL84"/>
    <mergeCell ref="BL170:BL177"/>
    <mergeCell ref="BL178:BL184"/>
    <mergeCell ref="BM26:BM29"/>
    <mergeCell ref="BL30:BL33"/>
    <mergeCell ref="BM30:BM33"/>
    <mergeCell ref="BL37:BL39"/>
    <mergeCell ref="BM37:BM39"/>
    <mergeCell ref="BL40:BL44"/>
    <mergeCell ref="BM40:BM44"/>
    <mergeCell ref="BM52:BM53"/>
    <mergeCell ref="BL240:BL242"/>
    <mergeCell ref="BM185:BM187"/>
    <mergeCell ref="BM195:BM205"/>
    <mergeCell ref="BL132:BL133"/>
    <mergeCell ref="BM132:BM133"/>
    <mergeCell ref="BL141:BL144"/>
    <mergeCell ref="BM141:BM144"/>
    <mergeCell ref="BL145:BL147"/>
    <mergeCell ref="BM57:BM60"/>
    <mergeCell ref="BL66:BL68"/>
    <mergeCell ref="BM66:BM68"/>
    <mergeCell ref="BL57:BL60"/>
    <mergeCell ref="BM164:BM167"/>
    <mergeCell ref="BM129:BM131"/>
    <mergeCell ref="BM94:BM97"/>
    <mergeCell ref="BM98:BM100"/>
    <mergeCell ref="BM145:BM147"/>
    <mergeCell ref="BM134:BM135"/>
    <mergeCell ref="BL112:BL113"/>
    <mergeCell ref="BM104:BM107"/>
    <mergeCell ref="BM83:BM84"/>
    <mergeCell ref="BM170:BM177"/>
    <mergeCell ref="BM178:BM184"/>
    <mergeCell ref="BL101:BL103"/>
    <mergeCell ref="AZ21:AZ22"/>
    <mergeCell ref="BC21:BC22"/>
    <mergeCell ref="BF23:BF25"/>
    <mergeCell ref="BA21:BA22"/>
    <mergeCell ref="BB21:BB22"/>
    <mergeCell ref="BI21:BI22"/>
    <mergeCell ref="BL117:BL125"/>
    <mergeCell ref="BL126:BL128"/>
    <mergeCell ref="BK94:BK97"/>
    <mergeCell ref="BJ98:BJ100"/>
    <mergeCell ref="BJ78:BJ80"/>
    <mergeCell ref="BK78:BK80"/>
    <mergeCell ref="BM126:BM128"/>
    <mergeCell ref="BJ57:BJ60"/>
    <mergeCell ref="BL45:BL48"/>
    <mergeCell ref="BJ115:BJ116"/>
    <mergeCell ref="BJ117:BJ125"/>
    <mergeCell ref="BL52:BL53"/>
    <mergeCell ref="BJ61:BJ62"/>
    <mergeCell ref="BJ91:BJ93"/>
    <mergeCell ref="BJ94:BJ97"/>
    <mergeCell ref="BJ112:BJ113"/>
    <mergeCell ref="BJ126:BJ128"/>
    <mergeCell ref="BM45:BM48"/>
    <mergeCell ref="BJ21:BJ22"/>
    <mergeCell ref="BK21:BK22"/>
    <mergeCell ref="BJ23:BJ25"/>
    <mergeCell ref="BK23:BK25"/>
    <mergeCell ref="BM21:BM22"/>
    <mergeCell ref="BL23:BL25"/>
    <mergeCell ref="BM23:BM25"/>
    <mergeCell ref="BL26:BL29"/>
    <mergeCell ref="BD37:BD39"/>
    <mergeCell ref="BE37:BE39"/>
    <mergeCell ref="BD104:BD107"/>
    <mergeCell ref="BE52:BE53"/>
    <mergeCell ref="BE141:BE144"/>
    <mergeCell ref="BG117:BG125"/>
    <mergeCell ref="BF126:BF128"/>
    <mergeCell ref="BG126:BG128"/>
    <mergeCell ref="BI145:BI147"/>
    <mergeCell ref="BF112:BF113"/>
    <mergeCell ref="BG52:BG53"/>
    <mergeCell ref="BF61:BF62"/>
    <mergeCell ref="BG61:BG62"/>
    <mergeCell ref="BF91:BF93"/>
    <mergeCell ref="BG91:BG93"/>
    <mergeCell ref="BK45:BK48"/>
    <mergeCell ref="BJ132:BJ133"/>
    <mergeCell ref="BK132:BK133"/>
    <mergeCell ref="BJ141:BJ144"/>
    <mergeCell ref="BK141:BK144"/>
    <mergeCell ref="BJ69:BJ75"/>
    <mergeCell ref="BH106:BH107"/>
    <mergeCell ref="BI106:BI107"/>
    <mergeCell ref="BJ101:BJ103"/>
    <mergeCell ref="BK101:BK103"/>
    <mergeCell ref="AS104:AS105"/>
    <mergeCell ref="AW61:AW62"/>
    <mergeCell ref="AX115:AX116"/>
    <mergeCell ref="AY115:AY116"/>
    <mergeCell ref="BC112:BC113"/>
    <mergeCell ref="AY104:AY105"/>
    <mergeCell ref="BC94:BC97"/>
    <mergeCell ref="BC91:BC93"/>
    <mergeCell ref="BJ66:BJ68"/>
    <mergeCell ref="BK66:BK68"/>
    <mergeCell ref="BK57:BK60"/>
    <mergeCell ref="BJ52:BJ53"/>
    <mergeCell ref="BK52:BK53"/>
    <mergeCell ref="BJ45:BJ48"/>
    <mergeCell ref="BJ81:BJ82"/>
    <mergeCell ref="BK81:BK82"/>
    <mergeCell ref="BD178:BD184"/>
    <mergeCell ref="AS141:AS144"/>
    <mergeCell ref="BC188:BC192"/>
    <mergeCell ref="BJ145:BJ147"/>
    <mergeCell ref="AS178:AS184"/>
    <mergeCell ref="AU157:AU163"/>
    <mergeCell ref="AT148:AT151"/>
    <mergeCell ref="AY157:AY163"/>
    <mergeCell ref="AV178:AV184"/>
    <mergeCell ref="AU132:AU133"/>
    <mergeCell ref="AR57:AR60"/>
    <mergeCell ref="BB104:BB105"/>
    <mergeCell ref="AX104:AX105"/>
    <mergeCell ref="AW132:AW133"/>
    <mergeCell ref="BE83:BE84"/>
    <mergeCell ref="AT115:AT116"/>
    <mergeCell ref="AS112:AS113"/>
    <mergeCell ref="AS117:AS125"/>
    <mergeCell ref="AS57:AS60"/>
    <mergeCell ref="AU126:AU128"/>
    <mergeCell ref="AV94:AV97"/>
    <mergeCell ref="BC98:BC100"/>
    <mergeCell ref="AX69:AX75"/>
    <mergeCell ref="BA104:BA105"/>
    <mergeCell ref="AT117:AT125"/>
    <mergeCell ref="AV57:AV60"/>
    <mergeCell ref="BB61:BB62"/>
    <mergeCell ref="AU78:AU80"/>
    <mergeCell ref="AV78:AV80"/>
    <mergeCell ref="BE104:BE107"/>
    <mergeCell ref="AS83:AS84"/>
    <mergeCell ref="BC81:BC82"/>
    <mergeCell ref="AS98:AS100"/>
    <mergeCell ref="AT153:AT154"/>
    <mergeCell ref="AU148:AU151"/>
    <mergeCell ref="AZ215:AZ217"/>
    <mergeCell ref="AU211:AU214"/>
    <mergeCell ref="BJ218:BJ219"/>
    <mergeCell ref="AV157:AV163"/>
    <mergeCell ref="BE145:BE147"/>
    <mergeCell ref="BK195:BK205"/>
    <mergeCell ref="BJ206:BJ210"/>
    <mergeCell ref="BK206:BK210"/>
    <mergeCell ref="BJ157:BJ163"/>
    <mergeCell ref="BJ188:BJ194"/>
    <mergeCell ref="BK188:BK194"/>
    <mergeCell ref="BJ178:BJ184"/>
    <mergeCell ref="BK178:BK184"/>
    <mergeCell ref="BJ185:BJ187"/>
    <mergeCell ref="BJ168:BJ169"/>
    <mergeCell ref="D287:D298"/>
    <mergeCell ref="R148:R151"/>
    <mergeCell ref="AU280:AU281"/>
    <mergeCell ref="AX238:AX239"/>
    <mergeCell ref="R238:R239"/>
    <mergeCell ref="S238:S239"/>
    <mergeCell ref="T238:T239"/>
    <mergeCell ref="U238:U239"/>
    <mergeCell ref="V238:V239"/>
    <mergeCell ref="W238:W239"/>
    <mergeCell ref="X238:X239"/>
    <mergeCell ref="Y238:Y239"/>
    <mergeCell ref="Z238:Z239"/>
    <mergeCell ref="AA238:AA239"/>
    <mergeCell ref="AB238:AB239"/>
    <mergeCell ref="AC238:AC239"/>
    <mergeCell ref="AD238:AD239"/>
    <mergeCell ref="AE238:AE239"/>
    <mergeCell ref="AF238:AF239"/>
    <mergeCell ref="AG238:AG239"/>
    <mergeCell ref="AH238:AH239"/>
    <mergeCell ref="AT248:AT249"/>
    <mergeCell ref="AU256:AU264"/>
    <mergeCell ref="E238:E239"/>
    <mergeCell ref="F201:F204"/>
    <mergeCell ref="G238:G239"/>
    <mergeCell ref="D275:D283"/>
    <mergeCell ref="J282:J283"/>
    <mergeCell ref="K282:K283"/>
    <mergeCell ref="L282:L283"/>
    <mergeCell ref="D240:D249"/>
    <mergeCell ref="AS148:AS151"/>
    <mergeCell ref="D230:D239"/>
    <mergeCell ref="D140:D169"/>
    <mergeCell ref="AO170:AO214"/>
    <mergeCell ref="AL218:AL219"/>
    <mergeCell ref="AJ220:AJ226"/>
    <mergeCell ref="O170:O177"/>
    <mergeCell ref="N168:N169"/>
    <mergeCell ref="O168:O169"/>
    <mergeCell ref="N153:N154"/>
    <mergeCell ref="N145:N147"/>
    <mergeCell ref="K168:K169"/>
    <mergeCell ref="L168:L169"/>
    <mergeCell ref="M168:M169"/>
    <mergeCell ref="E157:E163"/>
    <mergeCell ref="G164:G167"/>
    <mergeCell ref="E141:E144"/>
    <mergeCell ref="G168:G169"/>
    <mergeCell ref="F157:F158"/>
    <mergeCell ref="AH230:AH233"/>
    <mergeCell ref="J141:J144"/>
    <mergeCell ref="J148:J151"/>
    <mergeCell ref="AO215:AO217"/>
    <mergeCell ref="L141:L144"/>
    <mergeCell ref="D170:D214"/>
    <mergeCell ref="D215:D217"/>
    <mergeCell ref="G230:G233"/>
    <mergeCell ref="H230:H233"/>
    <mergeCell ref="E155:E156"/>
    <mergeCell ref="L155:L156"/>
    <mergeCell ref="M155:M156"/>
    <mergeCell ref="N211:N214"/>
    <mergeCell ref="N206:N210"/>
    <mergeCell ref="N188:N194"/>
    <mergeCell ref="K26:K29"/>
    <mergeCell ref="K40:K44"/>
    <mergeCell ref="M40:M44"/>
    <mergeCell ref="G98:G100"/>
    <mergeCell ref="F26:F27"/>
    <mergeCell ref="H40:H44"/>
    <mergeCell ref="Z47:Z48"/>
    <mergeCell ref="AA47:AA48"/>
    <mergeCell ref="AB47:AB48"/>
    <mergeCell ref="AH26:AH29"/>
    <mergeCell ref="AE47:AE48"/>
    <mergeCell ref="AH37:AH39"/>
    <mergeCell ref="AB89:AB90"/>
    <mergeCell ref="AC89:AC90"/>
    <mergeCell ref="AD89:AD90"/>
    <mergeCell ref="AE89:AE90"/>
    <mergeCell ref="AF89:AF90"/>
    <mergeCell ref="AG89:AG90"/>
    <mergeCell ref="N88:N90"/>
    <mergeCell ref="O88:O90"/>
    <mergeCell ref="AH45:AH48"/>
    <mergeCell ref="P98:P100"/>
    <mergeCell ref="N66:N68"/>
    <mergeCell ref="S89:S90"/>
    <mergeCell ref="AH57:AH60"/>
    <mergeCell ref="AH76:AH77"/>
    <mergeCell ref="T89:T90"/>
    <mergeCell ref="U89:U90"/>
    <mergeCell ref="N78:N80"/>
    <mergeCell ref="H78:H80"/>
    <mergeCell ref="P88:P90"/>
    <mergeCell ref="AK293:AK294"/>
    <mergeCell ref="AJ293:AJ294"/>
    <mergeCell ref="AO284:AO286"/>
    <mergeCell ref="AR256:AR264"/>
    <mergeCell ref="AK250:AK252"/>
    <mergeCell ref="AJ253:AJ255"/>
    <mergeCell ref="AK253:AK255"/>
    <mergeCell ref="G129:G131"/>
    <mergeCell ref="H129:H131"/>
    <mergeCell ref="J129:J131"/>
    <mergeCell ref="K129:K131"/>
    <mergeCell ref="L129:L131"/>
    <mergeCell ref="M129:M131"/>
    <mergeCell ref="N129:N131"/>
    <mergeCell ref="V263:V264"/>
    <mergeCell ref="W263:W264"/>
    <mergeCell ref="X263:X264"/>
    <mergeCell ref="Y263:Y264"/>
    <mergeCell ref="Z263:Z264"/>
    <mergeCell ref="AA263:AA264"/>
    <mergeCell ref="G284:G286"/>
    <mergeCell ref="Q278:Q279"/>
    <mergeCell ref="AN287:AN298"/>
    <mergeCell ref="AJ256:AJ264"/>
    <mergeCell ref="AJ129:AJ131"/>
    <mergeCell ref="O265:O267"/>
    <mergeCell ref="G240:G242"/>
    <mergeCell ref="P178:P184"/>
    <mergeCell ref="AF215:AF217"/>
    <mergeCell ref="AH228:AH229"/>
    <mergeCell ref="P265:P267"/>
    <mergeCell ref="Q265:Q267"/>
    <mergeCell ref="R265:R267"/>
    <mergeCell ref="L188:L194"/>
    <mergeCell ref="N215:N217"/>
    <mergeCell ref="R134:R135"/>
    <mergeCell ref="AI188:AI194"/>
    <mergeCell ref="H185:H187"/>
    <mergeCell ref="J178:J184"/>
    <mergeCell ref="L248:L249"/>
    <mergeCell ref="M248:M249"/>
    <mergeCell ref="AJ246:AJ247"/>
    <mergeCell ref="AH265:AH267"/>
    <mergeCell ref="AI265:AI267"/>
    <mergeCell ref="AJ265:AJ267"/>
    <mergeCell ref="AK265:AK267"/>
    <mergeCell ref="AB263:AB264"/>
    <mergeCell ref="AC263:AC264"/>
    <mergeCell ref="AD263:AD264"/>
    <mergeCell ref="AE263:AE264"/>
    <mergeCell ref="AF220:AF226"/>
    <mergeCell ref="J253:J255"/>
    <mergeCell ref="P256:P264"/>
    <mergeCell ref="L256:L264"/>
    <mergeCell ref="P250:P252"/>
    <mergeCell ref="AI148:AI151"/>
    <mergeCell ref="R153:R154"/>
    <mergeCell ref="AH148:AH151"/>
    <mergeCell ref="AH153:AH154"/>
    <mergeCell ref="AI145:AI147"/>
    <mergeCell ref="AF153:AF154"/>
    <mergeCell ref="H248:H249"/>
    <mergeCell ref="AI215:AI217"/>
    <mergeCell ref="P153:P154"/>
    <mergeCell ref="G250:G252"/>
    <mergeCell ref="J230:J233"/>
    <mergeCell ref="G253:G255"/>
    <mergeCell ref="R293:R294"/>
    <mergeCell ref="AH284:AH286"/>
    <mergeCell ref="E293:E294"/>
    <mergeCell ref="AT278:AT279"/>
    <mergeCell ref="AS278:AS279"/>
    <mergeCell ref="AR278:AR279"/>
    <mergeCell ref="AU230:AU233"/>
    <mergeCell ref="AJ288:AJ289"/>
    <mergeCell ref="AI288:AI289"/>
    <mergeCell ref="AO287:AO298"/>
    <mergeCell ref="AP287:AP298"/>
    <mergeCell ref="AQ287:AQ298"/>
    <mergeCell ref="AK248:AK249"/>
    <mergeCell ref="AQ230:AQ239"/>
    <mergeCell ref="AR238:AR239"/>
    <mergeCell ref="AS238:AS239"/>
    <mergeCell ref="AT238:AT239"/>
    <mergeCell ref="AI238:AI239"/>
    <mergeCell ref="AJ238:AJ239"/>
    <mergeCell ref="AK238:AK239"/>
    <mergeCell ref="O256:O264"/>
    <mergeCell ref="M256:M264"/>
    <mergeCell ref="F250:F252"/>
    <mergeCell ref="K253:K255"/>
    <mergeCell ref="L253:L255"/>
    <mergeCell ref="AS246:AS247"/>
    <mergeCell ref="E296:E298"/>
    <mergeCell ref="H238:H239"/>
    <mergeCell ref="AK288:AK289"/>
    <mergeCell ref="AQ284:AQ286"/>
    <mergeCell ref="AS284:AS286"/>
    <mergeCell ref="AU218:AU219"/>
    <mergeCell ref="AH256:AH264"/>
    <mergeCell ref="AN218:AN229"/>
    <mergeCell ref="AH276:AH277"/>
    <mergeCell ref="AU246:AU247"/>
    <mergeCell ref="AH246:AH247"/>
    <mergeCell ref="AH293:AH294"/>
    <mergeCell ref="F288:F289"/>
    <mergeCell ref="G288:G289"/>
    <mergeCell ref="H288:H289"/>
    <mergeCell ref="J288:J289"/>
    <mergeCell ref="G293:G294"/>
    <mergeCell ref="H293:H294"/>
    <mergeCell ref="Q288:Q289"/>
    <mergeCell ref="AH296:AH298"/>
    <mergeCell ref="AI296:AI298"/>
    <mergeCell ref="R278:R279"/>
    <mergeCell ref="O250:O252"/>
    <mergeCell ref="K278:K279"/>
    <mergeCell ref="L278:L279"/>
    <mergeCell ref="M278:M279"/>
    <mergeCell ref="L250:L252"/>
    <mergeCell ref="AI293:AI294"/>
    <mergeCell ref="AH288:AH289"/>
    <mergeCell ref="I287:I298"/>
    <mergeCell ref="R280:R281"/>
    <mergeCell ref="R256:R264"/>
    <mergeCell ref="J293:J294"/>
    <mergeCell ref="K293:K294"/>
    <mergeCell ref="L293:L294"/>
    <mergeCell ref="AM240:AM249"/>
    <mergeCell ref="AN240:AN249"/>
    <mergeCell ref="AT246:AT247"/>
    <mergeCell ref="AT253:AT255"/>
    <mergeCell ref="AH240:AH242"/>
    <mergeCell ref="AH253:AH255"/>
    <mergeCell ref="AI248:AI249"/>
    <mergeCell ref="AI246:AI247"/>
    <mergeCell ref="AJ218:AJ219"/>
    <mergeCell ref="AK218:AK219"/>
    <mergeCell ref="AK230:AK233"/>
    <mergeCell ref="AR250:AR252"/>
    <mergeCell ref="AS250:AS252"/>
    <mergeCell ref="AS228:AS229"/>
    <mergeCell ref="AR218:AR219"/>
    <mergeCell ref="AL230:AL233"/>
    <mergeCell ref="AM230:AM239"/>
    <mergeCell ref="AO240:AO249"/>
    <mergeCell ref="AP240:AP249"/>
    <mergeCell ref="AQ240:AQ249"/>
    <mergeCell ref="AS220:AS226"/>
    <mergeCell ref="AR220:AR226"/>
    <mergeCell ref="AJ248:AJ249"/>
    <mergeCell ref="L284:L286"/>
    <mergeCell ref="AW188:AW192"/>
    <mergeCell ref="AL170:AL177"/>
    <mergeCell ref="AL148:AL151"/>
    <mergeCell ref="AL153:AL154"/>
    <mergeCell ref="AN215:AN217"/>
    <mergeCell ref="AT206:AT210"/>
    <mergeCell ref="AU206:AU210"/>
    <mergeCell ref="AV211:AV214"/>
    <mergeCell ref="AU153:AU154"/>
    <mergeCell ref="AR215:AR217"/>
    <mergeCell ref="AS215:AS217"/>
    <mergeCell ref="AT256:AT264"/>
    <mergeCell ref="AO230:AO239"/>
    <mergeCell ref="AP230:AP239"/>
    <mergeCell ref="AS153:AS154"/>
    <mergeCell ref="AQ218:AQ229"/>
    <mergeCell ref="AK228:AK229"/>
    <mergeCell ref="AK170:AK177"/>
    <mergeCell ref="AG224:AG225"/>
    <mergeCell ref="AW248:AW249"/>
    <mergeCell ref="AO218:AO229"/>
    <mergeCell ref="AV248:AV249"/>
    <mergeCell ref="AT230:AT233"/>
    <mergeCell ref="AW211:AW214"/>
    <mergeCell ref="AI284:AI286"/>
    <mergeCell ref="AJ284:AJ286"/>
    <mergeCell ref="AI253:AI255"/>
    <mergeCell ref="AR153:AR154"/>
    <mergeCell ref="AK284:AK286"/>
    <mergeCell ref="AH248:AH249"/>
    <mergeCell ref="AH280:AH281"/>
    <mergeCell ref="AM19:AQ19"/>
    <mergeCell ref="AH126:AH128"/>
    <mergeCell ref="AH141:AH144"/>
    <mergeCell ref="AH145:AH147"/>
    <mergeCell ref="AH21:AH22"/>
    <mergeCell ref="AJ126:AJ128"/>
    <mergeCell ref="AS21:AS22"/>
    <mergeCell ref="AT34:AT36"/>
    <mergeCell ref="AK61:AK62"/>
    <mergeCell ref="AI61:AI62"/>
    <mergeCell ref="AS40:AS44"/>
    <mergeCell ref="AT132:AT133"/>
    <mergeCell ref="AW126:AW128"/>
    <mergeCell ref="AW94:AW97"/>
    <mergeCell ref="AV45:AV47"/>
    <mergeCell ref="AW45:AW47"/>
    <mergeCell ref="AR40:AR44"/>
    <mergeCell ref="AS145:AS147"/>
    <mergeCell ref="AK26:AK29"/>
    <mergeCell ref="AR23:AR25"/>
    <mergeCell ref="AT61:AT62"/>
    <mergeCell ref="AH81:AH82"/>
    <mergeCell ref="AK83:AK84"/>
    <mergeCell ref="AJ83:AJ84"/>
    <mergeCell ref="AU145:AU147"/>
    <mergeCell ref="AT145:AT147"/>
    <mergeCell ref="AU141:AU144"/>
    <mergeCell ref="AH34:AH36"/>
    <mergeCell ref="AU21:AU22"/>
    <mergeCell ref="AT21:AT22"/>
    <mergeCell ref="AU34:AU36"/>
    <mergeCell ref="AI94:AI97"/>
    <mergeCell ref="AV238:AV239"/>
    <mergeCell ref="AH215:AH217"/>
    <mergeCell ref="AF21:AF22"/>
    <mergeCell ref="AI21:AI22"/>
    <mergeCell ref="AI23:AI25"/>
    <mergeCell ref="AI26:AI29"/>
    <mergeCell ref="Z19:AG19"/>
    <mergeCell ref="AK37:AK39"/>
    <mergeCell ref="AH40:AH44"/>
    <mergeCell ref="AI34:AI36"/>
    <mergeCell ref="AH185:AH187"/>
    <mergeCell ref="AH164:AH167"/>
    <mergeCell ref="AI153:AI154"/>
    <mergeCell ref="AJ69:AJ75"/>
    <mergeCell ref="AJ81:AJ82"/>
    <mergeCell ref="AI164:AI167"/>
    <mergeCell ref="AK164:AK167"/>
    <mergeCell ref="AK153:AK154"/>
    <mergeCell ref="AG21:AG22"/>
    <mergeCell ref="AJ178:AJ184"/>
    <mergeCell ref="AJ134:AJ135"/>
    <mergeCell ref="AK145:AK147"/>
    <mergeCell ref="AJ141:AJ144"/>
    <mergeCell ref="AF98:AF100"/>
    <mergeCell ref="AD47:AD48"/>
    <mergeCell ref="AH78:AH80"/>
    <mergeCell ref="AI78:AI80"/>
    <mergeCell ref="AF32:AF33"/>
    <mergeCell ref="AI98:AI100"/>
    <mergeCell ref="AF148:AF151"/>
    <mergeCell ref="AI69:AI75"/>
    <mergeCell ref="AI37:AI39"/>
    <mergeCell ref="AX188:AX192"/>
    <mergeCell ref="AW170:AW177"/>
    <mergeCell ref="AH178:AH184"/>
    <mergeCell ref="AJ215:AJ217"/>
    <mergeCell ref="AI178:AI184"/>
    <mergeCell ref="AI230:AI233"/>
    <mergeCell ref="AI228:AI229"/>
    <mergeCell ref="AH104:AH107"/>
    <mergeCell ref="AW112:AW113"/>
    <mergeCell ref="AL126:AL128"/>
    <mergeCell ref="AQ91:AQ114"/>
    <mergeCell ref="AV112:AV113"/>
    <mergeCell ref="AO91:AO114"/>
    <mergeCell ref="AP91:AP114"/>
    <mergeCell ref="AH132:AH133"/>
    <mergeCell ref="AH170:AH177"/>
    <mergeCell ref="AI168:AI169"/>
    <mergeCell ref="AH157:AH163"/>
    <mergeCell ref="AV148:AV151"/>
    <mergeCell ref="AI157:AI163"/>
    <mergeCell ref="AJ148:AJ151"/>
    <mergeCell ref="AK148:AK151"/>
    <mergeCell ref="AJ153:AJ154"/>
    <mergeCell ref="AJ170:AJ177"/>
    <mergeCell ref="AW215:AW217"/>
    <mergeCell ref="AI170:AI177"/>
    <mergeCell ref="AH94:AH97"/>
    <mergeCell ref="AN230:AN239"/>
    <mergeCell ref="AV141:AV144"/>
    <mergeCell ref="AW220:AW226"/>
    <mergeCell ref="AT157:AT163"/>
    <mergeCell ref="AS157:AS163"/>
    <mergeCell ref="AT126:AT128"/>
    <mergeCell ref="AM170:AM214"/>
    <mergeCell ref="AR148:AR151"/>
    <mergeCell ref="AR141:AR144"/>
    <mergeCell ref="AL145:AL147"/>
    <mergeCell ref="AK112:AK113"/>
    <mergeCell ref="BB112:BB113"/>
    <mergeCell ref="AX112:AX113"/>
    <mergeCell ref="AW145:AW147"/>
    <mergeCell ref="AW141:AW144"/>
    <mergeCell ref="AO140:AO169"/>
    <mergeCell ref="AP140:AP169"/>
    <mergeCell ref="AK126:AK128"/>
    <mergeCell ref="AK168:AK169"/>
    <mergeCell ref="AS195:AS205"/>
    <mergeCell ref="AK132:AK133"/>
    <mergeCell ref="AQ140:AQ169"/>
    <mergeCell ref="AY112:AY113"/>
    <mergeCell ref="AY145:AY147"/>
    <mergeCell ref="AY148:AY151"/>
    <mergeCell ref="AY178:AY184"/>
    <mergeCell ref="AY141:AY144"/>
    <mergeCell ref="AY117:AY125"/>
    <mergeCell ref="AR112:AR113"/>
    <mergeCell ref="AS126:AS128"/>
    <mergeCell ref="AU115:AU116"/>
    <mergeCell ref="AS115:AS116"/>
    <mergeCell ref="AR170:AR177"/>
    <mergeCell ref="AS170:AS177"/>
    <mergeCell ref="AU178:AU184"/>
    <mergeCell ref="AT185:AT187"/>
    <mergeCell ref="AY132:AY133"/>
    <mergeCell ref="AU253:AU255"/>
    <mergeCell ref="AV253:AV255"/>
    <mergeCell ref="AT250:AT252"/>
    <mergeCell ref="AS256:AS264"/>
    <mergeCell ref="AS248:AS249"/>
    <mergeCell ref="AT170:AT177"/>
    <mergeCell ref="AT178:AT184"/>
    <mergeCell ref="AT188:AT192"/>
    <mergeCell ref="AR178:AR184"/>
    <mergeCell ref="AR157:AR163"/>
    <mergeCell ref="AR195:AR205"/>
    <mergeCell ref="AW195:AW205"/>
    <mergeCell ref="AW157:AW163"/>
    <mergeCell ref="AT215:AT217"/>
    <mergeCell ref="BD250:BD252"/>
    <mergeCell ref="AW185:AW187"/>
    <mergeCell ref="AU195:AU205"/>
    <mergeCell ref="AZ220:AZ226"/>
    <mergeCell ref="AY246:AY247"/>
    <mergeCell ref="BC185:BC187"/>
    <mergeCell ref="BC178:BC184"/>
    <mergeCell ref="AX157:AX163"/>
    <mergeCell ref="BB253:BB255"/>
    <mergeCell ref="BC250:BC252"/>
    <mergeCell ref="BA228:BA229"/>
    <mergeCell ref="AV170:AV177"/>
    <mergeCell ref="AR206:AR210"/>
    <mergeCell ref="AS206:AS210"/>
    <mergeCell ref="AV230:AV233"/>
    <mergeCell ref="AU228:AU229"/>
    <mergeCell ref="AY238:AY239"/>
    <mergeCell ref="AU238:AU239"/>
    <mergeCell ref="AR21:AR22"/>
    <mergeCell ref="AW153:AW154"/>
    <mergeCell ref="AR145:AR147"/>
    <mergeCell ref="AV153:AV154"/>
    <mergeCell ref="AL164:AL167"/>
    <mergeCell ref="AL168:AL169"/>
    <mergeCell ref="AT104:AT105"/>
    <mergeCell ref="AU98:AU100"/>
    <mergeCell ref="AR91:AR93"/>
    <mergeCell ref="AS91:AS93"/>
    <mergeCell ref="AV145:AV147"/>
    <mergeCell ref="AS23:AS25"/>
    <mergeCell ref="AU94:AU97"/>
    <mergeCell ref="AT94:AT97"/>
    <mergeCell ref="AS94:AS97"/>
    <mergeCell ref="AV21:AV22"/>
    <mergeCell ref="AT98:AT100"/>
    <mergeCell ref="AU37:AU39"/>
    <mergeCell ref="AT37:AT39"/>
    <mergeCell ref="AR37:AR39"/>
    <mergeCell ref="AU23:AU25"/>
    <mergeCell ref="AT23:AT25"/>
    <mergeCell ref="AN140:AN169"/>
    <mergeCell ref="AM140:AM169"/>
    <mergeCell ref="AS45:AS47"/>
    <mergeCell ref="AL61:AL62"/>
    <mergeCell ref="AL66:AL68"/>
    <mergeCell ref="AL69:AL75"/>
    <mergeCell ref="AL76:AL77"/>
    <mergeCell ref="AL81:AL82"/>
    <mergeCell ref="AW81:AW82"/>
    <mergeCell ref="AW117:AW125"/>
    <mergeCell ref="AJ94:AJ97"/>
    <mergeCell ref="AL129:AL131"/>
    <mergeCell ref="AL157:AL163"/>
    <mergeCell ref="AV98:AV100"/>
    <mergeCell ref="AV117:AV125"/>
    <mergeCell ref="AU117:AU125"/>
    <mergeCell ref="AL45:AL48"/>
    <mergeCell ref="AJ145:AJ147"/>
    <mergeCell ref="AK69:AK75"/>
    <mergeCell ref="AK115:AK116"/>
    <mergeCell ref="AU45:AU47"/>
    <mergeCell ref="AW69:AW75"/>
    <mergeCell ref="AR94:AR97"/>
    <mergeCell ref="AS61:AS62"/>
    <mergeCell ref="AR61:AR62"/>
    <mergeCell ref="AR66:AR68"/>
    <mergeCell ref="AK76:AK77"/>
    <mergeCell ref="AU83:AU84"/>
    <mergeCell ref="AV83:AV84"/>
    <mergeCell ref="AV52:AV53"/>
    <mergeCell ref="AJ61:AJ62"/>
    <mergeCell ref="AJ104:AJ107"/>
    <mergeCell ref="AU57:AU60"/>
    <mergeCell ref="AT57:AT60"/>
    <mergeCell ref="AR98:AR100"/>
    <mergeCell ref="AR115:AR116"/>
    <mergeCell ref="AW115:AW116"/>
    <mergeCell ref="AV126:AV128"/>
    <mergeCell ref="AV115:AV116"/>
    <mergeCell ref="AL86:AL87"/>
    <mergeCell ref="AR126:AR128"/>
    <mergeCell ref="AT141:AT144"/>
    <mergeCell ref="P132:P133"/>
    <mergeCell ref="R94:R97"/>
    <mergeCell ref="AI66:AI68"/>
    <mergeCell ref="O61:O62"/>
    <mergeCell ref="AI134:AI135"/>
    <mergeCell ref="AF47:AF48"/>
    <mergeCell ref="AG47:AG48"/>
    <mergeCell ref="Q101:Q103"/>
    <mergeCell ref="R101:R103"/>
    <mergeCell ref="Q129:Q131"/>
    <mergeCell ref="R129:R131"/>
    <mergeCell ref="AH98:AH100"/>
    <mergeCell ref="O104:O107"/>
    <mergeCell ref="AI108:AI109"/>
    <mergeCell ref="O126:O128"/>
    <mergeCell ref="P112:P113"/>
    <mergeCell ref="AF101:AF103"/>
    <mergeCell ref="AG101:AG103"/>
    <mergeCell ref="AH101:AH103"/>
    <mergeCell ref="AI101:AI103"/>
    <mergeCell ref="AI126:AI128"/>
    <mergeCell ref="R69:R75"/>
    <mergeCell ref="V89:V90"/>
    <mergeCell ref="W89:W90"/>
    <mergeCell ref="O66:O68"/>
    <mergeCell ref="P66:P68"/>
    <mergeCell ref="AH66:AH68"/>
    <mergeCell ref="R117:R125"/>
    <mergeCell ref="S47:S48"/>
    <mergeCell ref="Q117:Q125"/>
    <mergeCell ref="Q141:Q144"/>
    <mergeCell ref="AI104:AI107"/>
    <mergeCell ref="AH136:AH139"/>
    <mergeCell ref="AF94:AF97"/>
    <mergeCell ref="AH117:AH125"/>
    <mergeCell ref="Q134:Q135"/>
    <mergeCell ref="P83:P84"/>
    <mergeCell ref="R81:R82"/>
    <mergeCell ref="AH52:AH54"/>
    <mergeCell ref="O52:O54"/>
    <mergeCell ref="AC47:AC48"/>
    <mergeCell ref="R145:R147"/>
    <mergeCell ref="Q148:Q151"/>
    <mergeCell ref="O108:O109"/>
    <mergeCell ref="P108:P109"/>
    <mergeCell ref="R108:R109"/>
    <mergeCell ref="AH108:AH109"/>
    <mergeCell ref="AH69:AH75"/>
    <mergeCell ref="O57:O60"/>
    <mergeCell ref="O148:O151"/>
    <mergeCell ref="AI88:AI90"/>
    <mergeCell ref="Q83:Q84"/>
    <mergeCell ref="R83:R84"/>
    <mergeCell ref="AH83:AH84"/>
    <mergeCell ref="Q104:Q107"/>
    <mergeCell ref="R104:R107"/>
    <mergeCell ref="AH91:AH93"/>
    <mergeCell ref="W47:W48"/>
    <mergeCell ref="X47:X48"/>
    <mergeCell ref="Y47:Y48"/>
    <mergeCell ref="P57:P60"/>
    <mergeCell ref="Q45:Q48"/>
    <mergeCell ref="D19:J19"/>
    <mergeCell ref="Q57:Q60"/>
    <mergeCell ref="R61:R62"/>
    <mergeCell ref="L61:L62"/>
    <mergeCell ref="K132:K133"/>
    <mergeCell ref="AJ115:AJ116"/>
    <mergeCell ref="P34:P36"/>
    <mergeCell ref="N26:N29"/>
    <mergeCell ref="N40:N44"/>
    <mergeCell ref="AI132:AI133"/>
    <mergeCell ref="AJ132:AJ133"/>
    <mergeCell ref="Q98:Q100"/>
    <mergeCell ref="O98:O100"/>
    <mergeCell ref="K112:K113"/>
    <mergeCell ref="Q94:Q97"/>
    <mergeCell ref="N132:N133"/>
    <mergeCell ref="P69:P75"/>
    <mergeCell ref="AJ45:AJ48"/>
    <mergeCell ref="N91:N93"/>
    <mergeCell ref="O129:O131"/>
    <mergeCell ref="AH23:AH25"/>
    <mergeCell ref="R78:R80"/>
    <mergeCell ref="Q108:Q109"/>
    <mergeCell ref="AI112:AI113"/>
    <mergeCell ref="AF91:AF93"/>
    <mergeCell ref="O117:O125"/>
    <mergeCell ref="R132:R133"/>
    <mergeCell ref="O112:O113"/>
    <mergeCell ref="AI115:AI116"/>
    <mergeCell ref="K19:V19"/>
    <mergeCell ref="N23:N25"/>
    <mergeCell ref="O37:O39"/>
    <mergeCell ref="O115:O116"/>
    <mergeCell ref="P115:P116"/>
    <mergeCell ref="L76:L77"/>
    <mergeCell ref="AH19:AK19"/>
    <mergeCell ref="AJ21:AJ22"/>
    <mergeCell ref="K37:K39"/>
    <mergeCell ref="M94:M97"/>
    <mergeCell ref="N94:N97"/>
    <mergeCell ref="P30:P33"/>
    <mergeCell ref="AF37:AF39"/>
    <mergeCell ref="R40:R44"/>
    <mergeCell ref="M23:M25"/>
    <mergeCell ref="M61:M62"/>
    <mergeCell ref="AH61:AH62"/>
    <mergeCell ref="L78:L80"/>
    <mergeCell ref="K91:K93"/>
    <mergeCell ref="AK81:AK82"/>
    <mergeCell ref="O30:O33"/>
    <mergeCell ref="O40:O44"/>
    <mergeCell ref="K21:K22"/>
    <mergeCell ref="L40:L44"/>
    <mergeCell ref="K30:K33"/>
    <mergeCell ref="L30:L33"/>
    <mergeCell ref="M30:M33"/>
    <mergeCell ref="L34:L36"/>
    <mergeCell ref="O21:O22"/>
    <mergeCell ref="P21:P22"/>
    <mergeCell ref="Q23:Q25"/>
    <mergeCell ref="O91:O93"/>
    <mergeCell ref="P91:P93"/>
    <mergeCell ref="AH88:AH90"/>
    <mergeCell ref="L23:L25"/>
    <mergeCell ref="G40:G44"/>
    <mergeCell ref="J40:J44"/>
    <mergeCell ref="P40:P44"/>
    <mergeCell ref="N30:N33"/>
    <mergeCell ref="Q21:Q22"/>
    <mergeCell ref="V47:V48"/>
    <mergeCell ref="Q26:Q29"/>
    <mergeCell ref="L81:L82"/>
    <mergeCell ref="P52:P54"/>
    <mergeCell ref="Q52:Q54"/>
    <mergeCell ref="L69:L75"/>
    <mergeCell ref="P61:P62"/>
    <mergeCell ref="R23:R25"/>
    <mergeCell ref="R30:R33"/>
    <mergeCell ref="R115:R116"/>
    <mergeCell ref="O78:O80"/>
    <mergeCell ref="P78:P80"/>
    <mergeCell ref="R98:R100"/>
    <mergeCell ref="Q112:Q113"/>
    <mergeCell ref="Q69:Q75"/>
    <mergeCell ref="N61:N62"/>
    <mergeCell ref="M78:M80"/>
    <mergeCell ref="Q30:Q33"/>
    <mergeCell ref="N57:N60"/>
    <mergeCell ref="O23:O25"/>
    <mergeCell ref="L37:L39"/>
    <mergeCell ref="O45:O48"/>
    <mergeCell ref="P45:P48"/>
    <mergeCell ref="R45:R48"/>
    <mergeCell ref="Q61:Q62"/>
    <mergeCell ref="L66:L68"/>
    <mergeCell ref="N37:N39"/>
    <mergeCell ref="M26:M29"/>
    <mergeCell ref="K23:K25"/>
    <mergeCell ref="W19:Y19"/>
    <mergeCell ref="M20:N20"/>
    <mergeCell ref="Q40:Q44"/>
    <mergeCell ref="R112:R113"/>
    <mergeCell ref="O94:O97"/>
    <mergeCell ref="P94:P97"/>
    <mergeCell ref="Q91:Q93"/>
    <mergeCell ref="R91:R93"/>
    <mergeCell ref="P26:P29"/>
    <mergeCell ref="O69:O75"/>
    <mergeCell ref="L108:L109"/>
    <mergeCell ref="M108:M109"/>
    <mergeCell ref="X89:X90"/>
    <mergeCell ref="Y89:Y90"/>
    <mergeCell ref="P104:P107"/>
    <mergeCell ref="N45:N48"/>
    <mergeCell ref="T47:T48"/>
    <mergeCell ref="U47:U48"/>
    <mergeCell ref="M76:M77"/>
    <mergeCell ref="O76:O77"/>
    <mergeCell ref="O26:O29"/>
    <mergeCell ref="M104:M107"/>
    <mergeCell ref="M91:M93"/>
    <mergeCell ref="N104:N107"/>
    <mergeCell ref="P20:Q20"/>
    <mergeCell ref="L94:L97"/>
    <mergeCell ref="Q88:Q90"/>
    <mergeCell ref="R88:R90"/>
    <mergeCell ref="M69:M75"/>
    <mergeCell ref="K69:K75"/>
    <mergeCell ref="E57:E60"/>
    <mergeCell ref="G57:G60"/>
    <mergeCell ref="H61:H62"/>
    <mergeCell ref="G34:G36"/>
    <mergeCell ref="H34:H36"/>
    <mergeCell ref="L57:L60"/>
    <mergeCell ref="J66:J68"/>
    <mergeCell ref="K66:K68"/>
    <mergeCell ref="E45:E48"/>
    <mergeCell ref="G45:G48"/>
    <mergeCell ref="E37:E39"/>
    <mergeCell ref="F21:F22"/>
    <mergeCell ref="K57:K60"/>
    <mergeCell ref="J57:J60"/>
    <mergeCell ref="M66:M68"/>
    <mergeCell ref="M57:M60"/>
    <mergeCell ref="R57:R60"/>
    <mergeCell ref="Q66:Q68"/>
    <mergeCell ref="R66:R68"/>
    <mergeCell ref="R52:R54"/>
    <mergeCell ref="K52:K54"/>
    <mergeCell ref="L52:L54"/>
    <mergeCell ref="M52:M54"/>
    <mergeCell ref="P37:P39"/>
    <mergeCell ref="M34:M36"/>
    <mergeCell ref="N34:N36"/>
    <mergeCell ref="Q34:Q36"/>
    <mergeCell ref="R34:R36"/>
    <mergeCell ref="R37:R39"/>
    <mergeCell ref="J45:J48"/>
    <mergeCell ref="G21:G22"/>
    <mergeCell ref="M21:M22"/>
    <mergeCell ref="E21:E22"/>
    <mergeCell ref="G23:G25"/>
    <mergeCell ref="H23:H25"/>
    <mergeCell ref="E34:E36"/>
    <mergeCell ref="H21:H22"/>
    <mergeCell ref="J30:J33"/>
    <mergeCell ref="J21:J22"/>
    <mergeCell ref="J34:J36"/>
    <mergeCell ref="E26:E29"/>
    <mergeCell ref="G26:G29"/>
    <mergeCell ref="H37:H39"/>
    <mergeCell ref="J37:J39"/>
    <mergeCell ref="L21:L22"/>
    <mergeCell ref="H30:H33"/>
    <mergeCell ref="H26:H29"/>
    <mergeCell ref="J26:J29"/>
    <mergeCell ref="E23:E25"/>
    <mergeCell ref="F34:F35"/>
    <mergeCell ref="L26:L29"/>
    <mergeCell ref="H55:H56"/>
    <mergeCell ref="J55:J56"/>
    <mergeCell ref="F40:F41"/>
    <mergeCell ref="D218:D229"/>
    <mergeCell ref="E178:E184"/>
    <mergeCell ref="K185:K187"/>
    <mergeCell ref="L185:L187"/>
    <mergeCell ref="M178:M184"/>
    <mergeCell ref="G170:G177"/>
    <mergeCell ref="H170:H177"/>
    <mergeCell ref="I215:I217"/>
    <mergeCell ref="K215:K217"/>
    <mergeCell ref="M218:M219"/>
    <mergeCell ref="E195:E205"/>
    <mergeCell ref="G195:G205"/>
    <mergeCell ref="H195:H205"/>
    <mergeCell ref="E188:E194"/>
    <mergeCell ref="G188:G194"/>
    <mergeCell ref="H228:H229"/>
    <mergeCell ref="J220:J226"/>
    <mergeCell ref="H215:H217"/>
    <mergeCell ref="J215:J217"/>
    <mergeCell ref="E228:E229"/>
    <mergeCell ref="E211:E214"/>
    <mergeCell ref="J211:J214"/>
    <mergeCell ref="F195:F196"/>
    <mergeCell ref="E185:E187"/>
    <mergeCell ref="F223:F224"/>
    <mergeCell ref="I218:I229"/>
    <mergeCell ref="H218:H219"/>
    <mergeCell ref="J108:J109"/>
    <mergeCell ref="H45:H48"/>
    <mergeCell ref="G37:G39"/>
    <mergeCell ref="E129:E131"/>
    <mergeCell ref="J81:J82"/>
    <mergeCell ref="E69:E75"/>
    <mergeCell ref="J126:J128"/>
    <mergeCell ref="G94:G97"/>
    <mergeCell ref="H94:H97"/>
    <mergeCell ref="J104:J107"/>
    <mergeCell ref="G69:G75"/>
    <mergeCell ref="H69:H75"/>
    <mergeCell ref="J69:J75"/>
    <mergeCell ref="E83:E84"/>
    <mergeCell ref="G78:G80"/>
    <mergeCell ref="F66:F68"/>
    <mergeCell ref="E66:E68"/>
    <mergeCell ref="E52:E54"/>
    <mergeCell ref="F53:F54"/>
    <mergeCell ref="G52:G54"/>
    <mergeCell ref="H52:H54"/>
    <mergeCell ref="J52:J54"/>
    <mergeCell ref="E55:E56"/>
    <mergeCell ref="F55:F56"/>
    <mergeCell ref="E76:E77"/>
    <mergeCell ref="E94:E97"/>
    <mergeCell ref="J94:J97"/>
    <mergeCell ref="E78:E80"/>
    <mergeCell ref="H66:H68"/>
    <mergeCell ref="E108:E109"/>
    <mergeCell ref="F104:F107"/>
    <mergeCell ref="E81:E82"/>
    <mergeCell ref="J91:J93"/>
    <mergeCell ref="E88:E90"/>
    <mergeCell ref="D284:D286"/>
    <mergeCell ref="L240:L242"/>
    <mergeCell ref="I284:I286"/>
    <mergeCell ref="M253:M255"/>
    <mergeCell ref="K240:K242"/>
    <mergeCell ref="H246:H247"/>
    <mergeCell ref="E256:E264"/>
    <mergeCell ref="J256:J264"/>
    <mergeCell ref="K256:K264"/>
    <mergeCell ref="G278:G279"/>
    <mergeCell ref="E280:E281"/>
    <mergeCell ref="G280:G281"/>
    <mergeCell ref="H280:H281"/>
    <mergeCell ref="J280:J281"/>
    <mergeCell ref="K280:K281"/>
    <mergeCell ref="L280:L281"/>
    <mergeCell ref="M280:M281"/>
    <mergeCell ref="E253:E255"/>
    <mergeCell ref="H240:H242"/>
    <mergeCell ref="J240:J242"/>
    <mergeCell ref="K246:K247"/>
    <mergeCell ref="K248:K249"/>
    <mergeCell ref="H250:H252"/>
    <mergeCell ref="M250:M252"/>
    <mergeCell ref="H253:H255"/>
    <mergeCell ref="E248:E249"/>
    <mergeCell ref="M284:M286"/>
    <mergeCell ref="E284:E286"/>
    <mergeCell ref="I275:I283"/>
    <mergeCell ref="E240:E242"/>
    <mergeCell ref="F258:F259"/>
    <mergeCell ref="G248:G249"/>
    <mergeCell ref="H57:H60"/>
    <mergeCell ref="J61:J62"/>
    <mergeCell ref="G66:G68"/>
    <mergeCell ref="G61:G62"/>
    <mergeCell ref="K61:K62"/>
    <mergeCell ref="H115:H116"/>
    <mergeCell ref="J78:J80"/>
    <mergeCell ref="G155:G156"/>
    <mergeCell ref="H155:H156"/>
    <mergeCell ref="J155:J156"/>
    <mergeCell ref="K155:K156"/>
    <mergeCell ref="G211:G214"/>
    <mergeCell ref="J134:J135"/>
    <mergeCell ref="H145:H147"/>
    <mergeCell ref="G108:G109"/>
    <mergeCell ref="H108:H109"/>
    <mergeCell ref="K206:K210"/>
    <mergeCell ref="K195:K205"/>
    <mergeCell ref="G81:G82"/>
    <mergeCell ref="H81:H82"/>
    <mergeCell ref="G178:G184"/>
    <mergeCell ref="K81:K82"/>
    <mergeCell ref="H91:H93"/>
    <mergeCell ref="L98:L100"/>
    <mergeCell ref="G126:G128"/>
    <mergeCell ref="G132:G133"/>
    <mergeCell ref="G91:G93"/>
    <mergeCell ref="G115:G116"/>
    <mergeCell ref="K141:K144"/>
    <mergeCell ref="L104:L107"/>
    <mergeCell ref="K211:K214"/>
    <mergeCell ref="J188:J194"/>
    <mergeCell ref="G55:G56"/>
    <mergeCell ref="P141:P144"/>
    <mergeCell ref="K188:K194"/>
    <mergeCell ref="H164:H167"/>
    <mergeCell ref="J164:J167"/>
    <mergeCell ref="E164:E167"/>
    <mergeCell ref="K98:K100"/>
    <mergeCell ref="E148:E151"/>
    <mergeCell ref="H148:H151"/>
    <mergeCell ref="J195:J205"/>
    <mergeCell ref="J76:J77"/>
    <mergeCell ref="K76:K77"/>
    <mergeCell ref="F76:F77"/>
    <mergeCell ref="J170:J177"/>
    <mergeCell ref="E168:E169"/>
    <mergeCell ref="G76:G77"/>
    <mergeCell ref="H76:H77"/>
    <mergeCell ref="G206:G210"/>
    <mergeCell ref="H206:H210"/>
    <mergeCell ref="I170:I214"/>
    <mergeCell ref="H211:H214"/>
    <mergeCell ref="G104:G107"/>
    <mergeCell ref="J112:J113"/>
    <mergeCell ref="O240:O242"/>
    <mergeCell ref="N240:N242"/>
    <mergeCell ref="G220:G226"/>
    <mergeCell ref="G228:G229"/>
    <mergeCell ref="M195:M205"/>
    <mergeCell ref="K220:K226"/>
    <mergeCell ref="M188:M194"/>
    <mergeCell ref="H141:H144"/>
    <mergeCell ref="G112:G113"/>
    <mergeCell ref="M112:M113"/>
    <mergeCell ref="O185:O187"/>
    <mergeCell ref="N148:N151"/>
    <mergeCell ref="E230:E233"/>
    <mergeCell ref="L228:L229"/>
    <mergeCell ref="E220:E226"/>
    <mergeCell ref="F170:F173"/>
    <mergeCell ref="L126:L128"/>
    <mergeCell ref="G218:G219"/>
    <mergeCell ref="H178:H184"/>
    <mergeCell ref="K134:K135"/>
    <mergeCell ref="H168:H169"/>
    <mergeCell ref="G148:G151"/>
    <mergeCell ref="E170:E177"/>
    <mergeCell ref="K228:K229"/>
    <mergeCell ref="O178:O184"/>
    <mergeCell ref="L164:L167"/>
    <mergeCell ref="M220:M226"/>
    <mergeCell ref="L206:L210"/>
    <mergeCell ref="L220:L226"/>
    <mergeCell ref="O220:O226"/>
    <mergeCell ref="L195:L205"/>
    <mergeCell ref="O246:O247"/>
    <mergeCell ref="R248:R249"/>
    <mergeCell ref="N248:N249"/>
    <mergeCell ref="M228:M229"/>
    <mergeCell ref="N246:N247"/>
    <mergeCell ref="M240:M242"/>
    <mergeCell ref="Q248:Q249"/>
    <mergeCell ref="P240:P242"/>
    <mergeCell ref="P248:P249"/>
    <mergeCell ref="O248:O249"/>
    <mergeCell ref="L246:L247"/>
    <mergeCell ref="M246:M247"/>
    <mergeCell ref="Q206:Q210"/>
    <mergeCell ref="R220:R226"/>
    <mergeCell ref="N220:N226"/>
    <mergeCell ref="P220:P226"/>
    <mergeCell ref="Q246:Q247"/>
    <mergeCell ref="O230:O233"/>
    <mergeCell ref="M238:M239"/>
    <mergeCell ref="N238:N239"/>
    <mergeCell ref="O238:O239"/>
    <mergeCell ref="P246:P247"/>
    <mergeCell ref="P211:P214"/>
    <mergeCell ref="P218:P219"/>
    <mergeCell ref="O218:O219"/>
    <mergeCell ref="N218:N219"/>
    <mergeCell ref="N230:N233"/>
    <mergeCell ref="N228:N229"/>
    <mergeCell ref="Q240:Q242"/>
    <mergeCell ref="R240:R242"/>
    <mergeCell ref="R206:R210"/>
    <mergeCell ref="Q230:Q233"/>
    <mergeCell ref="AI81:AI82"/>
    <mergeCell ref="AV61:AV62"/>
    <mergeCell ref="E61:E62"/>
    <mergeCell ref="K145:K147"/>
    <mergeCell ref="AV37:AV39"/>
    <mergeCell ref="AI195:AI205"/>
    <mergeCell ref="Z241:Z242"/>
    <mergeCell ref="Q218:Q219"/>
    <mergeCell ref="P230:P233"/>
    <mergeCell ref="M230:M233"/>
    <mergeCell ref="AR30:AR31"/>
    <mergeCell ref="AL115:AL116"/>
    <mergeCell ref="F83:F84"/>
    <mergeCell ref="M83:M84"/>
    <mergeCell ref="L91:L93"/>
    <mergeCell ref="F146:F147"/>
    <mergeCell ref="J132:J133"/>
    <mergeCell ref="M98:M100"/>
    <mergeCell ref="M117:M125"/>
    <mergeCell ref="J145:J147"/>
    <mergeCell ref="K230:K233"/>
    <mergeCell ref="L230:L233"/>
    <mergeCell ref="K218:K219"/>
    <mergeCell ref="L218:L219"/>
    <mergeCell ref="J228:J229"/>
    <mergeCell ref="P206:P210"/>
    <mergeCell ref="L153:L154"/>
    <mergeCell ref="N170:N177"/>
    <mergeCell ref="P170:P177"/>
    <mergeCell ref="O157:O163"/>
    <mergeCell ref="P164:P167"/>
    <mergeCell ref="O153:O154"/>
    <mergeCell ref="AJ117:AJ125"/>
    <mergeCell ref="AR104:AR105"/>
    <mergeCell ref="AI57:AI60"/>
    <mergeCell ref="AI40:AI44"/>
    <mergeCell ref="Q115:Q116"/>
    <mergeCell ref="R178:R184"/>
    <mergeCell ref="R141:R144"/>
    <mergeCell ref="Q220:Q226"/>
    <mergeCell ref="AQ170:AQ214"/>
    <mergeCell ref="R211:R214"/>
    <mergeCell ref="R26:R29"/>
    <mergeCell ref="P76:P77"/>
    <mergeCell ref="Q76:Q77"/>
    <mergeCell ref="R76:R77"/>
    <mergeCell ref="P81:P82"/>
    <mergeCell ref="Q81:Q82"/>
    <mergeCell ref="AR117:AR125"/>
    <mergeCell ref="AJ40:AJ44"/>
    <mergeCell ref="AI91:AI93"/>
    <mergeCell ref="AJ91:AJ93"/>
    <mergeCell ref="AJ66:AJ68"/>
    <mergeCell ref="AK66:AK68"/>
    <mergeCell ref="Q164:Q167"/>
    <mergeCell ref="P185:P187"/>
    <mergeCell ref="AR185:AR187"/>
    <mergeCell ref="Q185:Q187"/>
    <mergeCell ref="R185:R187"/>
    <mergeCell ref="P55:P56"/>
    <mergeCell ref="Q55:Q56"/>
    <mergeCell ref="R55:R56"/>
    <mergeCell ref="Q37:Q39"/>
    <mergeCell ref="R215:R217"/>
    <mergeCell ref="AK104:AK107"/>
    <mergeCell ref="AW21:AW22"/>
    <mergeCell ref="AX21:AX22"/>
    <mergeCell ref="AY21:AY22"/>
    <mergeCell ref="AX23:AX25"/>
    <mergeCell ref="AY23:AY25"/>
    <mergeCell ref="AV23:AV25"/>
    <mergeCell ref="AW23:AW25"/>
    <mergeCell ref="N76:N77"/>
    <mergeCell ref="M37:M39"/>
    <mergeCell ref="N69:N75"/>
    <mergeCell ref="M81:M82"/>
    <mergeCell ref="N81:N82"/>
    <mergeCell ref="N21:N22"/>
    <mergeCell ref="AK91:AK93"/>
    <mergeCell ref="AI83:AI84"/>
    <mergeCell ref="AH30:AH33"/>
    <mergeCell ref="AG32:AG33"/>
    <mergeCell ref="AT40:AT44"/>
    <mergeCell ref="AK21:AK22"/>
    <mergeCell ref="AJ23:AJ25"/>
    <mergeCell ref="AU26:AU29"/>
    <mergeCell ref="AV30:AV31"/>
    <mergeCell ref="AS26:AS29"/>
    <mergeCell ref="AR26:AR29"/>
    <mergeCell ref="AR34:AR36"/>
    <mergeCell ref="AS52:AS53"/>
    <mergeCell ref="AT52:AT53"/>
    <mergeCell ref="AU52:AU53"/>
    <mergeCell ref="AS37:AS39"/>
    <mergeCell ref="O81:O82"/>
    <mergeCell ref="R21:R22"/>
    <mergeCell ref="AL26:AL29"/>
    <mergeCell ref="AJ52:AJ54"/>
    <mergeCell ref="AK52:AK54"/>
    <mergeCell ref="AL52:AL54"/>
    <mergeCell ref="AJ76:AJ77"/>
    <mergeCell ref="AL55:AL56"/>
    <mergeCell ref="AJ88:AJ90"/>
    <mergeCell ref="AK88:AK90"/>
    <mergeCell ref="AL88:AL90"/>
    <mergeCell ref="AT91:AT93"/>
    <mergeCell ref="AR69:AR75"/>
    <mergeCell ref="AS69:AS75"/>
    <mergeCell ref="AT69:AT75"/>
    <mergeCell ref="AU69:AU75"/>
    <mergeCell ref="AV69:AV75"/>
    <mergeCell ref="AU61:AU62"/>
    <mergeCell ref="AS66:AS68"/>
    <mergeCell ref="AJ78:AJ80"/>
    <mergeCell ref="AK78:AK80"/>
    <mergeCell ref="AK86:AK87"/>
    <mergeCell ref="AR78:AR80"/>
    <mergeCell ref="AS78:AS80"/>
    <mergeCell ref="AT78:AT80"/>
    <mergeCell ref="AJ57:AJ60"/>
    <mergeCell ref="AU91:AU93"/>
    <mergeCell ref="AV91:AV93"/>
    <mergeCell ref="AJ37:AJ39"/>
    <mergeCell ref="AT26:AT29"/>
    <mergeCell ref="AL30:AL33"/>
    <mergeCell ref="AL34:AL36"/>
    <mergeCell ref="AL37:AL39"/>
    <mergeCell ref="AV34:AV36"/>
    <mergeCell ref="AW34:AW36"/>
    <mergeCell ref="AR49:AR50"/>
    <mergeCell ref="AS49:AS50"/>
    <mergeCell ref="AT49:AT50"/>
    <mergeCell ref="AU49:AU50"/>
    <mergeCell ref="AV49:AV50"/>
    <mergeCell ref="AW49:AW50"/>
    <mergeCell ref="AT83:AT84"/>
    <mergeCell ref="AV40:AV44"/>
    <mergeCell ref="AU40:AU44"/>
    <mergeCell ref="AR52:AR53"/>
    <mergeCell ref="AW37:AW39"/>
    <mergeCell ref="AZ37:AZ39"/>
    <mergeCell ref="BA45:BA47"/>
    <mergeCell ref="AW57:AW60"/>
    <mergeCell ref="AX94:AX97"/>
    <mergeCell ref="AY94:AY97"/>
    <mergeCell ref="AZ94:AZ97"/>
    <mergeCell ref="BA61:BA62"/>
    <mergeCell ref="AT45:AT47"/>
    <mergeCell ref="AX61:AX62"/>
    <mergeCell ref="AR45:AR47"/>
    <mergeCell ref="AW26:AW29"/>
    <mergeCell ref="AX26:AX29"/>
    <mergeCell ref="AY26:AY29"/>
    <mergeCell ref="BB23:BB25"/>
    <mergeCell ref="AZ91:AZ93"/>
    <mergeCell ref="BA91:BA93"/>
    <mergeCell ref="AY34:AY36"/>
    <mergeCell ref="AY52:AY53"/>
    <mergeCell ref="BA40:BA44"/>
    <mergeCell ref="AY37:AY39"/>
    <mergeCell ref="BC40:BC44"/>
    <mergeCell ref="AZ66:AZ68"/>
    <mergeCell ref="BA66:BA68"/>
    <mergeCell ref="BB66:BB68"/>
    <mergeCell ref="BC66:BC68"/>
    <mergeCell ref="BB57:BB60"/>
    <mergeCell ref="AZ23:AZ25"/>
    <mergeCell ref="BA23:BA25"/>
    <mergeCell ref="AX78:AX80"/>
    <mergeCell ref="AY78:AY80"/>
    <mergeCell ref="AZ78:AZ80"/>
    <mergeCell ref="BA78:BA80"/>
    <mergeCell ref="BB78:BB80"/>
    <mergeCell ref="BC78:BC80"/>
    <mergeCell ref="BC45:BC48"/>
    <mergeCell ref="AW52:AW53"/>
    <mergeCell ref="AX45:AX47"/>
    <mergeCell ref="AZ52:AZ53"/>
    <mergeCell ref="AW91:AW93"/>
    <mergeCell ref="AY91:AY93"/>
    <mergeCell ref="BB45:BB48"/>
    <mergeCell ref="BB40:BB44"/>
    <mergeCell ref="AW83:AW84"/>
    <mergeCell ref="BC104:BC105"/>
    <mergeCell ref="AY61:AY62"/>
    <mergeCell ref="AY45:AY47"/>
    <mergeCell ref="BC57:BC60"/>
    <mergeCell ref="AW78:AW80"/>
    <mergeCell ref="BB83:BB84"/>
    <mergeCell ref="AW66:AW68"/>
    <mergeCell ref="AX66:AX68"/>
    <mergeCell ref="BA81:BA82"/>
    <mergeCell ref="BB81:BB82"/>
    <mergeCell ref="AY98:AY100"/>
    <mergeCell ref="AW98:AW100"/>
    <mergeCell ref="BB98:BB100"/>
    <mergeCell ref="BA94:BA97"/>
    <mergeCell ref="BB94:BB97"/>
    <mergeCell ref="BB91:BB93"/>
    <mergeCell ref="AZ45:AZ47"/>
    <mergeCell ref="AZ76:AZ77"/>
    <mergeCell ref="BA76:BA77"/>
    <mergeCell ref="BB76:BB77"/>
    <mergeCell ref="BA98:BA100"/>
    <mergeCell ref="AY69:AY75"/>
    <mergeCell ref="AZ69:AZ75"/>
    <mergeCell ref="BA69:BA75"/>
    <mergeCell ref="AZ112:AZ113"/>
    <mergeCell ref="BG141:BG144"/>
    <mergeCell ref="BF145:BF147"/>
    <mergeCell ref="AZ153:AZ154"/>
    <mergeCell ref="BB117:BB125"/>
    <mergeCell ref="BA126:BA128"/>
    <mergeCell ref="AZ132:AZ133"/>
    <mergeCell ref="BA132:BA133"/>
    <mergeCell ref="AZ117:AZ125"/>
    <mergeCell ref="BB178:BB184"/>
    <mergeCell ref="BE91:BE93"/>
    <mergeCell ref="AZ148:AZ151"/>
    <mergeCell ref="BC61:BC62"/>
    <mergeCell ref="AZ61:AZ62"/>
    <mergeCell ref="BA112:BA113"/>
    <mergeCell ref="AX91:AX93"/>
    <mergeCell ref="AX52:AX53"/>
    <mergeCell ref="BC157:BC163"/>
    <mergeCell ref="BG148:BG151"/>
    <mergeCell ref="BB141:BB144"/>
    <mergeCell ref="BC141:BC144"/>
    <mergeCell ref="BG134:BG135"/>
    <mergeCell ref="BC117:BC125"/>
    <mergeCell ref="AZ188:AZ192"/>
    <mergeCell ref="BG185:BG187"/>
    <mergeCell ref="BA178:BA184"/>
    <mergeCell ref="AZ178:AZ184"/>
    <mergeCell ref="BB115:BB116"/>
    <mergeCell ref="BB206:BB210"/>
    <mergeCell ref="BD117:BD125"/>
    <mergeCell ref="BE117:BE125"/>
    <mergeCell ref="BC170:BC177"/>
    <mergeCell ref="BF117:BF125"/>
    <mergeCell ref="BG157:BG163"/>
    <mergeCell ref="BA117:BA125"/>
    <mergeCell ref="BB129:BB131"/>
    <mergeCell ref="AZ126:AZ128"/>
    <mergeCell ref="BC126:BC128"/>
    <mergeCell ref="BC129:BC131"/>
    <mergeCell ref="BB132:BB133"/>
    <mergeCell ref="BB126:BB128"/>
    <mergeCell ref="BE185:BE187"/>
    <mergeCell ref="AZ145:AZ147"/>
    <mergeCell ref="BD157:BD163"/>
    <mergeCell ref="BE157:BE163"/>
    <mergeCell ref="BB170:BB177"/>
    <mergeCell ref="BB185:BB187"/>
    <mergeCell ref="BG129:BG131"/>
    <mergeCell ref="BA115:BA116"/>
    <mergeCell ref="AK246:AK247"/>
    <mergeCell ref="AV218:AV219"/>
    <mergeCell ref="AS240:AS242"/>
    <mergeCell ref="BJ230:BJ233"/>
    <mergeCell ref="BB157:BB163"/>
    <mergeCell ref="BK228:BK229"/>
    <mergeCell ref="BI195:BI205"/>
    <mergeCell ref="BI206:BI210"/>
    <mergeCell ref="BI211:BI214"/>
    <mergeCell ref="BI178:BI184"/>
    <mergeCell ref="BI185:BI187"/>
    <mergeCell ref="BF178:BF184"/>
    <mergeCell ref="BF153:BF154"/>
    <mergeCell ref="BA170:BA177"/>
    <mergeCell ref="BC220:BC226"/>
    <mergeCell ref="BB145:BB147"/>
    <mergeCell ref="BC145:BC147"/>
    <mergeCell ref="BJ228:BJ229"/>
    <mergeCell ref="BJ195:BJ205"/>
    <mergeCell ref="BG145:BG147"/>
    <mergeCell ref="BD145:BD147"/>
    <mergeCell ref="BD230:BD233"/>
    <mergeCell ref="BE148:BE151"/>
    <mergeCell ref="BH157:BH163"/>
    <mergeCell ref="BH148:BH151"/>
    <mergeCell ref="BI170:BI177"/>
    <mergeCell ref="BG230:BG233"/>
    <mergeCell ref="BA215:BA217"/>
    <mergeCell ref="BG178:BG184"/>
    <mergeCell ref="BA211:BA214"/>
    <mergeCell ref="BJ211:BJ214"/>
    <mergeCell ref="BK211:BK214"/>
    <mergeCell ref="AJ230:AJ233"/>
    <mergeCell ref="AJ240:AJ242"/>
    <mergeCell ref="BB218:BB219"/>
    <mergeCell ref="AX230:AX233"/>
    <mergeCell ref="AY228:AY229"/>
    <mergeCell ref="BA220:BA226"/>
    <mergeCell ref="AX228:AX229"/>
    <mergeCell ref="AK185:AK187"/>
    <mergeCell ref="BA157:BA163"/>
    <mergeCell ref="AP218:AP229"/>
    <mergeCell ref="AS211:AS214"/>
    <mergeCell ref="AV188:AV192"/>
    <mergeCell ref="AU188:AU192"/>
    <mergeCell ref="AK240:AK242"/>
    <mergeCell ref="AL238:AL239"/>
    <mergeCell ref="AN170:AN214"/>
    <mergeCell ref="AL240:AL242"/>
    <mergeCell ref="AL228:AL229"/>
    <mergeCell ref="AL178:AL184"/>
    <mergeCell ref="AK215:AK217"/>
    <mergeCell ref="AU215:AU217"/>
    <mergeCell ref="AV215:AV217"/>
    <mergeCell ref="AY211:AY214"/>
    <mergeCell ref="BA218:BA219"/>
    <mergeCell ref="AZ157:AZ163"/>
    <mergeCell ref="AZ206:AZ210"/>
    <mergeCell ref="AY170:AY177"/>
    <mergeCell ref="AM215:AM217"/>
    <mergeCell ref="AT240:AT242"/>
    <mergeCell ref="AU170:AU177"/>
    <mergeCell ref="AX185:AX187"/>
    <mergeCell ref="AY185:AY187"/>
    <mergeCell ref="BD69:BD75"/>
    <mergeCell ref="W241:W242"/>
    <mergeCell ref="AH220:AH226"/>
    <mergeCell ref="BA188:BA192"/>
    <mergeCell ref="AX206:AX210"/>
    <mergeCell ref="AY195:AY205"/>
    <mergeCell ref="AK220:AK226"/>
    <mergeCell ref="AJ228:AJ229"/>
    <mergeCell ref="AZ218:AZ219"/>
    <mergeCell ref="Q195:Q205"/>
    <mergeCell ref="R195:R205"/>
    <mergeCell ref="AH218:AH219"/>
    <mergeCell ref="AX215:AX217"/>
    <mergeCell ref="AI211:AI214"/>
    <mergeCell ref="AI220:AI226"/>
    <mergeCell ref="Q228:Q229"/>
    <mergeCell ref="R228:R229"/>
    <mergeCell ref="AI206:AI210"/>
    <mergeCell ref="AI218:AI219"/>
    <mergeCell ref="AD241:AD242"/>
    <mergeCell ref="AM218:AM229"/>
    <mergeCell ref="R230:R233"/>
    <mergeCell ref="AR230:AR233"/>
    <mergeCell ref="AU240:AU242"/>
    <mergeCell ref="AR240:AR242"/>
    <mergeCell ref="AY206:AY210"/>
    <mergeCell ref="AY230:AY233"/>
    <mergeCell ref="AY240:AY242"/>
    <mergeCell ref="AZ240:AZ242"/>
    <mergeCell ref="AW240:AW242"/>
    <mergeCell ref="AZ170:AZ177"/>
    <mergeCell ref="AY188:AY192"/>
    <mergeCell ref="BF66:BF68"/>
    <mergeCell ref="BC278:BC279"/>
    <mergeCell ref="BF148:BF151"/>
    <mergeCell ref="BD293:BD294"/>
    <mergeCell ref="BE278:BE279"/>
    <mergeCell ref="BG153:BG154"/>
    <mergeCell ref="BG250:BG252"/>
    <mergeCell ref="BF248:BF249"/>
    <mergeCell ref="BF170:BF177"/>
    <mergeCell ref="BF164:BF167"/>
    <mergeCell ref="BG164:BG167"/>
    <mergeCell ref="BE170:BE177"/>
    <mergeCell ref="BC148:BC151"/>
    <mergeCell ref="BF215:BF217"/>
    <mergeCell ref="BG188:BG194"/>
    <mergeCell ref="BD206:BD210"/>
    <mergeCell ref="BG248:BG249"/>
    <mergeCell ref="BF253:BF255"/>
    <mergeCell ref="BG253:BG255"/>
    <mergeCell ref="BE238:BE239"/>
    <mergeCell ref="BE220:BE226"/>
    <mergeCell ref="BG218:BG219"/>
    <mergeCell ref="BF230:BF233"/>
    <mergeCell ref="BE230:BE233"/>
    <mergeCell ref="BC211:BC214"/>
    <mergeCell ref="BD211:BD214"/>
    <mergeCell ref="BC256:BC264"/>
    <mergeCell ref="BG256:BG264"/>
    <mergeCell ref="BF250:BF252"/>
    <mergeCell ref="BC76:BC77"/>
    <mergeCell ref="BD76:BD77"/>
    <mergeCell ref="BE76:BE77"/>
    <mergeCell ref="BK246:BK247"/>
    <mergeCell ref="BG238:BG239"/>
    <mergeCell ref="BD227:BD229"/>
    <mergeCell ref="BE227:BE229"/>
    <mergeCell ref="AY250:AY252"/>
    <mergeCell ref="BG240:BG242"/>
    <mergeCell ref="BE195:BE205"/>
    <mergeCell ref="BA246:BA247"/>
    <mergeCell ref="BF246:BF247"/>
    <mergeCell ref="BF293:BF294"/>
    <mergeCell ref="BB288:BB289"/>
    <mergeCell ref="BC288:BC289"/>
    <mergeCell ref="BG293:BG294"/>
    <mergeCell ref="BG288:BG289"/>
    <mergeCell ref="AZ228:AZ229"/>
    <mergeCell ref="BD238:BD239"/>
    <mergeCell ref="BC240:BC242"/>
    <mergeCell ref="BC206:BC210"/>
    <mergeCell ref="BH240:BH242"/>
    <mergeCell ref="BH256:BH264"/>
    <mergeCell ref="BH288:BH289"/>
    <mergeCell ref="BH293:BH294"/>
    <mergeCell ref="AY220:AY226"/>
    <mergeCell ref="AZ195:AZ205"/>
    <mergeCell ref="BJ215:BJ217"/>
    <mergeCell ref="AZ211:AZ214"/>
    <mergeCell ref="BA256:BA264"/>
    <mergeCell ref="BB256:BB264"/>
    <mergeCell ref="BI246:BI247"/>
    <mergeCell ref="BH246:BH247"/>
    <mergeCell ref="AZ253:AZ255"/>
    <mergeCell ref="AY215:AY217"/>
    <mergeCell ref="X241:X242"/>
    <mergeCell ref="Y241:Y242"/>
    <mergeCell ref="AJ195:AJ205"/>
    <mergeCell ref="AK195:AK205"/>
    <mergeCell ref="AY293:AY294"/>
    <mergeCell ref="BF278:BF279"/>
    <mergeCell ref="BG278:BG279"/>
    <mergeCell ref="BF284:BF286"/>
    <mergeCell ref="BG284:BG286"/>
    <mergeCell ref="BF288:BF289"/>
    <mergeCell ref="BB278:BB279"/>
    <mergeCell ref="BD278:BD279"/>
    <mergeCell ref="BG211:BG214"/>
    <mergeCell ref="BA206:BA210"/>
    <mergeCell ref="AI240:AI242"/>
    <mergeCell ref="AX293:AX294"/>
    <mergeCell ref="AX211:AX214"/>
    <mergeCell ref="AX195:AX205"/>
    <mergeCell ref="AV195:AV205"/>
    <mergeCell ref="AT195:AT205"/>
    <mergeCell ref="AP170:AP214"/>
    <mergeCell ref="AU185:AU187"/>
    <mergeCell ref="AU220:AU226"/>
    <mergeCell ref="AS188:AS192"/>
    <mergeCell ref="AR253:AR255"/>
    <mergeCell ref="BD288:BD289"/>
    <mergeCell ref="AX220:AX226"/>
    <mergeCell ref="BD240:BD242"/>
    <mergeCell ref="BE240:BE242"/>
    <mergeCell ref="AW178:AW184"/>
    <mergeCell ref="AW238:AW239"/>
    <mergeCell ref="AV220:AV226"/>
    <mergeCell ref="AL296:AL298"/>
    <mergeCell ref="Q296:Q298"/>
    <mergeCell ref="BC284:BC286"/>
    <mergeCell ref="AX278:AX279"/>
    <mergeCell ref="BE293:BE294"/>
    <mergeCell ref="BD253:BD255"/>
    <mergeCell ref="AY248:AY249"/>
    <mergeCell ref="AV246:AV247"/>
    <mergeCell ref="BD248:BD249"/>
    <mergeCell ref="AW293:AW294"/>
    <mergeCell ref="AV293:AV294"/>
    <mergeCell ref="AV284:AV286"/>
    <mergeCell ref="AV288:AV289"/>
    <mergeCell ref="R246:R247"/>
    <mergeCell ref="AY297:AY298"/>
    <mergeCell ref="AU278:AU279"/>
    <mergeCell ref="AT293:AT294"/>
    <mergeCell ref="AS293:AS294"/>
    <mergeCell ref="AR293:AR294"/>
    <mergeCell ref="AT284:AT286"/>
    <mergeCell ref="AR288:AR289"/>
    <mergeCell ref="AS288:AS289"/>
    <mergeCell ref="BE253:BE255"/>
    <mergeCell ref="BC253:BC255"/>
    <mergeCell ref="AX250:AX252"/>
    <mergeCell ref="AX253:AX255"/>
    <mergeCell ref="AL246:AL247"/>
    <mergeCell ref="AL248:AL249"/>
    <mergeCell ref="AL250:AL252"/>
    <mergeCell ref="BE250:BE252"/>
    <mergeCell ref="AZ248:AZ249"/>
    <mergeCell ref="Q253:Q255"/>
    <mergeCell ref="BH21:BH22"/>
    <mergeCell ref="BH23:BH25"/>
    <mergeCell ref="BH26:BH29"/>
    <mergeCell ref="BL34:BL36"/>
    <mergeCell ref="BH37:BH39"/>
    <mergeCell ref="BH40:BH44"/>
    <mergeCell ref="BE40:BE44"/>
    <mergeCell ref="BH52:BH53"/>
    <mergeCell ref="BD40:BD44"/>
    <mergeCell ref="BC52:BC53"/>
    <mergeCell ref="AX40:AX44"/>
    <mergeCell ref="AY40:AY44"/>
    <mergeCell ref="AZ40:AZ44"/>
    <mergeCell ref="BC30:BC31"/>
    <mergeCell ref="AZ34:AZ36"/>
    <mergeCell ref="BA34:BA36"/>
    <mergeCell ref="BF21:BF22"/>
    <mergeCell ref="BG21:BG22"/>
    <mergeCell ref="BC23:BC25"/>
    <mergeCell ref="AZ26:AZ29"/>
    <mergeCell ref="BA26:BA29"/>
    <mergeCell ref="BB26:BB29"/>
    <mergeCell ref="BC26:BC29"/>
    <mergeCell ref="BJ30:BJ33"/>
    <mergeCell ref="BK30:BK33"/>
    <mergeCell ref="BJ37:BJ39"/>
    <mergeCell ref="BK37:BK39"/>
    <mergeCell ref="BJ40:BJ44"/>
    <mergeCell ref="BK40:BK44"/>
    <mergeCell ref="BD26:BD29"/>
    <mergeCell ref="BE26:BE29"/>
    <mergeCell ref="BF30:BF33"/>
    <mergeCell ref="BE34:BE36"/>
    <mergeCell ref="BF34:BF36"/>
    <mergeCell ref="BK34:BK36"/>
    <mergeCell ref="BA57:BA60"/>
    <mergeCell ref="AX34:AX36"/>
    <mergeCell ref="AK40:AK44"/>
    <mergeCell ref="BB37:BB39"/>
    <mergeCell ref="BA37:BA39"/>
    <mergeCell ref="AW40:AW44"/>
    <mergeCell ref="BF37:BF39"/>
    <mergeCell ref="BG37:BG39"/>
    <mergeCell ref="AX57:AX60"/>
    <mergeCell ref="AU30:AU31"/>
    <mergeCell ref="AT30:AT31"/>
    <mergeCell ref="AS30:AS31"/>
    <mergeCell ref="BF45:BF48"/>
    <mergeCell ref="BG45:BG48"/>
    <mergeCell ref="BH45:BH48"/>
    <mergeCell ref="BI45:BI48"/>
    <mergeCell ref="BD57:BD60"/>
    <mergeCell ref="BE57:BE60"/>
    <mergeCell ref="BF57:BF60"/>
    <mergeCell ref="BG57:BG60"/>
    <mergeCell ref="AS34:AS36"/>
    <mergeCell ref="AL57:AL60"/>
    <mergeCell ref="AK30:AK33"/>
    <mergeCell ref="AL40:AL44"/>
    <mergeCell ref="BG30:BG33"/>
    <mergeCell ref="BB30:BB31"/>
    <mergeCell ref="BA52:BA53"/>
    <mergeCell ref="BB52:BB53"/>
    <mergeCell ref="AY57:AY60"/>
    <mergeCell ref="BM246:BM247"/>
    <mergeCell ref="BH215:BH217"/>
    <mergeCell ref="BH218:BH219"/>
    <mergeCell ref="BH220:BH226"/>
    <mergeCell ref="AK57:AK60"/>
    <mergeCell ref="AV104:AV105"/>
    <mergeCell ref="AL104:AL107"/>
    <mergeCell ref="AL112:AL113"/>
    <mergeCell ref="BH117:BH125"/>
    <mergeCell ref="BH126:BH128"/>
    <mergeCell ref="BH132:BH133"/>
    <mergeCell ref="BH141:BH144"/>
    <mergeCell ref="BH145:BH147"/>
    <mergeCell ref="BH61:BH62"/>
    <mergeCell ref="BH91:BH93"/>
    <mergeCell ref="BH94:BH97"/>
    <mergeCell ref="BH98:BH100"/>
    <mergeCell ref="BH104:BH105"/>
    <mergeCell ref="AS132:AS133"/>
    <mergeCell ref="AL91:AL93"/>
    <mergeCell ref="AX240:AX242"/>
    <mergeCell ref="AX170:AX177"/>
    <mergeCell ref="AX178:AX184"/>
    <mergeCell ref="AW148:AW151"/>
    <mergeCell ref="AX153:AX154"/>
    <mergeCell ref="BB230:BB233"/>
    <mergeCell ref="AV206:AV210"/>
    <mergeCell ref="AX148:AX151"/>
    <mergeCell ref="AW218:AW219"/>
    <mergeCell ref="AV185:AV187"/>
    <mergeCell ref="BB220:BB226"/>
    <mergeCell ref="AW230:AW233"/>
    <mergeCell ref="BI23:BI25"/>
    <mergeCell ref="BI26:BI29"/>
    <mergeCell ref="BM34:BM36"/>
    <mergeCell ref="BI37:BI39"/>
    <mergeCell ref="BI40:BI44"/>
    <mergeCell ref="BI52:BI53"/>
    <mergeCell ref="BI61:BI62"/>
    <mergeCell ref="BI91:BI93"/>
    <mergeCell ref="BI94:BI97"/>
    <mergeCell ref="BI98:BI100"/>
    <mergeCell ref="BI126:BI128"/>
    <mergeCell ref="BI132:BI133"/>
    <mergeCell ref="BI141:BI144"/>
    <mergeCell ref="BI30:BI33"/>
    <mergeCell ref="BI81:BI82"/>
    <mergeCell ref="BC83:BC84"/>
    <mergeCell ref="BF83:BF84"/>
    <mergeCell ref="BD34:BD36"/>
    <mergeCell ref="BE69:BE75"/>
    <mergeCell ref="BF69:BF75"/>
    <mergeCell ref="BG69:BG75"/>
    <mergeCell ref="BH69:BH75"/>
    <mergeCell ref="BI69:BI75"/>
    <mergeCell ref="BE78:BE80"/>
    <mergeCell ref="BF78:BF80"/>
    <mergeCell ref="BG78:BG80"/>
    <mergeCell ref="BH78:BH80"/>
    <mergeCell ref="BI78:BI80"/>
    <mergeCell ref="BF26:BF29"/>
    <mergeCell ref="BF40:BF44"/>
    <mergeCell ref="BG40:BG44"/>
    <mergeCell ref="BD52:BD53"/>
    <mergeCell ref="BG26:BG29"/>
    <mergeCell ref="BJ34:BJ36"/>
    <mergeCell ref="BG23:BG25"/>
    <mergeCell ref="BH57:BH60"/>
    <mergeCell ref="BI57:BI60"/>
    <mergeCell ref="BI66:BI68"/>
    <mergeCell ref="BH30:BH33"/>
    <mergeCell ref="BF52:BF53"/>
    <mergeCell ref="BD66:BD68"/>
    <mergeCell ref="BE66:BE68"/>
    <mergeCell ref="BD61:BD62"/>
    <mergeCell ref="BE61:BE62"/>
    <mergeCell ref="BG34:BG36"/>
    <mergeCell ref="BH34:BH36"/>
    <mergeCell ref="BI34:BI36"/>
    <mergeCell ref="AX145:AX147"/>
    <mergeCell ref="AK134:AK135"/>
    <mergeCell ref="AR132:AR133"/>
    <mergeCell ref="AV132:AV133"/>
    <mergeCell ref="AN115:AN139"/>
    <mergeCell ref="AO115:AO139"/>
    <mergeCell ref="AP115:AP139"/>
    <mergeCell ref="AQ115:AQ139"/>
    <mergeCell ref="AX132:AX133"/>
    <mergeCell ref="AX126:AX128"/>
    <mergeCell ref="BH76:BH77"/>
    <mergeCell ref="BI76:BI77"/>
    <mergeCell ref="AT66:AT68"/>
    <mergeCell ref="AU66:AU68"/>
    <mergeCell ref="AV66:AV68"/>
    <mergeCell ref="AW30:AW31"/>
    <mergeCell ref="AX30:AX31"/>
    <mergeCell ref="BD21:BD22"/>
    <mergeCell ref="BE21:BE22"/>
    <mergeCell ref="BD23:BD25"/>
    <mergeCell ref="BE23:BE25"/>
    <mergeCell ref="BD45:BD48"/>
    <mergeCell ref="BE45:BE48"/>
    <mergeCell ref="BD91:BD93"/>
    <mergeCell ref="BC230:BC233"/>
    <mergeCell ref="AV26:AV29"/>
    <mergeCell ref="AK45:AK48"/>
    <mergeCell ref="AL21:AL22"/>
    <mergeCell ref="AL23:AL25"/>
    <mergeCell ref="AX141:AX144"/>
    <mergeCell ref="AZ141:AZ144"/>
    <mergeCell ref="BC215:BC217"/>
    <mergeCell ref="BD220:BD226"/>
    <mergeCell ref="BC153:BC154"/>
    <mergeCell ref="AL188:AL194"/>
    <mergeCell ref="AL195:AL205"/>
    <mergeCell ref="AL206:AL210"/>
    <mergeCell ref="AL211:AL214"/>
    <mergeCell ref="AL215:AL217"/>
    <mergeCell ref="AZ230:AZ233"/>
    <mergeCell ref="BA230:BA233"/>
    <mergeCell ref="AT218:AT219"/>
    <mergeCell ref="BA30:BA31"/>
    <mergeCell ref="AX37:AX39"/>
    <mergeCell ref="BC37:BC39"/>
    <mergeCell ref="BA185:BA187"/>
    <mergeCell ref="BB195:BB205"/>
    <mergeCell ref="AY30:AY31"/>
    <mergeCell ref="AY66:AY68"/>
    <mergeCell ref="BA250:BA252"/>
    <mergeCell ref="BA240:BA242"/>
    <mergeCell ref="BA284:BA286"/>
    <mergeCell ref="BB284:BB286"/>
    <mergeCell ref="BA253:BA255"/>
    <mergeCell ref="AW253:AW255"/>
    <mergeCell ref="AU250:AU252"/>
    <mergeCell ref="AS253:AS255"/>
    <mergeCell ref="AU248:AU249"/>
    <mergeCell ref="AW228:AW229"/>
    <mergeCell ref="AX234:AX237"/>
    <mergeCell ref="AY234:AY237"/>
    <mergeCell ref="AZ234:AZ237"/>
    <mergeCell ref="BA234:BA237"/>
    <mergeCell ref="BB234:BB237"/>
    <mergeCell ref="AZ30:AZ31"/>
    <mergeCell ref="AL141:AL144"/>
    <mergeCell ref="AX117:AX125"/>
    <mergeCell ref="AP284:AP286"/>
    <mergeCell ref="AW256:AW264"/>
    <mergeCell ref="AW246:AW247"/>
    <mergeCell ref="AT211:AT214"/>
    <mergeCell ref="AT220:AT226"/>
    <mergeCell ref="BB153:BB154"/>
    <mergeCell ref="BA153:BA154"/>
    <mergeCell ref="BA148:BA151"/>
    <mergeCell ref="BB148:BB151"/>
    <mergeCell ref="BA141:BA144"/>
    <mergeCell ref="AZ115:AZ116"/>
    <mergeCell ref="BA145:BA147"/>
    <mergeCell ref="AY153:AY154"/>
    <mergeCell ref="AZ57:AZ60"/>
    <mergeCell ref="BC218:BC219"/>
    <mergeCell ref="BB211:BB214"/>
    <mergeCell ref="BB188:BB192"/>
    <mergeCell ref="BG246:BG247"/>
    <mergeCell ref="BB240:BB242"/>
    <mergeCell ref="BB250:BB252"/>
    <mergeCell ref="BB248:BB249"/>
    <mergeCell ref="AW284:AW286"/>
    <mergeCell ref="AZ246:AZ247"/>
    <mergeCell ref="AT228:AT229"/>
    <mergeCell ref="BB227:BB229"/>
    <mergeCell ref="AU284:AU286"/>
    <mergeCell ref="BB246:BB247"/>
    <mergeCell ref="BC246:BC247"/>
    <mergeCell ref="BE246:BE247"/>
    <mergeCell ref="BD246:BD247"/>
    <mergeCell ref="AV278:AV279"/>
    <mergeCell ref="BF240:BF242"/>
    <mergeCell ref="BC238:BC239"/>
    <mergeCell ref="AV228:AV229"/>
    <mergeCell ref="BA248:BA249"/>
    <mergeCell ref="AX248:AX249"/>
    <mergeCell ref="AX256:AX264"/>
    <mergeCell ref="AY256:AY264"/>
    <mergeCell ref="AZ256:AZ264"/>
    <mergeCell ref="AZ238:AZ239"/>
    <mergeCell ref="BA238:BA239"/>
    <mergeCell ref="BB238:BB239"/>
    <mergeCell ref="AV256:AV264"/>
    <mergeCell ref="AW250:AW252"/>
    <mergeCell ref="AV250:AV252"/>
    <mergeCell ref="AZ250:AZ252"/>
    <mergeCell ref="J296:J298"/>
    <mergeCell ref="R296:R298"/>
    <mergeCell ref="R288:R289"/>
    <mergeCell ref="R284:R286"/>
    <mergeCell ref="J284:J286"/>
    <mergeCell ref="N278:N279"/>
    <mergeCell ref="J246:J247"/>
    <mergeCell ref="H220:H226"/>
    <mergeCell ref="N284:N286"/>
    <mergeCell ref="O284:O286"/>
    <mergeCell ref="O280:O281"/>
    <mergeCell ref="K284:K286"/>
    <mergeCell ref="AJ296:AJ298"/>
    <mergeCell ref="N253:N255"/>
    <mergeCell ref="O253:O255"/>
    <mergeCell ref="P253:P255"/>
    <mergeCell ref="AA241:AA242"/>
    <mergeCell ref="AB241:AB242"/>
    <mergeCell ref="AC241:AC242"/>
    <mergeCell ref="AF251:AF252"/>
    <mergeCell ref="U241:U242"/>
    <mergeCell ref="V241:V242"/>
    <mergeCell ref="AE241:AE242"/>
    <mergeCell ref="N250:N252"/>
    <mergeCell ref="R250:R252"/>
    <mergeCell ref="AF288:AF289"/>
    <mergeCell ref="AG288:AG289"/>
    <mergeCell ref="AF276:AF277"/>
    <mergeCell ref="AG276:AG277"/>
    <mergeCell ref="AI278:AI279"/>
    <mergeCell ref="AJ278:AJ279"/>
    <mergeCell ref="S241:S242"/>
    <mergeCell ref="AZ297:AZ298"/>
    <mergeCell ref="AR297:AR298"/>
    <mergeCell ref="AS297:AS298"/>
    <mergeCell ref="BB296:BB298"/>
    <mergeCell ref="BC296:BC298"/>
    <mergeCell ref="AL220:AL226"/>
    <mergeCell ref="AX246:AX247"/>
    <mergeCell ref="AV240:AV242"/>
    <mergeCell ref="AX218:AX219"/>
    <mergeCell ref="AY218:AY219"/>
    <mergeCell ref="BA195:BA205"/>
    <mergeCell ref="AY253:AY255"/>
    <mergeCell ref="BA278:BA279"/>
    <mergeCell ref="AW278:AW279"/>
    <mergeCell ref="BC248:BC249"/>
    <mergeCell ref="AT297:AT298"/>
    <mergeCell ref="AU297:AU298"/>
    <mergeCell ref="AV297:AV298"/>
    <mergeCell ref="AW297:AW298"/>
    <mergeCell ref="BC227:BC229"/>
    <mergeCell ref="AM287:AM298"/>
    <mergeCell ref="AP215:AP217"/>
    <mergeCell ref="AQ215:AQ217"/>
    <mergeCell ref="BA297:BA298"/>
    <mergeCell ref="AX297:AX298"/>
    <mergeCell ref="AX288:AX289"/>
    <mergeCell ref="AY288:AY289"/>
    <mergeCell ref="AZ288:AZ289"/>
    <mergeCell ref="BA288:BA289"/>
    <mergeCell ref="AW288:AW289"/>
    <mergeCell ref="AR284:AR286"/>
    <mergeCell ref="AY284:AY286"/>
    <mergeCell ref="E288:E289"/>
    <mergeCell ref="L288:L289"/>
    <mergeCell ref="M288:M289"/>
    <mergeCell ref="J153:J154"/>
    <mergeCell ref="J248:J249"/>
    <mergeCell ref="J238:J239"/>
    <mergeCell ref="J185:J187"/>
    <mergeCell ref="J168:J169"/>
    <mergeCell ref="J157:J163"/>
    <mergeCell ref="J218:J219"/>
    <mergeCell ref="H284:H286"/>
    <mergeCell ref="E278:E279"/>
    <mergeCell ref="J278:J279"/>
    <mergeCell ref="E250:E252"/>
    <mergeCell ref="H256:H264"/>
    <mergeCell ref="F278:F279"/>
    <mergeCell ref="G256:G264"/>
    <mergeCell ref="H278:H279"/>
    <mergeCell ref="M215:M217"/>
    <mergeCell ref="K238:K239"/>
    <mergeCell ref="L238:L239"/>
    <mergeCell ref="E218:E219"/>
    <mergeCell ref="E215:E217"/>
    <mergeCell ref="E206:E210"/>
    <mergeCell ref="E246:E247"/>
    <mergeCell ref="G153:G154"/>
    <mergeCell ref="L215:L217"/>
    <mergeCell ref="G246:G247"/>
    <mergeCell ref="I140:I169"/>
    <mergeCell ref="M148:M151"/>
    <mergeCell ref="M157:M163"/>
    <mergeCell ref="L178:L184"/>
    <mergeCell ref="L88:L90"/>
    <mergeCell ref="M88:M90"/>
    <mergeCell ref="K164:K167"/>
    <mergeCell ref="E132:E133"/>
    <mergeCell ref="K126:K128"/>
    <mergeCell ref="K104:K107"/>
    <mergeCell ref="H153:H154"/>
    <mergeCell ref="G157:G163"/>
    <mergeCell ref="K178:K184"/>
    <mergeCell ref="K153:K154"/>
    <mergeCell ref="F179:F180"/>
    <mergeCell ref="M145:M147"/>
    <mergeCell ref="E91:E93"/>
    <mergeCell ref="M134:M135"/>
    <mergeCell ref="L112:L113"/>
    <mergeCell ref="K115:K116"/>
    <mergeCell ref="H134:H135"/>
    <mergeCell ref="H112:H113"/>
    <mergeCell ref="M126:M128"/>
    <mergeCell ref="M164:M167"/>
    <mergeCell ref="L170:L177"/>
    <mergeCell ref="M170:M177"/>
    <mergeCell ref="K170:K177"/>
    <mergeCell ref="E145:E147"/>
    <mergeCell ref="K108:K109"/>
    <mergeCell ref="E101:E103"/>
    <mergeCell ref="F101:F103"/>
    <mergeCell ref="E104:E107"/>
    <mergeCell ref="F134:F135"/>
    <mergeCell ref="G141:G144"/>
    <mergeCell ref="H98:H100"/>
    <mergeCell ref="H132:H133"/>
    <mergeCell ref="O83:O84"/>
    <mergeCell ref="E98:E100"/>
    <mergeCell ref="E115:E116"/>
    <mergeCell ref="K117:K125"/>
    <mergeCell ref="G145:G147"/>
    <mergeCell ref="J115:J116"/>
    <mergeCell ref="G83:G84"/>
    <mergeCell ref="L148:L151"/>
    <mergeCell ref="N164:N167"/>
    <mergeCell ref="H83:H84"/>
    <mergeCell ref="J83:J84"/>
    <mergeCell ref="K83:K84"/>
    <mergeCell ref="L83:L84"/>
    <mergeCell ref="N126:N128"/>
    <mergeCell ref="O132:O133"/>
    <mergeCell ref="P129:P131"/>
    <mergeCell ref="P126:P128"/>
    <mergeCell ref="N83:N84"/>
    <mergeCell ref="N98:N100"/>
    <mergeCell ref="K94:K97"/>
    <mergeCell ref="H104:H107"/>
    <mergeCell ref="J98:J100"/>
    <mergeCell ref="H157:H163"/>
    <mergeCell ref="K148:K151"/>
    <mergeCell ref="L117:L125"/>
    <mergeCell ref="M141:M144"/>
    <mergeCell ref="M132:M133"/>
    <mergeCell ref="E112:E113"/>
    <mergeCell ref="G88:G90"/>
    <mergeCell ref="H88:H90"/>
    <mergeCell ref="J88:J90"/>
    <mergeCell ref="K88:K90"/>
    <mergeCell ref="U263:U264"/>
    <mergeCell ref="AF263:AF264"/>
    <mergeCell ref="AG263:AG264"/>
    <mergeCell ref="BL69:BL75"/>
    <mergeCell ref="BM69:BM75"/>
    <mergeCell ref="AL253:AL255"/>
    <mergeCell ref="AL256:AL264"/>
    <mergeCell ref="BI104:BI105"/>
    <mergeCell ref="BI112:BI113"/>
    <mergeCell ref="BI115:BI116"/>
    <mergeCell ref="BI117:BI125"/>
    <mergeCell ref="AJ157:AJ163"/>
    <mergeCell ref="BI157:BI163"/>
    <mergeCell ref="BI220:BI226"/>
    <mergeCell ref="BH170:BH177"/>
    <mergeCell ref="BH178:BH184"/>
    <mergeCell ref="BH185:BH187"/>
    <mergeCell ref="BH195:BH205"/>
    <mergeCell ref="BH206:BH210"/>
    <mergeCell ref="BJ129:BJ131"/>
    <mergeCell ref="AS218:AS219"/>
    <mergeCell ref="BG215:BG217"/>
    <mergeCell ref="BE206:BE210"/>
    <mergeCell ref="AH206:AH210"/>
    <mergeCell ref="Z136:Z137"/>
    <mergeCell ref="AA136:AA137"/>
    <mergeCell ref="AB136:AB137"/>
    <mergeCell ref="AC136:AC137"/>
    <mergeCell ref="BI250:BI252"/>
    <mergeCell ref="BI253:BI255"/>
    <mergeCell ref="BF211:BF214"/>
    <mergeCell ref="BD188:BD192"/>
    <mergeCell ref="E282:E283"/>
    <mergeCell ref="F282:F283"/>
    <mergeCell ref="G282:G283"/>
    <mergeCell ref="H282:H283"/>
    <mergeCell ref="P282:P283"/>
    <mergeCell ref="Q282:Q283"/>
    <mergeCell ref="R282:R283"/>
    <mergeCell ref="AH282:AH283"/>
    <mergeCell ref="AI282:AI283"/>
    <mergeCell ref="AJ282:AJ283"/>
    <mergeCell ref="AK282:AK283"/>
    <mergeCell ref="AL282:AL283"/>
    <mergeCell ref="AM275:AM283"/>
    <mergeCell ref="AN275:AN283"/>
    <mergeCell ref="AO275:AO283"/>
    <mergeCell ref="AP275:AP283"/>
    <mergeCell ref="AQ275:AQ283"/>
    <mergeCell ref="AL278:AL279"/>
    <mergeCell ref="AL280:AL281"/>
    <mergeCell ref="AH278:AH279"/>
    <mergeCell ref="P280:P281"/>
    <mergeCell ref="Q280:Q281"/>
    <mergeCell ref="O278:O279"/>
    <mergeCell ref="P278:P279"/>
    <mergeCell ref="N280:N281"/>
    <mergeCell ref="M282:M283"/>
    <mergeCell ref="N282:N283"/>
    <mergeCell ref="O282:O283"/>
    <mergeCell ref="AI280:AI281"/>
    <mergeCell ref="AJ280:AJ281"/>
    <mergeCell ref="AK280:AK281"/>
    <mergeCell ref="E276:E277"/>
    <mergeCell ref="K288:K289"/>
    <mergeCell ref="O288:O289"/>
    <mergeCell ref="BE248:BE249"/>
    <mergeCell ref="BD256:BD264"/>
    <mergeCell ref="F296:F298"/>
    <mergeCell ref="BI296:BI298"/>
    <mergeCell ref="BJ243:BJ244"/>
    <mergeCell ref="BK243:BK244"/>
    <mergeCell ref="BL280:BL281"/>
    <mergeCell ref="BM280:BM281"/>
    <mergeCell ref="H296:H298"/>
    <mergeCell ref="G296:G298"/>
    <mergeCell ref="P288:P289"/>
    <mergeCell ref="N293:N294"/>
    <mergeCell ref="O293:O294"/>
    <mergeCell ref="P293:P294"/>
    <mergeCell ref="M296:M298"/>
    <mergeCell ref="P296:P298"/>
    <mergeCell ref="O296:O298"/>
    <mergeCell ref="N296:N298"/>
    <mergeCell ref="P284:P286"/>
    <mergeCell ref="Q284:Q286"/>
    <mergeCell ref="L296:L298"/>
    <mergeCell ref="K296:K298"/>
    <mergeCell ref="N288:N289"/>
    <mergeCell ref="J250:J252"/>
    <mergeCell ref="K250:K252"/>
    <mergeCell ref="AK296:AK298"/>
    <mergeCell ref="AT288:AT289"/>
    <mergeCell ref="AU288:AU289"/>
    <mergeCell ref="AU293:AU294"/>
    <mergeCell ref="F243:F245"/>
    <mergeCell ref="AL284:AL286"/>
    <mergeCell ref="AL288:AL289"/>
    <mergeCell ref="AL293:AL294"/>
    <mergeCell ref="M293:M294"/>
    <mergeCell ref="Q293:Q294"/>
    <mergeCell ref="AL132:AL133"/>
    <mergeCell ref="AL78:AL80"/>
    <mergeCell ref="Q78:Q80"/>
    <mergeCell ref="AI76:AI77"/>
    <mergeCell ref="AL83:AL84"/>
    <mergeCell ref="AL94:AL97"/>
    <mergeCell ref="AL98:AL100"/>
    <mergeCell ref="AK141:AK144"/>
    <mergeCell ref="AK157:AK163"/>
    <mergeCell ref="AH115:AH116"/>
    <mergeCell ref="T136:T137"/>
    <mergeCell ref="U136:U137"/>
    <mergeCell ref="V136:V137"/>
    <mergeCell ref="W136:W137"/>
    <mergeCell ref="X136:X137"/>
    <mergeCell ref="Y136:Y137"/>
    <mergeCell ref="AI243:AI245"/>
    <mergeCell ref="AJ243:AJ245"/>
    <mergeCell ref="AK243:AK245"/>
    <mergeCell ref="AL243:AL245"/>
    <mergeCell ref="R218:R219"/>
    <mergeCell ref="N112:N113"/>
    <mergeCell ref="AH243:AH245"/>
    <mergeCell ref="AK94:AK97"/>
    <mergeCell ref="AH195:AH205"/>
    <mergeCell ref="AL117:AL125"/>
    <mergeCell ref="T263:T264"/>
    <mergeCell ref="L243:L245"/>
    <mergeCell ref="M243:M245"/>
    <mergeCell ref="BH112:BH113"/>
    <mergeCell ref="BF185:BF187"/>
    <mergeCell ref="BF206:BF210"/>
    <mergeCell ref="BG195:BG205"/>
    <mergeCell ref="BD112:BD113"/>
    <mergeCell ref="BE112:BE113"/>
    <mergeCell ref="BD126:BD128"/>
    <mergeCell ref="BE126:BE128"/>
    <mergeCell ref="BD129:BD131"/>
    <mergeCell ref="BE129:BE131"/>
    <mergeCell ref="BF129:BF131"/>
    <mergeCell ref="BD78:BD80"/>
    <mergeCell ref="AF129:AF131"/>
    <mergeCell ref="AZ83:AZ84"/>
    <mergeCell ref="BA83:BA84"/>
    <mergeCell ref="AK117:AK125"/>
    <mergeCell ref="BE98:BE100"/>
    <mergeCell ref="BG104:BG107"/>
    <mergeCell ref="BD115:BD116"/>
    <mergeCell ref="BE115:BE116"/>
    <mergeCell ref="BF104:BF107"/>
    <mergeCell ref="BF98:BF100"/>
    <mergeCell ref="BG98:BG100"/>
    <mergeCell ref="BH115:BH116"/>
    <mergeCell ref="AR81:AR82"/>
    <mergeCell ref="AS81:AS82"/>
    <mergeCell ref="AT81:AT82"/>
    <mergeCell ref="AU81:AU82"/>
    <mergeCell ref="AV81:AV82"/>
    <mergeCell ref="BC132:BC133"/>
    <mergeCell ref="BJ76:BJ77"/>
    <mergeCell ref="BL78:BL80"/>
    <mergeCell ref="BM78:BM80"/>
    <mergeCell ref="BL81:BL82"/>
    <mergeCell ref="BM81:BM82"/>
    <mergeCell ref="BF81:BF82"/>
    <mergeCell ref="BM296:BM298"/>
    <mergeCell ref="BL282:BL283"/>
    <mergeCell ref="BM282:BM283"/>
    <mergeCell ref="BK129:BK131"/>
    <mergeCell ref="BD141:BD144"/>
    <mergeCell ref="BD83:BD84"/>
    <mergeCell ref="BG115:BG116"/>
    <mergeCell ref="BI278:BI279"/>
    <mergeCell ref="BF94:BF97"/>
    <mergeCell ref="BG94:BG97"/>
    <mergeCell ref="BE132:BE133"/>
    <mergeCell ref="BE178:BE184"/>
    <mergeCell ref="BF220:BF226"/>
    <mergeCell ref="BG220:BG226"/>
    <mergeCell ref="BF195:BF205"/>
    <mergeCell ref="BI215:BI217"/>
    <mergeCell ref="BI218:BI219"/>
    <mergeCell ref="BL296:BL298"/>
    <mergeCell ref="BJ134:BJ135"/>
    <mergeCell ref="BK134:BK135"/>
    <mergeCell ref="BL134:BL135"/>
    <mergeCell ref="BD170:BD177"/>
    <mergeCell ref="BH211:BH214"/>
    <mergeCell ref="BE188:BE192"/>
    <mergeCell ref="BF218:BF219"/>
    <mergeCell ref="BF188:BF194"/>
    <mergeCell ref="BF76:BF77"/>
    <mergeCell ref="BG76:BG77"/>
    <mergeCell ref="BI284:BI286"/>
    <mergeCell ref="BI288:BI289"/>
    <mergeCell ref="BI293:BI294"/>
    <mergeCell ref="BG81:BG82"/>
    <mergeCell ref="BH81:BH82"/>
    <mergeCell ref="BD296:BD298"/>
    <mergeCell ref="BE296:BE298"/>
    <mergeCell ref="BF296:BF298"/>
    <mergeCell ref="BG296:BG298"/>
    <mergeCell ref="BH296:BH298"/>
    <mergeCell ref="BG206:BG210"/>
    <mergeCell ref="BD148:BD151"/>
    <mergeCell ref="BG83:BG84"/>
    <mergeCell ref="BH83:BH84"/>
    <mergeCell ref="BD81:BD82"/>
    <mergeCell ref="BE81:BE82"/>
    <mergeCell ref="BG112:BG113"/>
    <mergeCell ref="BD94:BD97"/>
    <mergeCell ref="BI83:BI84"/>
    <mergeCell ref="BI129:BI131"/>
    <mergeCell ref="BH134:BH135"/>
    <mergeCell ref="BI134:BI135"/>
    <mergeCell ref="BH153:BH154"/>
    <mergeCell ref="BI153:BI154"/>
    <mergeCell ref="BH129:BH131"/>
    <mergeCell ref="BF132:BF133"/>
    <mergeCell ref="BG132:BG133"/>
    <mergeCell ref="BF134:BF135"/>
    <mergeCell ref="BF115:BF116"/>
    <mergeCell ref="BD185:BD187"/>
    <mergeCell ref="BC293:BC294"/>
    <mergeCell ref="AZ293:AZ294"/>
    <mergeCell ref="BA293:BA294"/>
    <mergeCell ref="AZ278:AZ279"/>
    <mergeCell ref="AZ284:AZ286"/>
    <mergeCell ref="BD153:BD154"/>
    <mergeCell ref="BE153:BE154"/>
    <mergeCell ref="BF141:BF144"/>
    <mergeCell ref="BF157:BF163"/>
    <mergeCell ref="BI240:BI242"/>
    <mergeCell ref="BE288:BE289"/>
    <mergeCell ref="BF238:BF239"/>
    <mergeCell ref="BD218:BD219"/>
    <mergeCell ref="BE211:BE214"/>
    <mergeCell ref="BC195:BC205"/>
    <mergeCell ref="BD195:BD205"/>
    <mergeCell ref="BB293:BB294"/>
    <mergeCell ref="BI256:BI264"/>
    <mergeCell ref="BH278:BH279"/>
    <mergeCell ref="AZ185:AZ187"/>
    <mergeCell ref="BB215:BB217"/>
    <mergeCell ref="BI148:BI151"/>
    <mergeCell ref="BH188:BH194"/>
    <mergeCell ref="BI188:BI194"/>
    <mergeCell ref="BH230:BH233"/>
    <mergeCell ref="BI230:BI233"/>
    <mergeCell ref="BH238:BH239"/>
    <mergeCell ref="BI238:BI239"/>
    <mergeCell ref="BH284:BH286"/>
    <mergeCell ref="BG170:BG177"/>
    <mergeCell ref="BD215:BD217"/>
    <mergeCell ref="BE215:BE217"/>
    <mergeCell ref="AI9:AL9"/>
    <mergeCell ref="AI15:AL15"/>
    <mergeCell ref="AI2:AL2"/>
    <mergeCell ref="BE256:BE264"/>
    <mergeCell ref="BD284:BD286"/>
    <mergeCell ref="BE284:BE286"/>
    <mergeCell ref="AX83:AX84"/>
    <mergeCell ref="AY83:AY84"/>
    <mergeCell ref="AK178:AK184"/>
    <mergeCell ref="AM284:AM286"/>
    <mergeCell ref="AN284:AN286"/>
    <mergeCell ref="AY278:AY279"/>
    <mergeCell ref="AX284:AX286"/>
    <mergeCell ref="AJ164:AJ167"/>
    <mergeCell ref="AK278:AK279"/>
    <mergeCell ref="AI136:AI139"/>
    <mergeCell ref="AJ136:AJ139"/>
    <mergeCell ref="AK136:AK139"/>
    <mergeCell ref="AL136:AL139"/>
    <mergeCell ref="AM115:AM139"/>
    <mergeCell ref="AL134:AL135"/>
    <mergeCell ref="BD132:BD133"/>
    <mergeCell ref="BB34:BB36"/>
    <mergeCell ref="BC34:BC36"/>
    <mergeCell ref="AJ63:AJ65"/>
    <mergeCell ref="AK63:AK65"/>
    <mergeCell ref="AL63:AL65"/>
    <mergeCell ref="AU112:AU113"/>
    <mergeCell ref="AT112:AT113"/>
    <mergeCell ref="AU104:AU105"/>
    <mergeCell ref="BE94:BE97"/>
    <mergeCell ref="BD98:BD100"/>
    <mergeCell ref="BP55:BP56"/>
    <mergeCell ref="BQ55:BQ56"/>
    <mergeCell ref="BH66:BH68"/>
    <mergeCell ref="AR83:AR84"/>
    <mergeCell ref="BG66:BG68"/>
    <mergeCell ref="AY126:AY128"/>
    <mergeCell ref="BC115:BC116"/>
    <mergeCell ref="AZ98:AZ100"/>
    <mergeCell ref="AW104:AW105"/>
    <mergeCell ref="AZ104:AZ105"/>
    <mergeCell ref="AX98:AX100"/>
    <mergeCell ref="AX81:AX82"/>
    <mergeCell ref="AY81:AY82"/>
    <mergeCell ref="AZ81:AZ82"/>
    <mergeCell ref="AH55:AH56"/>
    <mergeCell ref="AI55:AI56"/>
    <mergeCell ref="AJ55:AJ56"/>
    <mergeCell ref="AK55:AK56"/>
    <mergeCell ref="BP63:BP65"/>
    <mergeCell ref="BO63:BO65"/>
    <mergeCell ref="BQ63:BQ65"/>
    <mergeCell ref="BK76:BK77"/>
    <mergeCell ref="BL76:BL77"/>
    <mergeCell ref="BM76:BM77"/>
    <mergeCell ref="AR76:AR77"/>
    <mergeCell ref="AS76:AS77"/>
    <mergeCell ref="AT76:AT77"/>
    <mergeCell ref="AU76:AU77"/>
    <mergeCell ref="AV76:AV77"/>
    <mergeCell ref="AW76:AW77"/>
    <mergeCell ref="AX76:AX77"/>
    <mergeCell ref="AY76:AY77"/>
    <mergeCell ref="D115:D139"/>
    <mergeCell ref="E136:E139"/>
    <mergeCell ref="F138:F139"/>
    <mergeCell ref="G136:G139"/>
    <mergeCell ref="H136:H139"/>
    <mergeCell ref="J136:J139"/>
    <mergeCell ref="K136:K139"/>
    <mergeCell ref="L136:L139"/>
    <mergeCell ref="M136:M139"/>
    <mergeCell ref="N136:N139"/>
    <mergeCell ref="O136:O139"/>
    <mergeCell ref="P136:P139"/>
    <mergeCell ref="Q136:Q139"/>
    <mergeCell ref="R136:R139"/>
    <mergeCell ref="I115:I139"/>
    <mergeCell ref="S136:S137"/>
    <mergeCell ref="Q126:Q128"/>
    <mergeCell ref="Q132:Q133"/>
    <mergeCell ref="R126:R128"/>
    <mergeCell ref="N134:N135"/>
    <mergeCell ref="L115:L116"/>
    <mergeCell ref="E117:E125"/>
    <mergeCell ref="E134:E135"/>
    <mergeCell ref="H117:H125"/>
    <mergeCell ref="H126:H128"/>
    <mergeCell ref="E126:E128"/>
    <mergeCell ref="G117:G125"/>
    <mergeCell ref="J117:J125"/>
    <mergeCell ref="L132:L133"/>
    <mergeCell ref="L134:L135"/>
    <mergeCell ref="N115:N116"/>
    <mergeCell ref="M115:M116"/>
    <mergeCell ref="BH253:BH255"/>
    <mergeCell ref="BI248:BI249"/>
    <mergeCell ref="BM250:BM252"/>
    <mergeCell ref="BL253:BL255"/>
    <mergeCell ref="N55:N56"/>
    <mergeCell ref="O55:O56"/>
    <mergeCell ref="AI52:AI54"/>
    <mergeCell ref="F280:F281"/>
    <mergeCell ref="F69:F71"/>
    <mergeCell ref="F73:F74"/>
    <mergeCell ref="AF280:AF281"/>
    <mergeCell ref="AG280:AG281"/>
    <mergeCell ref="F141:F142"/>
    <mergeCell ref="F266:F267"/>
    <mergeCell ref="AH63:AH65"/>
    <mergeCell ref="AI63:AI65"/>
    <mergeCell ref="G101:G103"/>
    <mergeCell ref="H101:H103"/>
    <mergeCell ref="J101:J103"/>
    <mergeCell ref="K101:K103"/>
    <mergeCell ref="L101:L103"/>
    <mergeCell ref="M101:M103"/>
    <mergeCell ref="N101:N103"/>
    <mergeCell ref="O101:O103"/>
    <mergeCell ref="P101:P103"/>
    <mergeCell ref="H243:H245"/>
    <mergeCell ref="J243:J245"/>
    <mergeCell ref="K243:K245"/>
    <mergeCell ref="M185:M187"/>
    <mergeCell ref="K157:K163"/>
    <mergeCell ref="AD136:AD137"/>
    <mergeCell ref="AE136:AE137"/>
    <mergeCell ref="AV234:AV237"/>
    <mergeCell ref="AW234:AW237"/>
    <mergeCell ref="AF138:AF139"/>
    <mergeCell ref="AG138:AG139"/>
    <mergeCell ref="BP265:BP267"/>
    <mergeCell ref="BQ265:BQ267"/>
    <mergeCell ref="BC234:BC237"/>
    <mergeCell ref="BD234:BD237"/>
    <mergeCell ref="BE234:BE237"/>
    <mergeCell ref="BF234:BF237"/>
    <mergeCell ref="BG234:BG237"/>
    <mergeCell ref="BH234:BH237"/>
    <mergeCell ref="BI234:BI237"/>
    <mergeCell ref="BJ234:BJ237"/>
    <mergeCell ref="BK234:BK237"/>
    <mergeCell ref="BL234:BL237"/>
    <mergeCell ref="BM234:BM237"/>
    <mergeCell ref="BN234:BN237"/>
    <mergeCell ref="BO234:BO237"/>
    <mergeCell ref="BP234:BP237"/>
    <mergeCell ref="BQ234:BQ237"/>
    <mergeCell ref="BP243:BP245"/>
    <mergeCell ref="BQ243:BQ245"/>
    <mergeCell ref="BF256:BF264"/>
    <mergeCell ref="BJ256:BJ264"/>
    <mergeCell ref="BK256:BK264"/>
    <mergeCell ref="BL248:BL249"/>
    <mergeCell ref="BM248:BM249"/>
    <mergeCell ref="BJ246:BJ247"/>
    <mergeCell ref="BL246:BL247"/>
    <mergeCell ref="BH248:BH249"/>
    <mergeCell ref="BH250:BH252"/>
    <mergeCell ref="E153:E154"/>
    <mergeCell ref="Q215:Q217"/>
    <mergeCell ref="N178:N184"/>
    <mergeCell ref="O164:O167"/>
    <mergeCell ref="BM253:BM255"/>
    <mergeCell ref="BL256:BL264"/>
    <mergeCell ref="BM256:BM264"/>
    <mergeCell ref="BN253:BN255"/>
    <mergeCell ref="E63:E65"/>
    <mergeCell ref="F63:F65"/>
    <mergeCell ref="G63:G65"/>
    <mergeCell ref="H63:H65"/>
    <mergeCell ref="J63:J65"/>
    <mergeCell ref="K63:K65"/>
    <mergeCell ref="L63:L65"/>
    <mergeCell ref="M63:M65"/>
    <mergeCell ref="N63:N65"/>
    <mergeCell ref="O63:O65"/>
    <mergeCell ref="P63:P65"/>
    <mergeCell ref="Q63:Q65"/>
    <mergeCell ref="R63:R65"/>
    <mergeCell ref="AG63:AG65"/>
    <mergeCell ref="AF63:AF65"/>
    <mergeCell ref="AH234:AH237"/>
    <mergeCell ref="AI234:AI237"/>
    <mergeCell ref="AJ234:AJ237"/>
    <mergeCell ref="AK234:AK237"/>
    <mergeCell ref="AL234:AL237"/>
    <mergeCell ref="AT234:AT237"/>
    <mergeCell ref="AU234:AU237"/>
    <mergeCell ref="AS234:AS237"/>
    <mergeCell ref="AR234:AR237"/>
    <mergeCell ref="L234:L237"/>
    <mergeCell ref="M234:M237"/>
    <mergeCell ref="N234:N237"/>
    <mergeCell ref="O234:O237"/>
    <mergeCell ref="P234:P237"/>
    <mergeCell ref="Q234:Q237"/>
    <mergeCell ref="R234:R237"/>
    <mergeCell ref="O141:O144"/>
    <mergeCell ref="N117:N125"/>
    <mergeCell ref="G134:G135"/>
    <mergeCell ref="O211:O214"/>
    <mergeCell ref="M211:M214"/>
    <mergeCell ref="N195:N205"/>
    <mergeCell ref="O215:O217"/>
    <mergeCell ref="O206:O210"/>
    <mergeCell ref="L145:L147"/>
    <mergeCell ref="O145:O147"/>
    <mergeCell ref="P145:P147"/>
    <mergeCell ref="L211:L214"/>
    <mergeCell ref="M206:M210"/>
    <mergeCell ref="P215:P217"/>
    <mergeCell ref="Q211:Q214"/>
    <mergeCell ref="Q178:Q184"/>
    <mergeCell ref="N185:N187"/>
    <mergeCell ref="N157:N163"/>
    <mergeCell ref="O228:O229"/>
    <mergeCell ref="P228:P229"/>
    <mergeCell ref="P148:P151"/>
    <mergeCell ref="Q170:Q177"/>
    <mergeCell ref="M153:M154"/>
    <mergeCell ref="L157:L163"/>
    <mergeCell ref="P117:P125"/>
    <mergeCell ref="AR188:AR192"/>
    <mergeCell ref="AS185:AS187"/>
    <mergeCell ref="T241:T242"/>
    <mergeCell ref="AR246:AR247"/>
    <mergeCell ref="AR248:AR249"/>
    <mergeCell ref="E265:E267"/>
    <mergeCell ref="F164:F166"/>
    <mergeCell ref="F168:F169"/>
    <mergeCell ref="AF265:AF266"/>
    <mergeCell ref="O195:O205"/>
    <mergeCell ref="P195:P205"/>
    <mergeCell ref="P168:P169"/>
    <mergeCell ref="P188:P194"/>
    <mergeCell ref="O188:O194"/>
    <mergeCell ref="J206:J210"/>
    <mergeCell ref="G215:G217"/>
    <mergeCell ref="G185:G187"/>
    <mergeCell ref="R170:R177"/>
    <mergeCell ref="N243:N245"/>
    <mergeCell ref="O243:O245"/>
    <mergeCell ref="P243:P245"/>
    <mergeCell ref="Q243:Q245"/>
    <mergeCell ref="R243:R245"/>
    <mergeCell ref="E243:E245"/>
    <mergeCell ref="G243:G245"/>
    <mergeCell ref="S263:S264"/>
    <mergeCell ref="E234:E237"/>
    <mergeCell ref="G234:G237"/>
    <mergeCell ref="H234:H237"/>
    <mergeCell ref="F234:F236"/>
    <mergeCell ref="J234:J237"/>
    <mergeCell ref="K234:K237"/>
  </mergeCells>
  <conditionalFormatting sqref="M21 M23 M30 M26:M27 M37 M40:M41 M45 M49 M55 M61 M157 M265:M266 M57 M51:M52">
    <cfRule type="cellIs" dxfId="3384" priority="10493" operator="equal">
      <formula>"Muy Alta"</formula>
    </cfRule>
    <cfRule type="cellIs" dxfId="3383" priority="10494" operator="equal">
      <formula>"Alta"</formula>
    </cfRule>
    <cfRule type="cellIs" dxfId="3382" priority="10495" operator="equal">
      <formula>"Media"</formula>
    </cfRule>
    <cfRule type="cellIs" dxfId="3381" priority="10496" operator="equal">
      <formula>"Baja"</formula>
    </cfRule>
    <cfRule type="cellIs" dxfId="3380" priority="10497" operator="equal">
      <formula>"Muy Baja"</formula>
    </cfRule>
  </conditionalFormatting>
  <conditionalFormatting sqref="P21 P23 P30 P26:P27 P37 P45 P49 P55 P61 P157 P287:P288 P265:P266 P57 P51:P52 P290">
    <cfRule type="cellIs" dxfId="3379" priority="10488" operator="equal">
      <formula>"Catastrófico"</formula>
    </cfRule>
    <cfRule type="cellIs" dxfId="3378" priority="10489" operator="equal">
      <formula>"Mayor"</formula>
    </cfRule>
    <cfRule type="cellIs" dxfId="3377" priority="10490" operator="equal">
      <formula>"Moderado"</formula>
    </cfRule>
    <cfRule type="cellIs" dxfId="3376" priority="10491" operator="equal">
      <formula>"Menor"</formula>
    </cfRule>
    <cfRule type="cellIs" dxfId="3375" priority="10492" operator="equal">
      <formula>"Leve"</formula>
    </cfRule>
  </conditionalFormatting>
  <conditionalFormatting sqref="R21 R23 R30 R26:R27 R37 R45 R49 R55 R61 R157 R287:R288 AE253:AE256 R265:R266 AE152 AE84 AE91:AE92 AE140 AE195:AE196 AE211:AE214 AE132 AE126:AE128 AE21:AE33 AE272:AE276 AE259:AE263 R57 AE248:AE249 AE104:AE106 R51:R52 AE157:AE167 AE226:AE229 AF231:AG237 R290">
    <cfRule type="cellIs" dxfId="3374" priority="10484" operator="equal">
      <formula>"EXTREMO"</formula>
    </cfRule>
    <cfRule type="cellIs" dxfId="3373" priority="10485" operator="equal">
      <formula>"ALTO"</formula>
    </cfRule>
    <cfRule type="cellIs" dxfId="3372" priority="10486" operator="equal">
      <formula>"MODERADO"</formula>
    </cfRule>
    <cfRule type="cellIs" dxfId="3371" priority="10487" operator="equal">
      <formula>"BAJO"</formula>
    </cfRule>
  </conditionalFormatting>
  <conditionalFormatting sqref="AB253:AB256 AB115:AB120 AB187 AB83:AB84 AB21:AB25 AB140 AB195:AB196 AB212:AB214 AB243:AB244 AB246 AB272:AB276 AB259:AB263 AB88:AB89 AB91:AB93 AB150:AB151 AB157:AB167 AB58:AB65 AB179:AB182 AB99:AB104">
    <cfRule type="cellIs" dxfId="3370" priority="10480" operator="equal">
      <formula>"MUY ALTA"</formula>
    </cfRule>
    <cfRule type="cellIs" dxfId="3369" priority="10481" operator="equal">
      <formula>"ALTA"</formula>
    </cfRule>
    <cfRule type="cellIs" dxfId="3368" priority="10482" operator="equal">
      <formula>"BAJA"</formula>
    </cfRule>
    <cfRule type="cellIs" dxfId="3367" priority="10483" operator="equal">
      <formula>"MUY BAJA"</formula>
    </cfRule>
  </conditionalFormatting>
  <conditionalFormatting sqref="AD253:AD257 AD84 AD140 AD240:AD241 AD195:AD196 AD211:AD214 AD127:AD128 AD21:AD33 AD115:AD125 AD272:AD276 AD259:AD263 AD149:AD152 AD157:AD167 AD226:AD229 AD238">
    <cfRule type="cellIs" dxfId="3366" priority="10475" operator="equal">
      <formula>"CATASTRÓFICO"</formula>
    </cfRule>
    <cfRule type="cellIs" dxfId="3365" priority="10476" operator="equal">
      <formula>"MAYOR"</formula>
    </cfRule>
    <cfRule type="cellIs" dxfId="3364" priority="10477" operator="equal">
      <formula>"MODERADO"</formula>
    </cfRule>
    <cfRule type="cellIs" dxfId="3363" priority="10478" operator="equal">
      <formula>"MENOR"</formula>
    </cfRule>
    <cfRule type="cellIs" dxfId="3362" priority="10479" operator="equal">
      <formula>"LEVE"</formula>
    </cfRule>
  </conditionalFormatting>
  <conditionalFormatting sqref="AI21 AI23 AI26:AI27 AI30 AI34:AI35 AI37 AI40:AI41 AI61 AI284:AI286 AI250 AI240 AI49">
    <cfRule type="cellIs" dxfId="3361" priority="10466" operator="equal">
      <formula>"MUY ALTA"</formula>
    </cfRule>
    <cfRule type="cellIs" dxfId="3360" priority="10467" operator="equal">
      <formula>"ALTA"</formula>
    </cfRule>
    <cfRule type="cellIs" dxfId="3359" priority="10468" operator="equal">
      <formula>"MEDIA"</formula>
    </cfRule>
    <cfRule type="cellIs" dxfId="3358" priority="10469" operator="equal">
      <formula>"BAJA"</formula>
    </cfRule>
    <cfRule type="cellIs" dxfId="3357" priority="10470" operator="equal">
      <formula>"MUY BAJA"</formula>
    </cfRule>
  </conditionalFormatting>
  <conditionalFormatting sqref="AP284:AP287 AP250 AP240 AP115 AP218:AP229">
    <cfRule type="cellIs" dxfId="3356" priority="10462" operator="equal">
      <formula>"CATASTRÓFICO"</formula>
    </cfRule>
    <cfRule type="cellIs" dxfId="3355" priority="10463" operator="equal">
      <formula>"MAYOR"</formula>
    </cfRule>
    <cfRule type="cellIs" dxfId="3354" priority="10464" operator="equal">
      <formula>"MODERADO"</formula>
    </cfRule>
    <cfRule type="cellIs" dxfId="3353" priority="10465" operator="equal">
      <formula>"MENOR"</formula>
    </cfRule>
  </conditionalFormatting>
  <conditionalFormatting sqref="AB253:AB256 AB115:AB120 AB187 AB83:AB84 AB21:AB25 AB140 AB195:AB196 AB212:AB214 AB243:AB244 AB246 AB272:AB276 AB259:AB263 AB88:AB89 AB91:AB93 AB150:AB151 AB157:AB167 AB58:AB65 AB179:AB182 AB99:AB104">
    <cfRule type="cellIs" dxfId="3352" priority="10461" operator="equal">
      <formula>"MEDIA"</formula>
    </cfRule>
  </conditionalFormatting>
  <conditionalFormatting sqref="AP284:AP287 AP250 AP240 AP115 AP218:AP229">
    <cfRule type="cellIs" dxfId="3351" priority="10460" operator="equal">
      <formula>"LEVE"</formula>
    </cfRule>
  </conditionalFormatting>
  <conditionalFormatting sqref="M91 M94 M98 M108 M110:M112">
    <cfRule type="cellIs" dxfId="3350" priority="9863" operator="equal">
      <formula>"Muy Alta"</formula>
    </cfRule>
    <cfRule type="cellIs" dxfId="3349" priority="9864" operator="equal">
      <formula>"Alta"</formula>
    </cfRule>
    <cfRule type="cellIs" dxfId="3348" priority="9865" operator="equal">
      <formula>"Media"</formula>
    </cfRule>
    <cfRule type="cellIs" dxfId="3347" priority="9866" operator="equal">
      <formula>"Baja"</formula>
    </cfRule>
    <cfRule type="cellIs" dxfId="3346" priority="9867" operator="equal">
      <formula>"Muy Baja"</formula>
    </cfRule>
  </conditionalFormatting>
  <conditionalFormatting sqref="P91 P94 P98 P108 P110:P112">
    <cfRule type="cellIs" dxfId="3345" priority="9858" operator="equal">
      <formula>"Catastrófico"</formula>
    </cfRule>
    <cfRule type="cellIs" dxfId="3344" priority="9859" operator="equal">
      <formula>"Mayor"</formula>
    </cfRule>
    <cfRule type="cellIs" dxfId="3343" priority="9860" operator="equal">
      <formula>"Moderado"</formula>
    </cfRule>
    <cfRule type="cellIs" dxfId="3342" priority="9861" operator="equal">
      <formula>"Menor"</formula>
    </cfRule>
    <cfRule type="cellIs" dxfId="3341" priority="9862" operator="equal">
      <formula>"Leve"</formula>
    </cfRule>
  </conditionalFormatting>
  <conditionalFormatting sqref="R91 R94 R98 R112 R108 R110">
    <cfRule type="cellIs" dxfId="3340" priority="9854" operator="equal">
      <formula>"EXTREMO"</formula>
    </cfRule>
    <cfRule type="cellIs" dxfId="3339" priority="9855" operator="equal">
      <formula>"ALTO"</formula>
    </cfRule>
    <cfRule type="cellIs" dxfId="3338" priority="9856" operator="equal">
      <formula>"MODERADO"</formula>
    </cfRule>
    <cfRule type="cellIs" dxfId="3337" priority="9857" operator="equal">
      <formula>"BAJO"</formula>
    </cfRule>
  </conditionalFormatting>
  <conditionalFormatting sqref="AQ115">
    <cfRule type="cellIs" dxfId="3336" priority="9826" operator="equal">
      <formula>"EXTREMO"</formula>
    </cfRule>
    <cfRule type="cellIs" dxfId="3335" priority="9827" operator="equal">
      <formula>"ALTO"</formula>
    </cfRule>
    <cfRule type="cellIs" dxfId="3334" priority="9828" operator="equal">
      <formula>"MODERADO"</formula>
    </cfRule>
    <cfRule type="cellIs" dxfId="3333" priority="9829" operator="equal">
      <formula>"BAJO"</formula>
    </cfRule>
  </conditionalFormatting>
  <conditionalFormatting sqref="M115 M117 M140 M126 M148 M129 M152 M132 M134">
    <cfRule type="cellIs" dxfId="3332" priority="9821" operator="equal">
      <formula>"Muy Alta"</formula>
    </cfRule>
    <cfRule type="cellIs" dxfId="3331" priority="9822" operator="equal">
      <formula>"Alta"</formula>
    </cfRule>
    <cfRule type="cellIs" dxfId="3330" priority="9823" operator="equal">
      <formula>"Media"</formula>
    </cfRule>
    <cfRule type="cellIs" dxfId="3329" priority="9824" operator="equal">
      <formula>"Baja"</formula>
    </cfRule>
    <cfRule type="cellIs" dxfId="3328" priority="9825" operator="equal">
      <formula>"Muy Baja"</formula>
    </cfRule>
  </conditionalFormatting>
  <conditionalFormatting sqref="P115 P117 P140 P126 P148 P129 P152">
    <cfRule type="cellIs" dxfId="3327" priority="9816" operator="equal">
      <formula>"Catastrófico"</formula>
    </cfRule>
    <cfRule type="cellIs" dxfId="3326" priority="9817" operator="equal">
      <formula>"Mayor"</formula>
    </cfRule>
    <cfRule type="cellIs" dxfId="3325" priority="9818" operator="equal">
      <formula>"Moderado"</formula>
    </cfRule>
    <cfRule type="cellIs" dxfId="3324" priority="9819" operator="equal">
      <formula>"Menor"</formula>
    </cfRule>
    <cfRule type="cellIs" dxfId="3323" priority="9820" operator="equal">
      <formula>"Leve"</formula>
    </cfRule>
  </conditionalFormatting>
  <conditionalFormatting sqref="R117 R126 R148 R129 R134 R152 R140">
    <cfRule type="cellIs" dxfId="3322" priority="9812" operator="equal">
      <formula>"EXTREMO"</formula>
    </cfRule>
    <cfRule type="cellIs" dxfId="3321" priority="9813" operator="equal">
      <formula>"ALTO"</formula>
    </cfRule>
    <cfRule type="cellIs" dxfId="3320" priority="9814" operator="equal">
      <formula>"MODERADO"</formula>
    </cfRule>
    <cfRule type="cellIs" dxfId="3319" priority="9815" operator="equal">
      <formula>"BAJO"</formula>
    </cfRule>
  </conditionalFormatting>
  <conditionalFormatting sqref="M188 M195 M227:M228 M206 M211">
    <cfRule type="cellIs" dxfId="3318" priority="9737" operator="equal">
      <formula>"Muy Alta"</formula>
    </cfRule>
    <cfRule type="cellIs" dxfId="3317" priority="9738" operator="equal">
      <formula>"Alta"</formula>
    </cfRule>
    <cfRule type="cellIs" dxfId="3316" priority="9739" operator="equal">
      <formula>"Media"</formula>
    </cfRule>
    <cfRule type="cellIs" dxfId="3315" priority="9740" operator="equal">
      <formula>"Baja"</formula>
    </cfRule>
    <cfRule type="cellIs" dxfId="3314" priority="9741" operator="equal">
      <formula>"Muy Baja"</formula>
    </cfRule>
  </conditionalFormatting>
  <conditionalFormatting sqref="P188 P195 P227:P228 P206 P211">
    <cfRule type="cellIs" dxfId="3313" priority="9732" operator="equal">
      <formula>"Catastrófico"</formula>
    </cfRule>
    <cfRule type="cellIs" dxfId="3312" priority="9733" operator="equal">
      <formula>"Mayor"</formula>
    </cfRule>
    <cfRule type="cellIs" dxfId="3311" priority="9734" operator="equal">
      <formula>"Moderado"</formula>
    </cfRule>
    <cfRule type="cellIs" dxfId="3310" priority="9735" operator="equal">
      <formula>"Menor"</formula>
    </cfRule>
    <cfRule type="cellIs" dxfId="3309" priority="9736" operator="equal">
      <formula>"Leve"</formula>
    </cfRule>
  </conditionalFormatting>
  <conditionalFormatting sqref="R188 R195 R227:R228 R206 R211">
    <cfRule type="cellIs" dxfId="3308" priority="9728" operator="equal">
      <formula>"EXTREMO"</formula>
    </cfRule>
    <cfRule type="cellIs" dxfId="3307" priority="9729" operator="equal">
      <formula>"ALTO"</formula>
    </cfRule>
    <cfRule type="cellIs" dxfId="3306" priority="9730" operator="equal">
      <formula>"MODERADO"</formula>
    </cfRule>
    <cfRule type="cellIs" dxfId="3305" priority="9731" operator="equal">
      <formula>"BAJO"</formula>
    </cfRule>
  </conditionalFormatting>
  <conditionalFormatting sqref="AQ218">
    <cfRule type="cellIs" dxfId="3304" priority="9658" operator="equal">
      <formula>"EXTREMO"</formula>
    </cfRule>
    <cfRule type="cellIs" dxfId="3303" priority="9659" operator="equal">
      <formula>"ALTO"</formula>
    </cfRule>
    <cfRule type="cellIs" dxfId="3302" priority="9660" operator="equal">
      <formula>"MODERADO"</formula>
    </cfRule>
    <cfRule type="cellIs" dxfId="3301" priority="9661" operator="equal">
      <formula>"BAJO"</formula>
    </cfRule>
  </conditionalFormatting>
  <conditionalFormatting sqref="M230">
    <cfRule type="cellIs" dxfId="3300" priority="9611" operator="equal">
      <formula>"Muy Alta"</formula>
    </cfRule>
    <cfRule type="cellIs" dxfId="3299" priority="9612" operator="equal">
      <formula>"Alta"</formula>
    </cfRule>
    <cfRule type="cellIs" dxfId="3298" priority="9613" operator="equal">
      <formula>"Media"</formula>
    </cfRule>
    <cfRule type="cellIs" dxfId="3297" priority="9614" operator="equal">
      <formula>"Baja"</formula>
    </cfRule>
    <cfRule type="cellIs" dxfId="3296" priority="9615" operator="equal">
      <formula>"Muy Baja"</formula>
    </cfRule>
  </conditionalFormatting>
  <conditionalFormatting sqref="P230">
    <cfRule type="cellIs" dxfId="3295" priority="9606" operator="equal">
      <formula>"Catastrófico"</formula>
    </cfRule>
    <cfRule type="cellIs" dxfId="3294" priority="9607" operator="equal">
      <formula>"Mayor"</formula>
    </cfRule>
    <cfRule type="cellIs" dxfId="3293" priority="9608" operator="equal">
      <formula>"Moderado"</formula>
    </cfRule>
    <cfRule type="cellIs" dxfId="3292" priority="9609" operator="equal">
      <formula>"Menor"</formula>
    </cfRule>
    <cfRule type="cellIs" dxfId="3291" priority="9610" operator="equal">
      <formula>"Leve"</formula>
    </cfRule>
  </conditionalFormatting>
  <conditionalFormatting sqref="R230">
    <cfRule type="cellIs" dxfId="3290" priority="9602" operator="equal">
      <formula>"EXTREMO"</formula>
    </cfRule>
    <cfRule type="cellIs" dxfId="3289" priority="9603" operator="equal">
      <formula>"ALTO"</formula>
    </cfRule>
    <cfRule type="cellIs" dxfId="3288" priority="9604" operator="equal">
      <formula>"MODERADO"</formula>
    </cfRule>
    <cfRule type="cellIs" dxfId="3287" priority="9605" operator="equal">
      <formula>"BAJO"</formula>
    </cfRule>
  </conditionalFormatting>
  <conditionalFormatting sqref="AQ240">
    <cfRule type="cellIs" dxfId="3286" priority="9574" operator="equal">
      <formula>"EXTREMO"</formula>
    </cfRule>
    <cfRule type="cellIs" dxfId="3285" priority="9575" operator="equal">
      <formula>"ALTO"</formula>
    </cfRule>
    <cfRule type="cellIs" dxfId="3284" priority="9576" operator="equal">
      <formula>"MODERADO"</formula>
    </cfRule>
    <cfRule type="cellIs" dxfId="3283" priority="9577" operator="equal">
      <formula>"BAJO"</formula>
    </cfRule>
  </conditionalFormatting>
  <conditionalFormatting sqref="M240 M243 M248">
    <cfRule type="cellIs" dxfId="3282" priority="9569" operator="equal">
      <formula>"Muy Alta"</formula>
    </cfRule>
    <cfRule type="cellIs" dxfId="3281" priority="9570" operator="equal">
      <formula>"Alta"</formula>
    </cfRule>
    <cfRule type="cellIs" dxfId="3280" priority="9571" operator="equal">
      <formula>"Media"</formula>
    </cfRule>
    <cfRule type="cellIs" dxfId="3279" priority="9572" operator="equal">
      <formula>"Baja"</formula>
    </cfRule>
    <cfRule type="cellIs" dxfId="3278" priority="9573" operator="equal">
      <formula>"Muy Baja"</formula>
    </cfRule>
  </conditionalFormatting>
  <conditionalFormatting sqref="P240 P248 P243">
    <cfRule type="cellIs" dxfId="3277" priority="9564" operator="equal">
      <formula>"Catastrófico"</formula>
    </cfRule>
    <cfRule type="cellIs" dxfId="3276" priority="9565" operator="equal">
      <formula>"Mayor"</formula>
    </cfRule>
    <cfRule type="cellIs" dxfId="3275" priority="9566" operator="equal">
      <formula>"Moderado"</formula>
    </cfRule>
    <cfRule type="cellIs" dxfId="3274" priority="9567" operator="equal">
      <formula>"Menor"</formula>
    </cfRule>
    <cfRule type="cellIs" dxfId="3273" priority="9568" operator="equal">
      <formula>"Leve"</formula>
    </cfRule>
  </conditionalFormatting>
  <conditionalFormatting sqref="R240 R243 R248">
    <cfRule type="cellIs" dxfId="3272" priority="9560" operator="equal">
      <formula>"EXTREMO"</formula>
    </cfRule>
    <cfRule type="cellIs" dxfId="3271" priority="9561" operator="equal">
      <formula>"ALTO"</formula>
    </cfRule>
    <cfRule type="cellIs" dxfId="3270" priority="9562" operator="equal">
      <formula>"MODERADO"</formula>
    </cfRule>
    <cfRule type="cellIs" dxfId="3269" priority="9563" operator="equal">
      <formula>"BAJO"</formula>
    </cfRule>
  </conditionalFormatting>
  <conditionalFormatting sqref="AB240:AB241">
    <cfRule type="cellIs" dxfId="3268" priority="9556" operator="equal">
      <formula>"MUY ALTA"</formula>
    </cfRule>
    <cfRule type="cellIs" dxfId="3267" priority="9557" operator="equal">
      <formula>"ALTA"</formula>
    </cfRule>
    <cfRule type="cellIs" dxfId="3266" priority="9558" operator="equal">
      <formula>"BAJA"</formula>
    </cfRule>
    <cfRule type="cellIs" dxfId="3265" priority="9559" operator="equal">
      <formula>"MUY BAJA"</formula>
    </cfRule>
  </conditionalFormatting>
  <conditionalFormatting sqref="AE240:AE241">
    <cfRule type="cellIs" dxfId="3264" priority="9547" operator="equal">
      <formula>"EXTREMO"</formula>
    </cfRule>
    <cfRule type="cellIs" dxfId="3263" priority="9548" operator="equal">
      <formula>"ALTO"</formula>
    </cfRule>
    <cfRule type="cellIs" dxfId="3262" priority="9549" operator="equal">
      <formula>"MODERADO"</formula>
    </cfRule>
    <cfRule type="cellIs" dxfId="3261" priority="9550" operator="equal">
      <formula>"BAJO"</formula>
    </cfRule>
  </conditionalFormatting>
  <conditionalFormatting sqref="AB240:AB241">
    <cfRule type="cellIs" dxfId="3260" priority="9537" operator="equal">
      <formula>"MEDIA"</formula>
    </cfRule>
  </conditionalFormatting>
  <conditionalFormatting sqref="AQ250">
    <cfRule type="cellIs" dxfId="3259" priority="9532" operator="equal">
      <formula>"EXTREMO"</formula>
    </cfRule>
    <cfRule type="cellIs" dxfId="3258" priority="9533" operator="equal">
      <formula>"ALTO"</formula>
    </cfRule>
    <cfRule type="cellIs" dxfId="3257" priority="9534" operator="equal">
      <formula>"MODERADO"</formula>
    </cfRule>
    <cfRule type="cellIs" dxfId="3256" priority="9535" operator="equal">
      <formula>"BAJO"</formula>
    </cfRule>
  </conditionalFormatting>
  <conditionalFormatting sqref="M284 M253 M256 M275:M276">
    <cfRule type="cellIs" dxfId="3255" priority="9527" operator="equal">
      <formula>"Muy Alta"</formula>
    </cfRule>
    <cfRule type="cellIs" dxfId="3254" priority="9528" operator="equal">
      <formula>"Alta"</formula>
    </cfRule>
    <cfRule type="cellIs" dxfId="3253" priority="9529" operator="equal">
      <formula>"Media"</formula>
    </cfRule>
    <cfRule type="cellIs" dxfId="3252" priority="9530" operator="equal">
      <formula>"Baja"</formula>
    </cfRule>
    <cfRule type="cellIs" dxfId="3251" priority="9531" operator="equal">
      <formula>"Muy Baja"</formula>
    </cfRule>
  </conditionalFormatting>
  <conditionalFormatting sqref="P250 P284 P253 P256 P275:P276">
    <cfRule type="cellIs" dxfId="3250" priority="9522" operator="equal">
      <formula>"Catastrófico"</formula>
    </cfRule>
    <cfRule type="cellIs" dxfId="3249" priority="9523" operator="equal">
      <formula>"Mayor"</formula>
    </cfRule>
    <cfRule type="cellIs" dxfId="3248" priority="9524" operator="equal">
      <formula>"Moderado"</formula>
    </cfRule>
    <cfRule type="cellIs" dxfId="3247" priority="9525" operator="equal">
      <formula>"Menor"</formula>
    </cfRule>
    <cfRule type="cellIs" dxfId="3246" priority="9526" operator="equal">
      <formula>"Leve"</formula>
    </cfRule>
  </conditionalFormatting>
  <conditionalFormatting sqref="R250 R284 R253 R256 R275:R276">
    <cfRule type="cellIs" dxfId="3245" priority="9518" operator="equal">
      <formula>"EXTREMO"</formula>
    </cfRule>
    <cfRule type="cellIs" dxfId="3244" priority="9519" operator="equal">
      <formula>"ALTO"</formula>
    </cfRule>
    <cfRule type="cellIs" dxfId="3243" priority="9520" operator="equal">
      <formula>"MODERADO"</formula>
    </cfRule>
    <cfRule type="cellIs" dxfId="3242" priority="9521" operator="equal">
      <formula>"BAJO"</formula>
    </cfRule>
  </conditionalFormatting>
  <conditionalFormatting sqref="AB250:AB252">
    <cfRule type="cellIs" dxfId="3241" priority="9514" operator="equal">
      <formula>"MUY ALTA"</formula>
    </cfRule>
    <cfRule type="cellIs" dxfId="3240" priority="9515" operator="equal">
      <formula>"ALTA"</formula>
    </cfRule>
    <cfRule type="cellIs" dxfId="3239" priority="9516" operator="equal">
      <formula>"BAJA"</formula>
    </cfRule>
    <cfRule type="cellIs" dxfId="3238" priority="9517" operator="equal">
      <formula>"MUY BAJA"</formula>
    </cfRule>
  </conditionalFormatting>
  <conditionalFormatting sqref="AD250:AD252">
    <cfRule type="cellIs" dxfId="3237" priority="9509" operator="equal">
      <formula>"CATASTRÓFICO"</formula>
    </cfRule>
    <cfRule type="cellIs" dxfId="3236" priority="9510" operator="equal">
      <formula>"MAYOR"</formula>
    </cfRule>
    <cfRule type="cellIs" dxfId="3235" priority="9511" operator="equal">
      <formula>"MODERADO"</formula>
    </cfRule>
    <cfRule type="cellIs" dxfId="3234" priority="9512" operator="equal">
      <formula>"MENOR"</formula>
    </cfRule>
    <cfRule type="cellIs" dxfId="3233" priority="9513" operator="equal">
      <formula>"LEVE"</formula>
    </cfRule>
  </conditionalFormatting>
  <conditionalFormatting sqref="AE250:AE252">
    <cfRule type="cellIs" dxfId="3232" priority="9505" operator="equal">
      <formula>"EXTREMO"</formula>
    </cfRule>
    <cfRule type="cellIs" dxfId="3231" priority="9506" operator="equal">
      <formula>"ALTO"</formula>
    </cfRule>
    <cfRule type="cellIs" dxfId="3230" priority="9507" operator="equal">
      <formula>"MODERADO"</formula>
    </cfRule>
    <cfRule type="cellIs" dxfId="3229" priority="9508" operator="equal">
      <formula>"BAJO"</formula>
    </cfRule>
  </conditionalFormatting>
  <conditionalFormatting sqref="AB250:AB252">
    <cfRule type="cellIs" dxfId="3228" priority="9495" operator="equal">
      <formula>"MEDIA"</formula>
    </cfRule>
  </conditionalFormatting>
  <conditionalFormatting sqref="AQ275">
    <cfRule type="cellIs" dxfId="3227" priority="9490" operator="equal">
      <formula>"EXTREMO"</formula>
    </cfRule>
    <cfRule type="cellIs" dxfId="3226" priority="9491" operator="equal">
      <formula>"ALTO"</formula>
    </cfRule>
    <cfRule type="cellIs" dxfId="3225" priority="9492" operator="equal">
      <formula>"MODERADO"</formula>
    </cfRule>
    <cfRule type="cellIs" dxfId="3224" priority="9493" operator="equal">
      <formula>"BAJO"</formula>
    </cfRule>
  </conditionalFormatting>
  <conditionalFormatting sqref="AD280:AD281">
    <cfRule type="cellIs" dxfId="3223" priority="9467" operator="equal">
      <formula>"CATASTRÓFICO"</formula>
    </cfRule>
    <cfRule type="cellIs" dxfId="3222" priority="9468" operator="equal">
      <formula>"MAYOR"</formula>
    </cfRule>
    <cfRule type="cellIs" dxfId="3221" priority="9469" operator="equal">
      <formula>"MODERADO"</formula>
    </cfRule>
    <cfRule type="cellIs" dxfId="3220" priority="9470" operator="equal">
      <formula>"MENOR"</formula>
    </cfRule>
    <cfRule type="cellIs" dxfId="3219" priority="9471" operator="equal">
      <formula>"LEVE"</formula>
    </cfRule>
  </conditionalFormatting>
  <conditionalFormatting sqref="AE280:AE281">
    <cfRule type="cellIs" dxfId="3218" priority="9463" operator="equal">
      <formula>"EXTREMO"</formula>
    </cfRule>
    <cfRule type="cellIs" dxfId="3217" priority="9464" operator="equal">
      <formula>"ALTO"</formula>
    </cfRule>
    <cfRule type="cellIs" dxfId="3216" priority="9465" operator="equal">
      <formula>"MODERADO"</formula>
    </cfRule>
    <cfRule type="cellIs" dxfId="3215" priority="9466" operator="equal">
      <formula>"BAJO"</formula>
    </cfRule>
  </conditionalFormatting>
  <conditionalFormatting sqref="AP275">
    <cfRule type="cellIs" dxfId="3214" priority="9454" operator="equal">
      <formula>"CATASTRÓFICO"</formula>
    </cfRule>
    <cfRule type="cellIs" dxfId="3213" priority="9455" operator="equal">
      <formula>"MAYOR"</formula>
    </cfRule>
    <cfRule type="cellIs" dxfId="3212" priority="9456" operator="equal">
      <formula>"MODERADO"</formula>
    </cfRule>
    <cfRule type="cellIs" dxfId="3211" priority="9457" operator="equal">
      <formula>"MENOR"</formula>
    </cfRule>
  </conditionalFormatting>
  <conditionalFormatting sqref="AP275">
    <cfRule type="cellIs" dxfId="3210" priority="9452" operator="equal">
      <formula>"LEVE"</formula>
    </cfRule>
  </conditionalFormatting>
  <conditionalFormatting sqref="AQ284">
    <cfRule type="cellIs" dxfId="3209" priority="9448" operator="equal">
      <formula>"EXTREMO"</formula>
    </cfRule>
    <cfRule type="cellIs" dxfId="3208" priority="9449" operator="equal">
      <formula>"ALTO"</formula>
    </cfRule>
    <cfRule type="cellIs" dxfId="3207" priority="9450" operator="equal">
      <formula>"MODERADO"</formula>
    </cfRule>
    <cfRule type="cellIs" dxfId="3206" priority="9451" operator="equal">
      <formula>"BAJO"</formula>
    </cfRule>
  </conditionalFormatting>
  <conditionalFormatting sqref="AB284:AB286">
    <cfRule type="cellIs" dxfId="3205" priority="9430" operator="equal">
      <formula>"MUY ALTA"</formula>
    </cfRule>
    <cfRule type="cellIs" dxfId="3204" priority="9431" operator="equal">
      <formula>"ALTA"</formula>
    </cfRule>
    <cfRule type="cellIs" dxfId="3203" priority="9432" operator="equal">
      <formula>"BAJA"</formula>
    </cfRule>
    <cfRule type="cellIs" dxfId="3202" priority="9433" operator="equal">
      <formula>"MUY BAJA"</formula>
    </cfRule>
  </conditionalFormatting>
  <conditionalFormatting sqref="AD284:AD286">
    <cfRule type="cellIs" dxfId="3201" priority="9425" operator="equal">
      <formula>"CATASTRÓFICO"</formula>
    </cfRule>
    <cfRule type="cellIs" dxfId="3200" priority="9426" operator="equal">
      <formula>"MAYOR"</formula>
    </cfRule>
    <cfRule type="cellIs" dxfId="3199" priority="9427" operator="equal">
      <formula>"MODERADO"</formula>
    </cfRule>
    <cfRule type="cellIs" dxfId="3198" priority="9428" operator="equal">
      <formula>"MENOR"</formula>
    </cfRule>
    <cfRule type="cellIs" dxfId="3197" priority="9429" operator="equal">
      <formula>"LEVE"</formula>
    </cfRule>
  </conditionalFormatting>
  <conditionalFormatting sqref="AE284:AE286">
    <cfRule type="cellIs" dxfId="3196" priority="9421" operator="equal">
      <formula>"EXTREMO"</formula>
    </cfRule>
    <cfRule type="cellIs" dxfId="3195" priority="9422" operator="equal">
      <formula>"ALTO"</formula>
    </cfRule>
    <cfRule type="cellIs" dxfId="3194" priority="9423" operator="equal">
      <formula>"MODERADO"</formula>
    </cfRule>
    <cfRule type="cellIs" dxfId="3193" priority="9424" operator="equal">
      <formula>"BAJO"</formula>
    </cfRule>
  </conditionalFormatting>
  <conditionalFormatting sqref="AB284:AB286">
    <cfRule type="cellIs" dxfId="3192" priority="9411" operator="equal">
      <formula>"MEDIA"</formula>
    </cfRule>
  </conditionalFormatting>
  <conditionalFormatting sqref="AQ287">
    <cfRule type="cellIs" dxfId="3191" priority="9406" operator="equal">
      <formula>"EXTREMO"</formula>
    </cfRule>
    <cfRule type="cellIs" dxfId="3190" priority="9407" operator="equal">
      <formula>"ALTO"</formula>
    </cfRule>
    <cfRule type="cellIs" dxfId="3189" priority="9408" operator="equal">
      <formula>"MODERADO"</formula>
    </cfRule>
    <cfRule type="cellIs" dxfId="3188" priority="9409" operator="equal">
      <formula>"BAJO"</formula>
    </cfRule>
  </conditionalFormatting>
  <conditionalFormatting sqref="M287 M293">
    <cfRule type="cellIs" dxfId="3187" priority="9401" operator="equal">
      <formula>"Muy Alta"</formula>
    </cfRule>
    <cfRule type="cellIs" dxfId="3186" priority="9402" operator="equal">
      <formula>"Alta"</formula>
    </cfRule>
    <cfRule type="cellIs" dxfId="3185" priority="9403" operator="equal">
      <formula>"Media"</formula>
    </cfRule>
    <cfRule type="cellIs" dxfId="3184" priority="9404" operator="equal">
      <formula>"Baja"</formula>
    </cfRule>
    <cfRule type="cellIs" dxfId="3183" priority="9405" operator="equal">
      <formula>"Muy Baja"</formula>
    </cfRule>
  </conditionalFormatting>
  <conditionalFormatting sqref="P293">
    <cfRule type="cellIs" dxfId="3182" priority="9396" operator="equal">
      <formula>"Catastrófico"</formula>
    </cfRule>
    <cfRule type="cellIs" dxfId="3181" priority="9397" operator="equal">
      <formula>"Mayor"</formula>
    </cfRule>
    <cfRule type="cellIs" dxfId="3180" priority="9398" operator="equal">
      <formula>"Moderado"</formula>
    </cfRule>
    <cfRule type="cellIs" dxfId="3179" priority="9399" operator="equal">
      <formula>"Menor"</formula>
    </cfRule>
    <cfRule type="cellIs" dxfId="3178" priority="9400" operator="equal">
      <formula>"Leve"</formula>
    </cfRule>
  </conditionalFormatting>
  <conditionalFormatting sqref="R293">
    <cfRule type="cellIs" dxfId="3177" priority="9392" operator="equal">
      <formula>"EXTREMO"</formula>
    </cfRule>
    <cfRule type="cellIs" dxfId="3176" priority="9393" operator="equal">
      <formula>"ALTO"</formula>
    </cfRule>
    <cfRule type="cellIs" dxfId="3175" priority="9394" operator="equal">
      <formula>"MODERADO"</formula>
    </cfRule>
    <cfRule type="cellIs" dxfId="3174" priority="9395" operator="equal">
      <formula>"BAJO"</formula>
    </cfRule>
  </conditionalFormatting>
  <conditionalFormatting sqref="AB287">
    <cfRule type="cellIs" dxfId="3173" priority="9388" operator="equal">
      <formula>"MUY ALTA"</formula>
    </cfRule>
    <cfRule type="cellIs" dxfId="3172" priority="9389" operator="equal">
      <formula>"ALTA"</formula>
    </cfRule>
    <cfRule type="cellIs" dxfId="3171" priority="9390" operator="equal">
      <formula>"BAJA"</formula>
    </cfRule>
    <cfRule type="cellIs" dxfId="3170" priority="9391" operator="equal">
      <formula>"MUY BAJA"</formula>
    </cfRule>
  </conditionalFormatting>
  <conditionalFormatting sqref="AD287">
    <cfRule type="cellIs" dxfId="3169" priority="9383" operator="equal">
      <formula>"CATASTRÓFICO"</formula>
    </cfRule>
    <cfRule type="cellIs" dxfId="3168" priority="9384" operator="equal">
      <formula>"MAYOR"</formula>
    </cfRule>
    <cfRule type="cellIs" dxfId="3167" priority="9385" operator="equal">
      <formula>"MODERADO"</formula>
    </cfRule>
    <cfRule type="cellIs" dxfId="3166" priority="9386" operator="equal">
      <formula>"MENOR"</formula>
    </cfRule>
    <cfRule type="cellIs" dxfId="3165" priority="9387" operator="equal">
      <formula>"LEVE"</formula>
    </cfRule>
  </conditionalFormatting>
  <conditionalFormatting sqref="AE287">
    <cfRule type="cellIs" dxfId="3164" priority="9379" operator="equal">
      <formula>"EXTREMO"</formula>
    </cfRule>
    <cfRule type="cellIs" dxfId="3163" priority="9380" operator="equal">
      <formula>"ALTO"</formula>
    </cfRule>
    <cfRule type="cellIs" dxfId="3162" priority="9381" operator="equal">
      <formula>"MODERADO"</formula>
    </cfRule>
    <cfRule type="cellIs" dxfId="3161" priority="9382" operator="equal">
      <formula>"BAJO"</formula>
    </cfRule>
  </conditionalFormatting>
  <conditionalFormatting sqref="AB287">
    <cfRule type="cellIs" dxfId="3160" priority="9369" operator="equal">
      <formula>"MEDIA"</formula>
    </cfRule>
  </conditionalFormatting>
  <conditionalFormatting sqref="AF83:AF84 AF179:AF184">
    <cfRule type="cellIs" dxfId="3159" priority="9226" operator="equal">
      <formula>0</formula>
    </cfRule>
  </conditionalFormatting>
  <conditionalFormatting sqref="AF83:AF84">
    <cfRule type="cellIs" dxfId="3158" priority="9259" operator="equal">
      <formula>0</formula>
    </cfRule>
  </conditionalFormatting>
  <conditionalFormatting sqref="AR108:AR109">
    <cfRule type="cellIs" dxfId="3157" priority="8203" operator="equal">
      <formula>0</formula>
    </cfRule>
  </conditionalFormatting>
  <conditionalFormatting sqref="AS108:AS109 AU108:AU109">
    <cfRule type="cellIs" dxfId="3156" priority="8202" operator="equal">
      <formula>0</formula>
    </cfRule>
  </conditionalFormatting>
  <conditionalFormatting sqref="AF51:AF54">
    <cfRule type="cellIs" dxfId="3155" priority="7623" operator="equal">
      <formula>0</formula>
    </cfRule>
  </conditionalFormatting>
  <conditionalFormatting sqref="AF51:AF54">
    <cfRule type="cellIs" dxfId="3154" priority="7622" operator="equal">
      <formula>0</formula>
    </cfRule>
  </conditionalFormatting>
  <conditionalFormatting sqref="AF51:AF54">
    <cfRule type="cellIs" dxfId="3153" priority="7621" operator="equal">
      <formula>0</formula>
    </cfRule>
  </conditionalFormatting>
  <conditionalFormatting sqref="AF51:AF54">
    <cfRule type="cellIs" dxfId="3152" priority="7620" operator="equal">
      <formula>0</formula>
    </cfRule>
  </conditionalFormatting>
  <conditionalFormatting sqref="AZ134:BA139">
    <cfRule type="timePeriod" dxfId="3151" priority="7028" timePeriod="yesterday">
      <formula>FLOOR(AZ134,1)=TODAY()-1</formula>
    </cfRule>
  </conditionalFormatting>
  <conditionalFormatting sqref="AF31:AG31 AG30 AF32">
    <cfRule type="cellIs" dxfId="3150" priority="4592" operator="equal">
      <formula>0</formula>
    </cfRule>
  </conditionalFormatting>
  <conditionalFormatting sqref="AF30">
    <cfRule type="cellIs" dxfId="3149" priority="4591" operator="equal">
      <formula>0</formula>
    </cfRule>
  </conditionalFormatting>
  <conditionalFormatting sqref="AG32">
    <cfRule type="cellIs" dxfId="3148" priority="4590" operator="equal">
      <formula>0</formula>
    </cfRule>
  </conditionalFormatting>
  <conditionalFormatting sqref="AF126:AG126">
    <cfRule type="cellIs" dxfId="3147" priority="4589" operator="equal">
      <formula>0</formula>
    </cfRule>
  </conditionalFormatting>
  <conditionalFormatting sqref="AF127">
    <cfRule type="cellIs" dxfId="3146" priority="4586" operator="equal">
      <formula>0</formula>
    </cfRule>
  </conditionalFormatting>
  <conditionalFormatting sqref="AF128">
    <cfRule type="cellIs" dxfId="3145" priority="4584" operator="equal">
      <formula>0</formula>
    </cfRule>
  </conditionalFormatting>
  <conditionalFormatting sqref="AF284:AG286">
    <cfRule type="cellIs" dxfId="3144" priority="4488" operator="equal">
      <formula>0</formula>
    </cfRule>
  </conditionalFormatting>
  <conditionalFormatting sqref="AF284:AG286">
    <cfRule type="cellIs" dxfId="3143" priority="4489" operator="equal">
      <formula>0</formula>
    </cfRule>
  </conditionalFormatting>
  <conditionalFormatting sqref="AF243:AG243">
    <cfRule type="cellIs" dxfId="3142" priority="4469" operator="equal">
      <formula>0</formula>
    </cfRule>
  </conditionalFormatting>
  <conditionalFormatting sqref="AF243:AG243">
    <cfRule type="cellIs" dxfId="3141" priority="4470" operator="equal">
      <formula>0</formula>
    </cfRule>
  </conditionalFormatting>
  <conditionalFormatting sqref="AG297">
    <cfRule type="cellIs" dxfId="3140" priority="4446" operator="equal">
      <formula>0</formula>
    </cfRule>
  </conditionalFormatting>
  <conditionalFormatting sqref="AG297">
    <cfRule type="cellIs" dxfId="3139" priority="4445" operator="equal">
      <formula>0</formula>
    </cfRule>
  </conditionalFormatting>
  <conditionalFormatting sqref="AG298">
    <cfRule type="cellIs" dxfId="3138" priority="4444" operator="equal">
      <formula>0</formula>
    </cfRule>
  </conditionalFormatting>
  <conditionalFormatting sqref="AG298">
    <cfRule type="cellIs" dxfId="3137" priority="4443" operator="equal">
      <formula>0</formula>
    </cfRule>
  </conditionalFormatting>
  <conditionalFormatting sqref="AF296:AF298">
    <cfRule type="cellIs" dxfId="3136" priority="4442" operator="equal">
      <formula>0</formula>
    </cfRule>
  </conditionalFormatting>
  <conditionalFormatting sqref="AF296:AF298">
    <cfRule type="cellIs" dxfId="3135" priority="4441" operator="equal">
      <formula>0</formula>
    </cfRule>
  </conditionalFormatting>
  <conditionalFormatting sqref="AF230:AG230">
    <cfRule type="cellIs" dxfId="3134" priority="4110" operator="equal">
      <formula>"EXTREMO"</formula>
    </cfRule>
    <cfRule type="cellIs" dxfId="3133" priority="4111" operator="equal">
      <formula>"ALTO"</formula>
    </cfRule>
    <cfRule type="cellIs" dxfId="3132" priority="4112" operator="equal">
      <formula>"MODERADO"</formula>
    </cfRule>
    <cfRule type="cellIs" dxfId="3131" priority="4113" operator="equal">
      <formula>"BAJO"</formula>
    </cfRule>
  </conditionalFormatting>
  <conditionalFormatting sqref="AI230">
    <cfRule type="cellIs" dxfId="3130" priority="4106" operator="equal">
      <formula>"MUY ALTA"</formula>
    </cfRule>
    <cfRule type="cellIs" dxfId="3129" priority="4107" operator="equal">
      <formula>"ALTA"</formula>
    </cfRule>
    <cfRule type="cellIs" dxfId="3128" priority="4108" operator="equal">
      <formula>"BAJA"</formula>
    </cfRule>
    <cfRule type="cellIs" dxfId="3127" priority="4109" operator="equal">
      <formula>"MUY BAJA"</formula>
    </cfRule>
  </conditionalFormatting>
  <conditionalFormatting sqref="AI230">
    <cfRule type="cellIs" dxfId="3126" priority="4105" operator="equal">
      <formula>"MEDIA"</formula>
    </cfRule>
  </conditionalFormatting>
  <conditionalFormatting sqref="AK230:AL230">
    <cfRule type="cellIs" dxfId="3125" priority="4100" operator="equal">
      <formula>"CATASTRÓFICO"</formula>
    </cfRule>
    <cfRule type="cellIs" dxfId="3124" priority="4101" operator="equal">
      <formula>"MAYOR"</formula>
    </cfRule>
    <cfRule type="cellIs" dxfId="3123" priority="4102" operator="equal">
      <formula>"MODERADO"</formula>
    </cfRule>
    <cfRule type="cellIs" dxfId="3122" priority="4103" operator="equal">
      <formula>"MENOR"</formula>
    </cfRule>
    <cfRule type="cellIs" dxfId="3121" priority="4104" operator="equal">
      <formula>"LEVE"</formula>
    </cfRule>
  </conditionalFormatting>
  <conditionalFormatting sqref="P40:P41">
    <cfRule type="cellIs" dxfId="3120" priority="4090" operator="equal">
      <formula>"Catastrófico"</formula>
    </cfRule>
    <cfRule type="cellIs" dxfId="3119" priority="4091" operator="equal">
      <formula>"Mayor"</formula>
    </cfRule>
    <cfRule type="cellIs" dxfId="3118" priority="4092" operator="equal">
      <formula>"Moderado"</formula>
    </cfRule>
    <cfRule type="cellIs" dxfId="3117" priority="4093" operator="equal">
      <formula>"Menor"</formula>
    </cfRule>
    <cfRule type="cellIs" dxfId="3116" priority="4094" operator="equal">
      <formula>"Leve"</formula>
    </cfRule>
  </conditionalFormatting>
  <conditionalFormatting sqref="R40:R41">
    <cfRule type="cellIs" dxfId="3115" priority="4086" operator="equal">
      <formula>"EXTREMO"</formula>
    </cfRule>
    <cfRule type="cellIs" dxfId="3114" priority="4087" operator="equal">
      <formula>"ALTO"</formula>
    </cfRule>
    <cfRule type="cellIs" dxfId="3113" priority="4088" operator="equal">
      <formula>"MODERADO"</formula>
    </cfRule>
    <cfRule type="cellIs" dxfId="3112" priority="4089" operator="equal">
      <formula>"BAJO"</formula>
    </cfRule>
  </conditionalFormatting>
  <conditionalFormatting sqref="AF40:AG41 AF43:AG44">
    <cfRule type="cellIs" dxfId="3111" priority="4068" operator="equal">
      <formula>"EXTREMO"</formula>
    </cfRule>
    <cfRule type="cellIs" dxfId="3110" priority="4069" operator="equal">
      <formula>"ALTO"</formula>
    </cfRule>
    <cfRule type="cellIs" dxfId="3109" priority="4070" operator="equal">
      <formula>"MODERADO"</formula>
    </cfRule>
    <cfRule type="cellIs" dxfId="3108" priority="4071" operator="equal">
      <formula>"BAJO"</formula>
    </cfRule>
  </conditionalFormatting>
  <conditionalFormatting sqref="AD170:AD177">
    <cfRule type="cellIs" dxfId="3107" priority="3288" operator="equal">
      <formula>"CATASTRÓFICO"</formula>
    </cfRule>
    <cfRule type="cellIs" dxfId="3106" priority="3289" operator="equal">
      <formula>"MAYOR"</formula>
    </cfRule>
    <cfRule type="cellIs" dxfId="3105" priority="3290" operator="equal">
      <formula>"MODERADO"</formula>
    </cfRule>
    <cfRule type="cellIs" dxfId="3104" priority="3291" operator="equal">
      <formula>"MENOR"</formula>
    </cfRule>
    <cfRule type="cellIs" dxfId="3103" priority="3292" operator="equal">
      <formula>"LEVE"</formula>
    </cfRule>
  </conditionalFormatting>
  <conditionalFormatting sqref="AE258">
    <cfRule type="cellIs" dxfId="3102" priority="3991" operator="equal">
      <formula>"EXTREMO"</formula>
    </cfRule>
    <cfRule type="cellIs" dxfId="3101" priority="3992" operator="equal">
      <formula>"ALTO"</formula>
    </cfRule>
    <cfRule type="cellIs" dxfId="3100" priority="3993" operator="equal">
      <formula>"MODERADO"</formula>
    </cfRule>
    <cfRule type="cellIs" dxfId="3099" priority="3994" operator="equal">
      <formula>"BAJO"</formula>
    </cfRule>
  </conditionalFormatting>
  <conditionalFormatting sqref="AK45">
    <cfRule type="cellIs" dxfId="3098" priority="3761" operator="equal">
      <formula>"CATASTRÓFICO"</formula>
    </cfRule>
    <cfRule type="cellIs" dxfId="3097" priority="3762" operator="equal">
      <formula>"MAYOR"</formula>
    </cfRule>
    <cfRule type="cellIs" dxfId="3096" priority="3763" operator="equal">
      <formula>"MODERADO"</formula>
    </cfRule>
    <cfRule type="cellIs" dxfId="3095" priority="3764" operator="equal">
      <formula>"MENOR"</formula>
    </cfRule>
    <cfRule type="cellIs" dxfId="3094" priority="3765" operator="equal">
      <formula>"LEVE"</formula>
    </cfRule>
  </conditionalFormatting>
  <conditionalFormatting sqref="AK40:AK41">
    <cfRule type="cellIs" dxfId="3093" priority="4033" operator="equal">
      <formula>"CATASTRÓFICO"</formula>
    </cfRule>
    <cfRule type="cellIs" dxfId="3092" priority="4034" operator="equal">
      <formula>"MAYOR"</formula>
    </cfRule>
    <cfRule type="cellIs" dxfId="3091" priority="4035" operator="equal">
      <formula>"MODERADO"</formula>
    </cfRule>
    <cfRule type="cellIs" dxfId="3090" priority="4036" operator="equal">
      <formula>"MENOR"</formula>
    </cfRule>
    <cfRule type="cellIs" dxfId="3089" priority="4037" operator="equal">
      <formula>"LEVE"</formula>
    </cfRule>
  </conditionalFormatting>
  <conditionalFormatting sqref="AK37">
    <cfRule type="cellIs" dxfId="3088" priority="4028" operator="equal">
      <formula>"CATASTRÓFICO"</formula>
    </cfRule>
    <cfRule type="cellIs" dxfId="3087" priority="4029" operator="equal">
      <formula>"MAYOR"</formula>
    </cfRule>
    <cfRule type="cellIs" dxfId="3086" priority="4030" operator="equal">
      <formula>"MODERADO"</formula>
    </cfRule>
    <cfRule type="cellIs" dxfId="3085" priority="4031" operator="equal">
      <formula>"MENOR"</formula>
    </cfRule>
    <cfRule type="cellIs" dxfId="3084" priority="4032" operator="equal">
      <formula>"LEVE"</formula>
    </cfRule>
  </conditionalFormatting>
  <conditionalFormatting sqref="AK34:AK35">
    <cfRule type="cellIs" dxfId="3083" priority="4023" operator="equal">
      <formula>"CATASTRÓFICO"</formula>
    </cfRule>
    <cfRule type="cellIs" dxfId="3082" priority="4024" operator="equal">
      <formula>"MAYOR"</formula>
    </cfRule>
    <cfRule type="cellIs" dxfId="3081" priority="4025" operator="equal">
      <formula>"MODERADO"</formula>
    </cfRule>
    <cfRule type="cellIs" dxfId="3080" priority="4026" operator="equal">
      <formula>"MENOR"</formula>
    </cfRule>
    <cfRule type="cellIs" dxfId="3079" priority="4027" operator="equal">
      <formula>"LEVE"</formula>
    </cfRule>
  </conditionalFormatting>
  <conditionalFormatting sqref="AK30">
    <cfRule type="cellIs" dxfId="3078" priority="4018" operator="equal">
      <formula>"CATASTRÓFICO"</formula>
    </cfRule>
    <cfRule type="cellIs" dxfId="3077" priority="4019" operator="equal">
      <formula>"MAYOR"</formula>
    </cfRule>
    <cfRule type="cellIs" dxfId="3076" priority="4020" operator="equal">
      <formula>"MODERADO"</formula>
    </cfRule>
    <cfRule type="cellIs" dxfId="3075" priority="4021" operator="equal">
      <formula>"MENOR"</formula>
    </cfRule>
    <cfRule type="cellIs" dxfId="3074" priority="4022" operator="equal">
      <formula>"LEVE"</formula>
    </cfRule>
  </conditionalFormatting>
  <conditionalFormatting sqref="AF253:AG255">
    <cfRule type="cellIs" dxfId="3073" priority="4014" operator="equal">
      <formula>"EXTREMO"</formula>
    </cfRule>
    <cfRule type="cellIs" dxfId="3072" priority="4015" operator="equal">
      <formula>"ALTO"</formula>
    </cfRule>
    <cfRule type="cellIs" dxfId="3071" priority="4016" operator="equal">
      <formula>"MODERADO"</formula>
    </cfRule>
    <cfRule type="cellIs" dxfId="3070" priority="4017" operator="equal">
      <formula>"BAJO"</formula>
    </cfRule>
  </conditionalFormatting>
  <conditionalFormatting sqref="AI253">
    <cfRule type="cellIs" dxfId="3069" priority="4010" operator="equal">
      <formula>"MUY ALTA"</formula>
    </cfRule>
    <cfRule type="cellIs" dxfId="3068" priority="4011" operator="equal">
      <formula>"ALTA"</formula>
    </cfRule>
    <cfRule type="cellIs" dxfId="3067" priority="4012" operator="equal">
      <formula>"BAJA"</formula>
    </cfRule>
    <cfRule type="cellIs" dxfId="3066" priority="4013" operator="equal">
      <formula>"MUY BAJA"</formula>
    </cfRule>
  </conditionalFormatting>
  <conditionalFormatting sqref="AI253">
    <cfRule type="cellIs" dxfId="3065" priority="4009" operator="equal">
      <formula>"MEDIA"</formula>
    </cfRule>
  </conditionalFormatting>
  <conditionalFormatting sqref="AK253">
    <cfRule type="cellIs" dxfId="3064" priority="4004" operator="equal">
      <formula>"CATASTRÓFICO"</formula>
    </cfRule>
    <cfRule type="cellIs" dxfId="3063" priority="4005" operator="equal">
      <formula>"MAYOR"</formula>
    </cfRule>
    <cfRule type="cellIs" dxfId="3062" priority="4006" operator="equal">
      <formula>"MODERADO"</formula>
    </cfRule>
    <cfRule type="cellIs" dxfId="3061" priority="4007" operator="equal">
      <formula>"MENOR"</formula>
    </cfRule>
    <cfRule type="cellIs" dxfId="3060" priority="4008" operator="equal">
      <formula>"LEVE"</formula>
    </cfRule>
  </conditionalFormatting>
  <conditionalFormatting sqref="AD258">
    <cfRule type="cellIs" dxfId="3059" priority="3999" operator="equal">
      <formula>"CATASTRÓFICO"</formula>
    </cfRule>
    <cfRule type="cellIs" dxfId="3058" priority="4000" operator="equal">
      <formula>"MAYOR"</formula>
    </cfRule>
    <cfRule type="cellIs" dxfId="3057" priority="4001" operator="equal">
      <formula>"MODERADO"</formula>
    </cfRule>
    <cfRule type="cellIs" dxfId="3056" priority="4002" operator="equal">
      <formula>"MENOR"</formula>
    </cfRule>
    <cfRule type="cellIs" dxfId="3055" priority="4003" operator="equal">
      <formula>"LEVE"</formula>
    </cfRule>
  </conditionalFormatting>
  <conditionalFormatting sqref="AE257">
    <cfRule type="cellIs" dxfId="3054" priority="3995" operator="equal">
      <formula>"EXTREMO"</formula>
    </cfRule>
    <cfRule type="cellIs" dxfId="3053" priority="3996" operator="equal">
      <formula>"ALTO"</formula>
    </cfRule>
    <cfRule type="cellIs" dxfId="3052" priority="3997" operator="equal">
      <formula>"MODERADO"</formula>
    </cfRule>
    <cfRule type="cellIs" dxfId="3051" priority="3998" operator="equal">
      <formula>"BAJO"</formula>
    </cfRule>
  </conditionalFormatting>
  <conditionalFormatting sqref="AF248:AG249">
    <cfRule type="cellIs" dxfId="3050" priority="3823" operator="equal">
      <formula>"EXTREMO"</formula>
    </cfRule>
    <cfRule type="cellIs" dxfId="3049" priority="3824" operator="equal">
      <formula>"ALTO"</formula>
    </cfRule>
    <cfRule type="cellIs" dxfId="3048" priority="3825" operator="equal">
      <formula>"MODERADO"</formula>
    </cfRule>
    <cfRule type="cellIs" dxfId="3047" priority="3826" operator="equal">
      <formula>"BAJO"</formula>
    </cfRule>
  </conditionalFormatting>
  <conditionalFormatting sqref="AB257">
    <cfRule type="cellIs" dxfId="3046" priority="3987" operator="equal">
      <formula>"MUY ALTA"</formula>
    </cfRule>
    <cfRule type="cellIs" dxfId="3045" priority="3988" operator="equal">
      <formula>"ALTA"</formula>
    </cfRule>
    <cfRule type="cellIs" dxfId="3044" priority="3989" operator="equal">
      <formula>"BAJA"</formula>
    </cfRule>
    <cfRule type="cellIs" dxfId="3043" priority="3990" operator="equal">
      <formula>"MUY BAJA"</formula>
    </cfRule>
  </conditionalFormatting>
  <conditionalFormatting sqref="AB257">
    <cfRule type="cellIs" dxfId="3042" priority="3986" operator="equal">
      <formula>"MEDIA"</formula>
    </cfRule>
  </conditionalFormatting>
  <conditionalFormatting sqref="AB258">
    <cfRule type="cellIs" dxfId="3041" priority="3982" operator="equal">
      <formula>"MUY ALTA"</formula>
    </cfRule>
    <cfRule type="cellIs" dxfId="3040" priority="3983" operator="equal">
      <formula>"ALTA"</formula>
    </cfRule>
    <cfRule type="cellIs" dxfId="3039" priority="3984" operator="equal">
      <formula>"BAJA"</formula>
    </cfRule>
    <cfRule type="cellIs" dxfId="3038" priority="3985" operator="equal">
      <formula>"MUY BAJA"</formula>
    </cfRule>
  </conditionalFormatting>
  <conditionalFormatting sqref="AB258">
    <cfRule type="cellIs" dxfId="3037" priority="3981" operator="equal">
      <formula>"MEDIA"</formula>
    </cfRule>
  </conditionalFormatting>
  <conditionalFormatting sqref="AN250">
    <cfRule type="cellIs" dxfId="3036" priority="3976" operator="equal">
      <formula>"MEDIA"</formula>
    </cfRule>
  </conditionalFormatting>
  <conditionalFormatting sqref="AN250">
    <cfRule type="cellIs" dxfId="3035" priority="3977" operator="equal">
      <formula>"MUY ALTA"</formula>
    </cfRule>
    <cfRule type="cellIs" dxfId="3034" priority="3978" operator="equal">
      <formula>"ALTA"</formula>
    </cfRule>
    <cfRule type="cellIs" dxfId="3033" priority="3979" operator="equal">
      <formula>"BAJA"</formula>
    </cfRule>
    <cfRule type="cellIs" dxfId="3032" priority="3980" operator="equal">
      <formula>"MUY BAJA"</formula>
    </cfRule>
  </conditionalFormatting>
  <conditionalFormatting sqref="AN240">
    <cfRule type="cellIs" dxfId="3031" priority="3808" operator="equal">
      <formula>"MEDIA"</formula>
    </cfRule>
  </conditionalFormatting>
  <conditionalFormatting sqref="M145">
    <cfRule type="cellIs" dxfId="3030" priority="3971" operator="equal">
      <formula>"Muy Alta"</formula>
    </cfRule>
    <cfRule type="cellIs" dxfId="3029" priority="3972" operator="equal">
      <formula>"Alta"</formula>
    </cfRule>
    <cfRule type="cellIs" dxfId="3028" priority="3973" operator="equal">
      <formula>"Media"</formula>
    </cfRule>
    <cfRule type="cellIs" dxfId="3027" priority="3974" operator="equal">
      <formula>"Baja"</formula>
    </cfRule>
    <cfRule type="cellIs" dxfId="3026" priority="3975" operator="equal">
      <formula>"Muy Baja"</formula>
    </cfRule>
  </conditionalFormatting>
  <conditionalFormatting sqref="P145">
    <cfRule type="cellIs" dxfId="3025" priority="3966" operator="equal">
      <formula>"Catastrófico"</formula>
    </cfRule>
    <cfRule type="cellIs" dxfId="3024" priority="3967" operator="equal">
      <formula>"Mayor"</formula>
    </cfRule>
    <cfRule type="cellIs" dxfId="3023" priority="3968" operator="equal">
      <formula>"Moderado"</formula>
    </cfRule>
    <cfRule type="cellIs" dxfId="3022" priority="3969" operator="equal">
      <formula>"Menor"</formula>
    </cfRule>
    <cfRule type="cellIs" dxfId="3021" priority="3970" operator="equal">
      <formula>"Leve"</formula>
    </cfRule>
  </conditionalFormatting>
  <conditionalFormatting sqref="R145">
    <cfRule type="cellIs" dxfId="3020" priority="3962" operator="equal">
      <formula>"EXTREMO"</formula>
    </cfRule>
    <cfRule type="cellIs" dxfId="3019" priority="3963" operator="equal">
      <formula>"ALTO"</formula>
    </cfRule>
    <cfRule type="cellIs" dxfId="3018" priority="3964" operator="equal">
      <formula>"MODERADO"</formula>
    </cfRule>
    <cfRule type="cellIs" dxfId="3017" priority="3965" operator="equal">
      <formula>"BAJO"</formula>
    </cfRule>
  </conditionalFormatting>
  <conditionalFormatting sqref="AB148">
    <cfRule type="cellIs" dxfId="3016" priority="3958" operator="equal">
      <formula>"MUY ALTA"</formula>
    </cfRule>
    <cfRule type="cellIs" dxfId="3015" priority="3959" operator="equal">
      <formula>"ALTA"</formula>
    </cfRule>
    <cfRule type="cellIs" dxfId="3014" priority="3960" operator="equal">
      <formula>"BAJA"</formula>
    </cfRule>
    <cfRule type="cellIs" dxfId="3013" priority="3961" operator="equal">
      <formula>"MUY BAJA"</formula>
    </cfRule>
  </conditionalFormatting>
  <conditionalFormatting sqref="AB148">
    <cfRule type="cellIs" dxfId="3012" priority="3957" operator="equal">
      <formula>"MEDIA"</formula>
    </cfRule>
  </conditionalFormatting>
  <conditionalFormatting sqref="AB147">
    <cfRule type="cellIs" dxfId="3011" priority="3953" operator="equal">
      <formula>"MUY ALTA"</formula>
    </cfRule>
    <cfRule type="cellIs" dxfId="3010" priority="3954" operator="equal">
      <formula>"ALTA"</formula>
    </cfRule>
    <cfRule type="cellIs" dxfId="3009" priority="3955" operator="equal">
      <formula>"BAJA"</formula>
    </cfRule>
    <cfRule type="cellIs" dxfId="3008" priority="3956" operator="equal">
      <formula>"MUY BAJA"</formula>
    </cfRule>
  </conditionalFormatting>
  <conditionalFormatting sqref="AB147">
    <cfRule type="cellIs" dxfId="3007" priority="3952" operator="equal">
      <formula>"MEDIA"</formula>
    </cfRule>
  </conditionalFormatting>
  <conditionalFormatting sqref="AB146">
    <cfRule type="cellIs" dxfId="3006" priority="3948" operator="equal">
      <formula>"MUY ALTA"</formula>
    </cfRule>
    <cfRule type="cellIs" dxfId="3005" priority="3949" operator="equal">
      <formula>"ALTA"</formula>
    </cfRule>
    <cfRule type="cellIs" dxfId="3004" priority="3950" operator="equal">
      <formula>"BAJA"</formula>
    </cfRule>
    <cfRule type="cellIs" dxfId="3003" priority="3951" operator="equal">
      <formula>"MUY BAJA"</formula>
    </cfRule>
  </conditionalFormatting>
  <conditionalFormatting sqref="AB146">
    <cfRule type="cellIs" dxfId="3002" priority="3947" operator="equal">
      <formula>"MEDIA"</formula>
    </cfRule>
  </conditionalFormatting>
  <conditionalFormatting sqref="AB145">
    <cfRule type="cellIs" dxfId="3001" priority="3943" operator="equal">
      <formula>"MUY ALTA"</formula>
    </cfRule>
    <cfRule type="cellIs" dxfId="3000" priority="3944" operator="equal">
      <formula>"ALTA"</formula>
    </cfRule>
    <cfRule type="cellIs" dxfId="2999" priority="3945" operator="equal">
      <formula>"BAJA"</formula>
    </cfRule>
    <cfRule type="cellIs" dxfId="2998" priority="3946" operator="equal">
      <formula>"MUY BAJA"</formula>
    </cfRule>
  </conditionalFormatting>
  <conditionalFormatting sqref="AB145">
    <cfRule type="cellIs" dxfId="2997" priority="3942" operator="equal">
      <formula>"MEDIA"</formula>
    </cfRule>
  </conditionalFormatting>
  <conditionalFormatting sqref="AE146">
    <cfRule type="cellIs" dxfId="2996" priority="3928" operator="equal">
      <formula>"EXTREMO"</formula>
    </cfRule>
    <cfRule type="cellIs" dxfId="2995" priority="3929" operator="equal">
      <formula>"ALTO"</formula>
    </cfRule>
    <cfRule type="cellIs" dxfId="2994" priority="3930" operator="equal">
      <formula>"MODERADO"</formula>
    </cfRule>
    <cfRule type="cellIs" dxfId="2993" priority="3931" operator="equal">
      <formula>"BAJO"</formula>
    </cfRule>
  </conditionalFormatting>
  <conditionalFormatting sqref="AE145">
    <cfRule type="cellIs" dxfId="2992" priority="3924" operator="equal">
      <formula>"EXTREMO"</formula>
    </cfRule>
    <cfRule type="cellIs" dxfId="2991" priority="3925" operator="equal">
      <formula>"ALTO"</formula>
    </cfRule>
    <cfRule type="cellIs" dxfId="2990" priority="3926" operator="equal">
      <formula>"MODERADO"</formula>
    </cfRule>
    <cfRule type="cellIs" dxfId="2989" priority="3927" operator="equal">
      <formula>"BAJO"</formula>
    </cfRule>
  </conditionalFormatting>
  <conditionalFormatting sqref="AE147">
    <cfRule type="cellIs" dxfId="2988" priority="3920" operator="equal">
      <formula>"EXTREMO"</formula>
    </cfRule>
    <cfRule type="cellIs" dxfId="2987" priority="3921" operator="equal">
      <formula>"ALTO"</formula>
    </cfRule>
    <cfRule type="cellIs" dxfId="2986" priority="3922" operator="equal">
      <formula>"MODERADO"</formula>
    </cfRule>
    <cfRule type="cellIs" dxfId="2985" priority="3923" operator="equal">
      <formula>"BAJO"</formula>
    </cfRule>
  </conditionalFormatting>
  <conditionalFormatting sqref="AD145">
    <cfRule type="cellIs" dxfId="2984" priority="3915" operator="equal">
      <formula>"CATASTRÓFICO"</formula>
    </cfRule>
    <cfRule type="cellIs" dxfId="2983" priority="3916" operator="equal">
      <formula>"MAYOR"</formula>
    </cfRule>
    <cfRule type="cellIs" dxfId="2982" priority="3917" operator="equal">
      <formula>"MODERADO"</formula>
    </cfRule>
    <cfRule type="cellIs" dxfId="2981" priority="3918" operator="equal">
      <formula>"MENOR"</formula>
    </cfRule>
    <cfRule type="cellIs" dxfId="2980" priority="3919" operator="equal">
      <formula>"LEVE"</formula>
    </cfRule>
  </conditionalFormatting>
  <conditionalFormatting sqref="AD147">
    <cfRule type="cellIs" dxfId="2979" priority="3910" operator="equal">
      <formula>"CATASTRÓFICO"</formula>
    </cfRule>
    <cfRule type="cellIs" dxfId="2978" priority="3911" operator="equal">
      <formula>"MAYOR"</formula>
    </cfRule>
    <cfRule type="cellIs" dxfId="2977" priority="3912" operator="equal">
      <formula>"MODERADO"</formula>
    </cfRule>
    <cfRule type="cellIs" dxfId="2976" priority="3913" operator="equal">
      <formula>"MENOR"</formula>
    </cfRule>
    <cfRule type="cellIs" dxfId="2975" priority="3914" operator="equal">
      <formula>"LEVE"</formula>
    </cfRule>
  </conditionalFormatting>
  <conditionalFormatting sqref="AD146">
    <cfRule type="cellIs" dxfId="2974" priority="3905" operator="equal">
      <formula>"CATASTRÓFICO"</formula>
    </cfRule>
    <cfRule type="cellIs" dxfId="2973" priority="3906" operator="equal">
      <formula>"MAYOR"</formula>
    </cfRule>
    <cfRule type="cellIs" dxfId="2972" priority="3907" operator="equal">
      <formula>"MODERADO"</formula>
    </cfRule>
    <cfRule type="cellIs" dxfId="2971" priority="3908" operator="equal">
      <formula>"MENOR"</formula>
    </cfRule>
    <cfRule type="cellIs" dxfId="2970" priority="3909" operator="equal">
      <formula>"LEVE"</formula>
    </cfRule>
  </conditionalFormatting>
  <conditionalFormatting sqref="AF145:AG147">
    <cfRule type="cellIs" dxfId="2969" priority="3891" operator="equal">
      <formula>"EXTREMO"</formula>
    </cfRule>
    <cfRule type="cellIs" dxfId="2968" priority="3892" operator="equal">
      <formula>"ALTO"</formula>
    </cfRule>
    <cfRule type="cellIs" dxfId="2967" priority="3893" operator="equal">
      <formula>"MODERADO"</formula>
    </cfRule>
    <cfRule type="cellIs" dxfId="2966" priority="3894" operator="equal">
      <formula>"BAJO"</formula>
    </cfRule>
  </conditionalFormatting>
  <conditionalFormatting sqref="AI148">
    <cfRule type="cellIs" dxfId="2965" priority="3887" operator="equal">
      <formula>"MUY ALTA"</formula>
    </cfRule>
    <cfRule type="cellIs" dxfId="2964" priority="3888" operator="equal">
      <formula>"ALTA"</formula>
    </cfRule>
    <cfRule type="cellIs" dxfId="2963" priority="3889" operator="equal">
      <formula>"BAJA"</formula>
    </cfRule>
    <cfRule type="cellIs" dxfId="2962" priority="3890" operator="equal">
      <formula>"MUY BAJA"</formula>
    </cfRule>
  </conditionalFormatting>
  <conditionalFormatting sqref="AI148">
    <cfRule type="cellIs" dxfId="2961" priority="3886" operator="equal">
      <formula>"MEDIA"</formula>
    </cfRule>
  </conditionalFormatting>
  <conditionalFormatting sqref="AN240">
    <cfRule type="cellIs" dxfId="2960" priority="3809" operator="equal">
      <formula>"MUY ALTA"</formula>
    </cfRule>
    <cfRule type="cellIs" dxfId="2959" priority="3810" operator="equal">
      <formula>"ALTA"</formula>
    </cfRule>
    <cfRule type="cellIs" dxfId="2958" priority="3811" operator="equal">
      <formula>"BAJA"</formula>
    </cfRule>
    <cfRule type="cellIs" dxfId="2957" priority="3812" operator="equal">
      <formula>"MUY BAJA"</formula>
    </cfRule>
  </conditionalFormatting>
  <conditionalFormatting sqref="AI145">
    <cfRule type="cellIs" dxfId="2956" priority="3872" operator="equal">
      <formula>"MUY ALTA"</formula>
    </cfRule>
    <cfRule type="cellIs" dxfId="2955" priority="3873" operator="equal">
      <formula>"ALTA"</formula>
    </cfRule>
    <cfRule type="cellIs" dxfId="2954" priority="3874" operator="equal">
      <formula>"BAJA"</formula>
    </cfRule>
    <cfRule type="cellIs" dxfId="2953" priority="3875" operator="equal">
      <formula>"MUY BAJA"</formula>
    </cfRule>
  </conditionalFormatting>
  <conditionalFormatting sqref="AI145">
    <cfRule type="cellIs" dxfId="2952" priority="3871" operator="equal">
      <formula>"MEDIA"</formula>
    </cfRule>
  </conditionalFormatting>
  <conditionalFormatting sqref="AK145">
    <cfRule type="cellIs" dxfId="2951" priority="3856" operator="equal">
      <formula>"CATASTRÓFICO"</formula>
    </cfRule>
    <cfRule type="cellIs" dxfId="2950" priority="3857" operator="equal">
      <formula>"MAYOR"</formula>
    </cfRule>
    <cfRule type="cellIs" dxfId="2949" priority="3858" operator="equal">
      <formula>"MODERADO"</formula>
    </cfRule>
    <cfRule type="cellIs" dxfId="2948" priority="3859" operator="equal">
      <formula>"MENOR"</formula>
    </cfRule>
    <cfRule type="cellIs" dxfId="2947" priority="3860" operator="equal">
      <formula>"LEVE"</formula>
    </cfRule>
  </conditionalFormatting>
  <conditionalFormatting sqref="AB249">
    <cfRule type="cellIs" dxfId="2946" priority="3847" operator="equal">
      <formula>"MUY ALTA"</formula>
    </cfRule>
    <cfRule type="cellIs" dxfId="2945" priority="3848" operator="equal">
      <formula>"ALTA"</formula>
    </cfRule>
    <cfRule type="cellIs" dxfId="2944" priority="3849" operator="equal">
      <formula>"BAJA"</formula>
    </cfRule>
    <cfRule type="cellIs" dxfId="2943" priority="3850" operator="equal">
      <formula>"MUY BAJA"</formula>
    </cfRule>
  </conditionalFormatting>
  <conditionalFormatting sqref="AB249">
    <cfRule type="cellIs" dxfId="2942" priority="3846" operator="equal">
      <formula>"MEDIA"</formula>
    </cfRule>
  </conditionalFormatting>
  <conditionalFormatting sqref="AB247">
    <cfRule type="cellIs" dxfId="2941" priority="3837" operator="equal">
      <formula>"MUY ALTA"</formula>
    </cfRule>
    <cfRule type="cellIs" dxfId="2940" priority="3838" operator="equal">
      <formula>"ALTA"</formula>
    </cfRule>
    <cfRule type="cellIs" dxfId="2939" priority="3839" operator="equal">
      <formula>"BAJA"</formula>
    </cfRule>
    <cfRule type="cellIs" dxfId="2938" priority="3840" operator="equal">
      <formula>"MUY BAJA"</formula>
    </cfRule>
  </conditionalFormatting>
  <conditionalFormatting sqref="AB247">
    <cfRule type="cellIs" dxfId="2937" priority="3836" operator="equal">
      <formula>"MEDIA"</formula>
    </cfRule>
  </conditionalFormatting>
  <conditionalFormatting sqref="AI248">
    <cfRule type="cellIs" dxfId="2936" priority="3819" operator="equal">
      <formula>"MUY ALTA"</formula>
    </cfRule>
    <cfRule type="cellIs" dxfId="2935" priority="3820" operator="equal">
      <formula>"ALTA"</formula>
    </cfRule>
    <cfRule type="cellIs" dxfId="2934" priority="3821" operator="equal">
      <formula>"BAJA"</formula>
    </cfRule>
    <cfRule type="cellIs" dxfId="2933" priority="3822" operator="equal">
      <formula>"MUY BAJA"</formula>
    </cfRule>
  </conditionalFormatting>
  <conditionalFormatting sqref="AI248">
    <cfRule type="cellIs" dxfId="2932" priority="3818" operator="equal">
      <formula>"MEDIA"</formula>
    </cfRule>
  </conditionalFormatting>
  <conditionalFormatting sqref="AK248">
    <cfRule type="cellIs" dxfId="2931" priority="3813" operator="equal">
      <formula>"CATASTRÓFICO"</formula>
    </cfRule>
    <cfRule type="cellIs" dxfId="2930" priority="3814" operator="equal">
      <formula>"MAYOR"</formula>
    </cfRule>
    <cfRule type="cellIs" dxfId="2929" priority="3815" operator="equal">
      <formula>"MODERADO"</formula>
    </cfRule>
    <cfRule type="cellIs" dxfId="2928" priority="3816" operator="equal">
      <formula>"MENOR"</formula>
    </cfRule>
    <cfRule type="cellIs" dxfId="2927" priority="3817" operator="equal">
      <formula>"LEVE"</formula>
    </cfRule>
  </conditionalFormatting>
  <conditionalFormatting sqref="AB45 AB47">
    <cfRule type="cellIs" dxfId="2926" priority="3804" operator="equal">
      <formula>"MUY ALTA"</formula>
    </cfRule>
    <cfRule type="cellIs" dxfId="2925" priority="3805" operator="equal">
      <formula>"ALTA"</formula>
    </cfRule>
    <cfRule type="cellIs" dxfId="2924" priority="3806" operator="equal">
      <formula>"BAJA"</formula>
    </cfRule>
    <cfRule type="cellIs" dxfId="2923" priority="3807" operator="equal">
      <formula>"MUY BAJA"</formula>
    </cfRule>
  </conditionalFormatting>
  <conditionalFormatting sqref="AB45 AB47">
    <cfRule type="cellIs" dxfId="2922" priority="3803" operator="equal">
      <formula>"MEDIA"</formula>
    </cfRule>
  </conditionalFormatting>
  <conditionalFormatting sqref="AB46">
    <cfRule type="cellIs" dxfId="2921" priority="3799" operator="equal">
      <formula>"MUY ALTA"</formula>
    </cfRule>
    <cfRule type="cellIs" dxfId="2920" priority="3800" operator="equal">
      <formula>"ALTA"</formula>
    </cfRule>
    <cfRule type="cellIs" dxfId="2919" priority="3801" operator="equal">
      <formula>"BAJA"</formula>
    </cfRule>
    <cfRule type="cellIs" dxfId="2918" priority="3802" operator="equal">
      <formula>"MUY BAJA"</formula>
    </cfRule>
  </conditionalFormatting>
  <conditionalFormatting sqref="AB46">
    <cfRule type="cellIs" dxfId="2917" priority="3798" operator="equal">
      <formula>"MEDIA"</formula>
    </cfRule>
  </conditionalFormatting>
  <conditionalFormatting sqref="AD47">
    <cfRule type="cellIs" dxfId="2916" priority="3793" operator="equal">
      <formula>"CATASTRÓFICO"</formula>
    </cfRule>
    <cfRule type="cellIs" dxfId="2915" priority="3794" operator="equal">
      <formula>"MAYOR"</formula>
    </cfRule>
    <cfRule type="cellIs" dxfId="2914" priority="3795" operator="equal">
      <formula>"MODERADO"</formula>
    </cfRule>
    <cfRule type="cellIs" dxfId="2913" priority="3796" operator="equal">
      <formula>"MENOR"</formula>
    </cfRule>
    <cfRule type="cellIs" dxfId="2912" priority="3797" operator="equal">
      <formula>"LEVE"</formula>
    </cfRule>
  </conditionalFormatting>
  <conditionalFormatting sqref="AD46">
    <cfRule type="cellIs" dxfId="2911" priority="3783" operator="equal">
      <formula>"CATASTRÓFICO"</formula>
    </cfRule>
    <cfRule type="cellIs" dxfId="2910" priority="3784" operator="equal">
      <formula>"MAYOR"</formula>
    </cfRule>
    <cfRule type="cellIs" dxfId="2909" priority="3785" operator="equal">
      <formula>"MODERADO"</formula>
    </cfRule>
    <cfRule type="cellIs" dxfId="2908" priority="3786" operator="equal">
      <formula>"MENOR"</formula>
    </cfRule>
    <cfRule type="cellIs" dxfId="2907" priority="3787" operator="equal">
      <formula>"LEVE"</formula>
    </cfRule>
  </conditionalFormatting>
  <conditionalFormatting sqref="AE45">
    <cfRule type="cellIs" dxfId="2906" priority="3779" operator="equal">
      <formula>"EXTREMO"</formula>
    </cfRule>
    <cfRule type="cellIs" dxfId="2905" priority="3780" operator="equal">
      <formula>"ALTO"</formula>
    </cfRule>
    <cfRule type="cellIs" dxfId="2904" priority="3781" operator="equal">
      <formula>"MODERADO"</formula>
    </cfRule>
    <cfRule type="cellIs" dxfId="2903" priority="3782" operator="equal">
      <formula>"BAJO"</formula>
    </cfRule>
  </conditionalFormatting>
  <conditionalFormatting sqref="AE46">
    <cfRule type="cellIs" dxfId="2902" priority="3775" operator="equal">
      <formula>"EXTREMO"</formula>
    </cfRule>
    <cfRule type="cellIs" dxfId="2901" priority="3776" operator="equal">
      <formula>"ALTO"</formula>
    </cfRule>
    <cfRule type="cellIs" dxfId="2900" priority="3777" operator="equal">
      <formula>"MODERADO"</formula>
    </cfRule>
    <cfRule type="cellIs" dxfId="2899" priority="3778" operator="equal">
      <formula>"BAJO"</formula>
    </cfRule>
  </conditionalFormatting>
  <conditionalFormatting sqref="AF45:AG46">
    <cfRule type="cellIs" dxfId="2898" priority="3771" operator="equal">
      <formula>"EXTREMO"</formula>
    </cfRule>
    <cfRule type="cellIs" dxfId="2897" priority="3772" operator="equal">
      <formula>"ALTO"</formula>
    </cfRule>
    <cfRule type="cellIs" dxfId="2896" priority="3773" operator="equal">
      <formula>"MODERADO"</formula>
    </cfRule>
    <cfRule type="cellIs" dxfId="2895" priority="3774" operator="equal">
      <formula>"BAJO"</formula>
    </cfRule>
  </conditionalFormatting>
  <conditionalFormatting sqref="AI45">
    <cfRule type="cellIs" dxfId="2894" priority="3767" operator="equal">
      <formula>"MUY ALTA"</formula>
    </cfRule>
    <cfRule type="cellIs" dxfId="2893" priority="3768" operator="equal">
      <formula>"ALTA"</formula>
    </cfRule>
    <cfRule type="cellIs" dxfId="2892" priority="3769" operator="equal">
      <formula>"BAJA"</formula>
    </cfRule>
    <cfRule type="cellIs" dxfId="2891" priority="3770" operator="equal">
      <formula>"MUY BAJA"</formula>
    </cfRule>
  </conditionalFormatting>
  <conditionalFormatting sqref="AI45">
    <cfRule type="cellIs" dxfId="2890" priority="3766" operator="equal">
      <formula>"MEDIA"</formula>
    </cfRule>
  </conditionalFormatting>
  <conditionalFormatting sqref="M66">
    <cfRule type="cellIs" dxfId="2889" priority="3751" operator="equal">
      <formula>"Muy Alta"</formula>
    </cfRule>
    <cfRule type="cellIs" dxfId="2888" priority="3752" operator="equal">
      <formula>"Alta"</formula>
    </cfRule>
    <cfRule type="cellIs" dxfId="2887" priority="3753" operator="equal">
      <formula>"Media"</formula>
    </cfRule>
    <cfRule type="cellIs" dxfId="2886" priority="3754" operator="equal">
      <formula>"Baja"</formula>
    </cfRule>
    <cfRule type="cellIs" dxfId="2885" priority="3755" operator="equal">
      <formula>"Muy Baja"</formula>
    </cfRule>
  </conditionalFormatting>
  <conditionalFormatting sqref="P66">
    <cfRule type="cellIs" dxfId="2884" priority="3746" operator="equal">
      <formula>"Catastrófico"</formula>
    </cfRule>
    <cfRule type="cellIs" dxfId="2883" priority="3747" operator="equal">
      <formula>"Mayor"</formula>
    </cfRule>
    <cfRule type="cellIs" dxfId="2882" priority="3748" operator="equal">
      <formula>"Moderado"</formula>
    </cfRule>
    <cfRule type="cellIs" dxfId="2881" priority="3749" operator="equal">
      <formula>"Menor"</formula>
    </cfRule>
    <cfRule type="cellIs" dxfId="2880" priority="3750" operator="equal">
      <formula>"Leve"</formula>
    </cfRule>
  </conditionalFormatting>
  <conditionalFormatting sqref="R66">
    <cfRule type="cellIs" dxfId="2879" priority="3742" operator="equal">
      <formula>"EXTREMO"</formula>
    </cfRule>
    <cfRule type="cellIs" dxfId="2878" priority="3743" operator="equal">
      <formula>"ALTO"</formula>
    </cfRule>
    <cfRule type="cellIs" dxfId="2877" priority="3744" operator="equal">
      <formula>"MODERADO"</formula>
    </cfRule>
    <cfRule type="cellIs" dxfId="2876" priority="3745" operator="equal">
      <formula>"BAJO"</formula>
    </cfRule>
  </conditionalFormatting>
  <conditionalFormatting sqref="M168">
    <cfRule type="cellIs" dxfId="2875" priority="3732" operator="equal">
      <formula>"Muy Alta"</formula>
    </cfRule>
    <cfRule type="cellIs" dxfId="2874" priority="3733" operator="equal">
      <formula>"Alta"</formula>
    </cfRule>
    <cfRule type="cellIs" dxfId="2873" priority="3734" operator="equal">
      <formula>"Media"</formula>
    </cfRule>
    <cfRule type="cellIs" dxfId="2872" priority="3735" operator="equal">
      <formula>"Baja"</formula>
    </cfRule>
    <cfRule type="cellIs" dxfId="2871" priority="3736" operator="equal">
      <formula>"Muy Baja"</formula>
    </cfRule>
  </conditionalFormatting>
  <conditionalFormatting sqref="AF164:AG167">
    <cfRule type="cellIs" dxfId="2870" priority="3713" operator="equal">
      <formula>"EXTREMO"</formula>
    </cfRule>
    <cfRule type="cellIs" dxfId="2869" priority="3714" operator="equal">
      <formula>"ALTO"</formula>
    </cfRule>
    <cfRule type="cellIs" dxfId="2868" priority="3715" operator="equal">
      <formula>"MODERADO"</formula>
    </cfRule>
    <cfRule type="cellIs" dxfId="2867" priority="3716" operator="equal">
      <formula>"BAJO"</formula>
    </cfRule>
  </conditionalFormatting>
  <conditionalFormatting sqref="AI164:AI166">
    <cfRule type="cellIs" dxfId="2866" priority="3709" operator="equal">
      <formula>"MUY ALTA"</formula>
    </cfRule>
    <cfRule type="cellIs" dxfId="2865" priority="3710" operator="equal">
      <formula>"ALTA"</formula>
    </cfRule>
    <cfRule type="cellIs" dxfId="2864" priority="3711" operator="equal">
      <formula>"BAJA"</formula>
    </cfRule>
    <cfRule type="cellIs" dxfId="2863" priority="3712" operator="equal">
      <formula>"MUY BAJA"</formula>
    </cfRule>
  </conditionalFormatting>
  <conditionalFormatting sqref="AI164:AI166">
    <cfRule type="cellIs" dxfId="2862" priority="3708" operator="equal">
      <formula>"MEDIA"</formula>
    </cfRule>
  </conditionalFormatting>
  <conditionalFormatting sqref="AK164:AK166">
    <cfRule type="cellIs" dxfId="2861" priority="3693" operator="equal">
      <formula>"CATASTRÓFICO"</formula>
    </cfRule>
    <cfRule type="cellIs" dxfId="2860" priority="3694" operator="equal">
      <formula>"MAYOR"</formula>
    </cfRule>
    <cfRule type="cellIs" dxfId="2859" priority="3695" operator="equal">
      <formula>"MODERADO"</formula>
    </cfRule>
    <cfRule type="cellIs" dxfId="2858" priority="3696" operator="equal">
      <formula>"MENOR"</formula>
    </cfRule>
    <cfRule type="cellIs" dxfId="2857" priority="3697" operator="equal">
      <formula>"LEVE"</formula>
    </cfRule>
  </conditionalFormatting>
  <conditionalFormatting sqref="AP170">
    <cfRule type="cellIs" dxfId="2856" priority="3263" operator="equal">
      <formula>"CATASTRÓFICO"</formula>
    </cfRule>
    <cfRule type="cellIs" dxfId="2855" priority="3264" operator="equal">
      <formula>"MAYOR"</formula>
    </cfRule>
    <cfRule type="cellIs" dxfId="2854" priority="3265" operator="equal">
      <formula>"MODERADO"</formula>
    </cfRule>
    <cfRule type="cellIs" dxfId="2853" priority="3266" operator="equal">
      <formula>"MENOR"</formula>
    </cfRule>
    <cfRule type="cellIs" dxfId="2852" priority="3267" operator="equal">
      <formula>"LEVE"</formula>
    </cfRule>
  </conditionalFormatting>
  <conditionalFormatting sqref="AB168">
    <cfRule type="cellIs" dxfId="2851" priority="3679" operator="equal">
      <formula>"MUY ALTA"</formula>
    </cfRule>
    <cfRule type="cellIs" dxfId="2850" priority="3680" operator="equal">
      <formula>"ALTA"</formula>
    </cfRule>
    <cfRule type="cellIs" dxfId="2849" priority="3681" operator="equal">
      <formula>"BAJA"</formula>
    </cfRule>
    <cfRule type="cellIs" dxfId="2848" priority="3682" operator="equal">
      <formula>"MUY BAJA"</formula>
    </cfRule>
  </conditionalFormatting>
  <conditionalFormatting sqref="AB168">
    <cfRule type="cellIs" dxfId="2847" priority="3678" operator="equal">
      <formula>"MEDIA"</formula>
    </cfRule>
  </conditionalFormatting>
  <conditionalFormatting sqref="AB169">
    <cfRule type="cellIs" dxfId="2846" priority="3674" operator="equal">
      <formula>"MUY ALTA"</formula>
    </cfRule>
    <cfRule type="cellIs" dxfId="2845" priority="3675" operator="equal">
      <formula>"ALTA"</formula>
    </cfRule>
    <cfRule type="cellIs" dxfId="2844" priority="3676" operator="equal">
      <formula>"BAJA"</formula>
    </cfRule>
    <cfRule type="cellIs" dxfId="2843" priority="3677" operator="equal">
      <formula>"MUY BAJA"</formula>
    </cfRule>
  </conditionalFormatting>
  <conditionalFormatting sqref="AB169">
    <cfRule type="cellIs" dxfId="2842" priority="3673" operator="equal">
      <formula>"MEDIA"</formula>
    </cfRule>
  </conditionalFormatting>
  <conditionalFormatting sqref="AF168:AG169">
    <cfRule type="cellIs" dxfId="2841" priority="3669" operator="equal">
      <formula>"EXTREMO"</formula>
    </cfRule>
    <cfRule type="cellIs" dxfId="2840" priority="3670" operator="equal">
      <formula>"ALTO"</formula>
    </cfRule>
    <cfRule type="cellIs" dxfId="2839" priority="3671" operator="equal">
      <formula>"MODERADO"</formula>
    </cfRule>
    <cfRule type="cellIs" dxfId="2838" priority="3672" operator="equal">
      <formula>"BAJO"</formula>
    </cfRule>
  </conditionalFormatting>
  <conditionalFormatting sqref="AI168">
    <cfRule type="cellIs" dxfId="2837" priority="3665" operator="equal">
      <formula>"MUY ALTA"</formula>
    </cfRule>
    <cfRule type="cellIs" dxfId="2836" priority="3666" operator="equal">
      <formula>"ALTA"</formula>
    </cfRule>
    <cfRule type="cellIs" dxfId="2835" priority="3667" operator="equal">
      <formula>"BAJA"</formula>
    </cfRule>
    <cfRule type="cellIs" dxfId="2834" priority="3668" operator="equal">
      <formula>"MUY BAJA"</formula>
    </cfRule>
  </conditionalFormatting>
  <conditionalFormatting sqref="AI168">
    <cfRule type="cellIs" dxfId="2833" priority="3664" operator="equal">
      <formula>"MEDIA"</formula>
    </cfRule>
  </conditionalFormatting>
  <conditionalFormatting sqref="AK168:AL168">
    <cfRule type="cellIs" dxfId="2832" priority="3659" operator="equal">
      <formula>"CATASTRÓFICO"</formula>
    </cfRule>
    <cfRule type="cellIs" dxfId="2831" priority="3660" operator="equal">
      <formula>"MAYOR"</formula>
    </cfRule>
    <cfRule type="cellIs" dxfId="2830" priority="3661" operator="equal">
      <formula>"MODERADO"</formula>
    </cfRule>
    <cfRule type="cellIs" dxfId="2829" priority="3662" operator="equal">
      <formula>"MENOR"</formula>
    </cfRule>
    <cfRule type="cellIs" dxfId="2828" priority="3663" operator="equal">
      <formula>"LEVE"</formula>
    </cfRule>
  </conditionalFormatting>
  <conditionalFormatting sqref="AI117">
    <cfRule type="cellIs" dxfId="2827" priority="3655" operator="equal">
      <formula>"MUY ALTA"</formula>
    </cfRule>
    <cfRule type="cellIs" dxfId="2826" priority="3656" operator="equal">
      <formula>"ALTA"</formula>
    </cfRule>
    <cfRule type="cellIs" dxfId="2825" priority="3657" operator="equal">
      <formula>"BAJA"</formula>
    </cfRule>
    <cfRule type="cellIs" dxfId="2824" priority="3658" operator="equal">
      <formula>"MUY BAJA"</formula>
    </cfRule>
  </conditionalFormatting>
  <conditionalFormatting sqref="AI117">
    <cfRule type="cellIs" dxfId="2823" priority="3654" operator="equal">
      <formula>"MEDIA"</formula>
    </cfRule>
  </conditionalFormatting>
  <conditionalFormatting sqref="AB135 AB138">
    <cfRule type="cellIs" dxfId="2822" priority="3645" operator="equal">
      <formula>"MUY ALTA"</formula>
    </cfRule>
    <cfRule type="cellIs" dxfId="2821" priority="3646" operator="equal">
      <formula>"ALTA"</formula>
    </cfRule>
    <cfRule type="cellIs" dxfId="2820" priority="3647" operator="equal">
      <formula>"BAJA"</formula>
    </cfRule>
    <cfRule type="cellIs" dxfId="2819" priority="3648" operator="equal">
      <formula>"MUY BAJA"</formula>
    </cfRule>
  </conditionalFormatting>
  <conditionalFormatting sqref="AB135 AB138">
    <cfRule type="cellIs" dxfId="2818" priority="3644" operator="equal">
      <formula>"MEDIA"</formula>
    </cfRule>
  </conditionalFormatting>
  <conditionalFormatting sqref="AD134">
    <cfRule type="cellIs" dxfId="2817" priority="3639" operator="equal">
      <formula>"CATASTRÓFICO"</formula>
    </cfRule>
    <cfRule type="cellIs" dxfId="2816" priority="3640" operator="equal">
      <formula>"MAYOR"</formula>
    </cfRule>
    <cfRule type="cellIs" dxfId="2815" priority="3641" operator="equal">
      <formula>"MODERADO"</formula>
    </cfRule>
    <cfRule type="cellIs" dxfId="2814" priority="3642" operator="equal">
      <formula>"MENOR"</formula>
    </cfRule>
    <cfRule type="cellIs" dxfId="2813" priority="3643" operator="equal">
      <formula>"LEVE"</formula>
    </cfRule>
  </conditionalFormatting>
  <conditionalFormatting sqref="AD135 AD138">
    <cfRule type="cellIs" dxfId="2812" priority="3634" operator="equal">
      <formula>"CATASTRÓFICO"</formula>
    </cfRule>
    <cfRule type="cellIs" dxfId="2811" priority="3635" operator="equal">
      <formula>"MAYOR"</formula>
    </cfRule>
    <cfRule type="cellIs" dxfId="2810" priority="3636" operator="equal">
      <formula>"MODERADO"</formula>
    </cfRule>
    <cfRule type="cellIs" dxfId="2809" priority="3637" operator="equal">
      <formula>"MENOR"</formula>
    </cfRule>
    <cfRule type="cellIs" dxfId="2808" priority="3638" operator="equal">
      <formula>"LEVE"</formula>
    </cfRule>
  </conditionalFormatting>
  <conditionalFormatting sqref="AK170:AL170">
    <cfRule type="cellIs" dxfId="2807" priority="3201" operator="equal">
      <formula>"CATASTRÓFICO"</formula>
    </cfRule>
    <cfRule type="cellIs" dxfId="2806" priority="3202" operator="equal">
      <formula>"MAYOR"</formula>
    </cfRule>
    <cfRule type="cellIs" dxfId="2805" priority="3203" operator="equal">
      <formula>"MODERADO"</formula>
    </cfRule>
    <cfRule type="cellIs" dxfId="2804" priority="3204" operator="equal">
      <formula>"MENOR"</formula>
    </cfRule>
    <cfRule type="cellIs" dxfId="2803" priority="3205" operator="equal">
      <formula>"LEVE"</formula>
    </cfRule>
  </conditionalFormatting>
  <conditionalFormatting sqref="AE133">
    <cfRule type="cellIs" dxfId="2802" priority="3605" operator="equal">
      <formula>"EXTREMO"</formula>
    </cfRule>
    <cfRule type="cellIs" dxfId="2801" priority="3606" operator="equal">
      <formula>"ALTO"</formula>
    </cfRule>
    <cfRule type="cellIs" dxfId="2800" priority="3607" operator="equal">
      <formula>"MODERADO"</formula>
    </cfRule>
    <cfRule type="cellIs" dxfId="2799" priority="3608" operator="equal">
      <formula>"BAJO"</formula>
    </cfRule>
  </conditionalFormatting>
  <conditionalFormatting sqref="AD133">
    <cfRule type="cellIs" dxfId="2798" priority="3596" operator="equal">
      <formula>"CATASTRÓFICO"</formula>
    </cfRule>
    <cfRule type="cellIs" dxfId="2797" priority="3597" operator="equal">
      <formula>"MAYOR"</formula>
    </cfRule>
    <cfRule type="cellIs" dxfId="2796" priority="3598" operator="equal">
      <formula>"MODERADO"</formula>
    </cfRule>
    <cfRule type="cellIs" dxfId="2795" priority="3599" operator="equal">
      <formula>"MENOR"</formula>
    </cfRule>
    <cfRule type="cellIs" dxfId="2794" priority="3600" operator="equal">
      <formula>"LEVE"</formula>
    </cfRule>
  </conditionalFormatting>
  <conditionalFormatting sqref="AD132">
    <cfRule type="cellIs" dxfId="2793" priority="3591" operator="equal">
      <formula>"CATASTRÓFICO"</formula>
    </cfRule>
    <cfRule type="cellIs" dxfId="2792" priority="3592" operator="equal">
      <formula>"MAYOR"</formula>
    </cfRule>
    <cfRule type="cellIs" dxfId="2791" priority="3593" operator="equal">
      <formula>"MODERADO"</formula>
    </cfRule>
    <cfRule type="cellIs" dxfId="2790" priority="3594" operator="equal">
      <formula>"MENOR"</formula>
    </cfRule>
    <cfRule type="cellIs" dxfId="2789" priority="3595" operator="equal">
      <formula>"LEVE"</formula>
    </cfRule>
  </conditionalFormatting>
  <conditionalFormatting sqref="AD111">
    <cfRule type="cellIs" dxfId="2788" priority="3566" operator="equal">
      <formula>"CATASTRÓFICO"</formula>
    </cfRule>
    <cfRule type="cellIs" dxfId="2787" priority="3567" operator="equal">
      <formula>"MAYOR"</formula>
    </cfRule>
    <cfRule type="cellIs" dxfId="2786" priority="3568" operator="equal">
      <formula>"MODERADO"</formula>
    </cfRule>
    <cfRule type="cellIs" dxfId="2785" priority="3569" operator="equal">
      <formula>"MENOR"</formula>
    </cfRule>
    <cfRule type="cellIs" dxfId="2784" priority="3570" operator="equal">
      <formula>"LEVE"</formula>
    </cfRule>
  </conditionalFormatting>
  <conditionalFormatting sqref="AD126">
    <cfRule type="cellIs" dxfId="2783" priority="3581" operator="equal">
      <formula>"CATASTRÓFICO"</formula>
    </cfRule>
    <cfRule type="cellIs" dxfId="2782" priority="3582" operator="equal">
      <formula>"MAYOR"</formula>
    </cfRule>
    <cfRule type="cellIs" dxfId="2781" priority="3583" operator="equal">
      <formula>"MODERADO"</formula>
    </cfRule>
    <cfRule type="cellIs" dxfId="2780" priority="3584" operator="equal">
      <formula>"MENOR"</formula>
    </cfRule>
    <cfRule type="cellIs" dxfId="2779" priority="3585" operator="equal">
      <formula>"LEVE"</formula>
    </cfRule>
  </conditionalFormatting>
  <conditionalFormatting sqref="AD112">
    <cfRule type="cellIs" dxfId="2778" priority="3561" operator="equal">
      <formula>"CATASTRÓFICO"</formula>
    </cfRule>
    <cfRule type="cellIs" dxfId="2777" priority="3562" operator="equal">
      <formula>"MAYOR"</formula>
    </cfRule>
    <cfRule type="cellIs" dxfId="2776" priority="3563" operator="equal">
      <formula>"MODERADO"</formula>
    </cfRule>
    <cfRule type="cellIs" dxfId="2775" priority="3564" operator="equal">
      <formula>"MENOR"</formula>
    </cfRule>
    <cfRule type="cellIs" dxfId="2774" priority="3565" operator="equal">
      <formula>"LEVE"</formula>
    </cfRule>
  </conditionalFormatting>
  <conditionalFormatting sqref="AD110">
    <cfRule type="cellIs" dxfId="2773" priority="3551" operator="equal">
      <formula>"CATASTRÓFICO"</formula>
    </cfRule>
    <cfRule type="cellIs" dxfId="2772" priority="3552" operator="equal">
      <formula>"MAYOR"</formula>
    </cfRule>
    <cfRule type="cellIs" dxfId="2771" priority="3553" operator="equal">
      <formula>"MODERADO"</formula>
    </cfRule>
    <cfRule type="cellIs" dxfId="2770" priority="3554" operator="equal">
      <formula>"MENOR"</formula>
    </cfRule>
    <cfRule type="cellIs" dxfId="2769" priority="3555" operator="equal">
      <formula>"LEVE"</formula>
    </cfRule>
  </conditionalFormatting>
  <conditionalFormatting sqref="AE129:AE131">
    <cfRule type="cellIs" dxfId="2768" priority="3542" operator="equal">
      <formula>"EXTREMO"</formula>
    </cfRule>
    <cfRule type="cellIs" dxfId="2767" priority="3543" operator="equal">
      <formula>"ALTO"</formula>
    </cfRule>
    <cfRule type="cellIs" dxfId="2766" priority="3544" operator="equal">
      <formula>"MODERADO"</formula>
    </cfRule>
    <cfRule type="cellIs" dxfId="2765" priority="3545" operator="equal">
      <formula>"BAJO"</formula>
    </cfRule>
  </conditionalFormatting>
  <conditionalFormatting sqref="AE121">
    <cfRule type="cellIs" dxfId="2764" priority="3530" operator="equal">
      <formula>"EXTREMO"</formula>
    </cfRule>
    <cfRule type="cellIs" dxfId="2763" priority="3531" operator="equal">
      <formula>"ALTO"</formula>
    </cfRule>
    <cfRule type="cellIs" dxfId="2762" priority="3532" operator="equal">
      <formula>"MODERADO"</formula>
    </cfRule>
    <cfRule type="cellIs" dxfId="2761" priority="3533" operator="equal">
      <formula>"BAJO"</formula>
    </cfRule>
  </conditionalFormatting>
  <conditionalFormatting sqref="AE115:AE120">
    <cfRule type="cellIs" dxfId="2760" priority="3526" operator="equal">
      <formula>"EXTREMO"</formula>
    </cfRule>
    <cfRule type="cellIs" dxfId="2759" priority="3527" operator="equal">
      <formula>"ALTO"</formula>
    </cfRule>
    <cfRule type="cellIs" dxfId="2758" priority="3528" operator="equal">
      <formula>"MODERADO"</formula>
    </cfRule>
    <cfRule type="cellIs" dxfId="2757" priority="3529" operator="equal">
      <formula>"BAJO"</formula>
    </cfRule>
  </conditionalFormatting>
  <conditionalFormatting sqref="AE112:AE114">
    <cfRule type="cellIs" dxfId="2756" priority="3522" operator="equal">
      <formula>"EXTREMO"</formula>
    </cfRule>
    <cfRule type="cellIs" dxfId="2755" priority="3523" operator="equal">
      <formula>"ALTO"</formula>
    </cfRule>
    <cfRule type="cellIs" dxfId="2754" priority="3524" operator="equal">
      <formula>"MODERADO"</formula>
    </cfRule>
    <cfRule type="cellIs" dxfId="2753" priority="3525" operator="equal">
      <formula>"BAJO"</formula>
    </cfRule>
  </conditionalFormatting>
  <conditionalFormatting sqref="AE111">
    <cfRule type="cellIs" dxfId="2752" priority="3518" operator="equal">
      <formula>"EXTREMO"</formula>
    </cfRule>
    <cfRule type="cellIs" dxfId="2751" priority="3519" operator="equal">
      <formula>"ALTO"</formula>
    </cfRule>
    <cfRule type="cellIs" dxfId="2750" priority="3520" operator="equal">
      <formula>"MODERADO"</formula>
    </cfRule>
    <cfRule type="cellIs" dxfId="2749" priority="3521" operator="equal">
      <formula>"BAJO"</formula>
    </cfRule>
  </conditionalFormatting>
  <conditionalFormatting sqref="AE110">
    <cfRule type="cellIs" dxfId="2748" priority="3514" operator="equal">
      <formula>"EXTREMO"</formula>
    </cfRule>
    <cfRule type="cellIs" dxfId="2747" priority="3515" operator="equal">
      <formula>"ALTO"</formula>
    </cfRule>
    <cfRule type="cellIs" dxfId="2746" priority="3516" operator="equal">
      <formula>"MODERADO"</formula>
    </cfRule>
    <cfRule type="cellIs" dxfId="2745" priority="3517" operator="equal">
      <formula>"BAJO"</formula>
    </cfRule>
  </conditionalFormatting>
  <conditionalFormatting sqref="AD108">
    <cfRule type="cellIs" dxfId="2744" priority="3496" operator="equal">
      <formula>"CATASTRÓFICO"</formula>
    </cfRule>
    <cfRule type="cellIs" dxfId="2743" priority="3497" operator="equal">
      <formula>"MAYOR"</formula>
    </cfRule>
    <cfRule type="cellIs" dxfId="2742" priority="3498" operator="equal">
      <formula>"MODERADO"</formula>
    </cfRule>
    <cfRule type="cellIs" dxfId="2741" priority="3499" operator="equal">
      <formula>"MENOR"</formula>
    </cfRule>
    <cfRule type="cellIs" dxfId="2740" priority="3500" operator="equal">
      <formula>"LEVE"</formula>
    </cfRule>
  </conditionalFormatting>
  <conditionalFormatting sqref="AD105:AD106">
    <cfRule type="cellIs" dxfId="2739" priority="3491" operator="equal">
      <formula>"CATASTRÓFICO"</formula>
    </cfRule>
    <cfRule type="cellIs" dxfId="2738" priority="3492" operator="equal">
      <formula>"MAYOR"</formula>
    </cfRule>
    <cfRule type="cellIs" dxfId="2737" priority="3493" operator="equal">
      <formula>"MODERADO"</formula>
    </cfRule>
    <cfRule type="cellIs" dxfId="2736" priority="3494" operator="equal">
      <formula>"MENOR"</formula>
    </cfRule>
    <cfRule type="cellIs" dxfId="2735" priority="3495" operator="equal">
      <formula>"LEVE"</formula>
    </cfRule>
  </conditionalFormatting>
  <conditionalFormatting sqref="AD104">
    <cfRule type="cellIs" dxfId="2734" priority="3486" operator="equal">
      <formula>"CATASTRÓFICO"</formula>
    </cfRule>
    <cfRule type="cellIs" dxfId="2733" priority="3487" operator="equal">
      <formula>"MAYOR"</formula>
    </cfRule>
    <cfRule type="cellIs" dxfId="2732" priority="3488" operator="equal">
      <formula>"MODERADO"</formula>
    </cfRule>
    <cfRule type="cellIs" dxfId="2731" priority="3489" operator="equal">
      <formula>"MENOR"</formula>
    </cfRule>
    <cfRule type="cellIs" dxfId="2730" priority="3490" operator="equal">
      <formula>"LEVE"</formula>
    </cfRule>
  </conditionalFormatting>
  <conditionalFormatting sqref="AD99:AD103">
    <cfRule type="cellIs" dxfId="2729" priority="3481" operator="equal">
      <formula>"CATASTRÓFICO"</formula>
    </cfRule>
    <cfRule type="cellIs" dxfId="2728" priority="3482" operator="equal">
      <formula>"MAYOR"</formula>
    </cfRule>
    <cfRule type="cellIs" dxfId="2727" priority="3483" operator="equal">
      <formula>"MODERADO"</formula>
    </cfRule>
    <cfRule type="cellIs" dxfId="2726" priority="3484" operator="equal">
      <formula>"MENOR"</formula>
    </cfRule>
    <cfRule type="cellIs" dxfId="2725" priority="3485" operator="equal">
      <formula>"LEVE"</formula>
    </cfRule>
  </conditionalFormatting>
  <conditionalFormatting sqref="AD98">
    <cfRule type="cellIs" dxfId="2724" priority="3476" operator="equal">
      <formula>"CATASTRÓFICO"</formula>
    </cfRule>
    <cfRule type="cellIs" dxfId="2723" priority="3477" operator="equal">
      <formula>"MAYOR"</formula>
    </cfRule>
    <cfRule type="cellIs" dxfId="2722" priority="3478" operator="equal">
      <formula>"MODERADO"</formula>
    </cfRule>
    <cfRule type="cellIs" dxfId="2721" priority="3479" operator="equal">
      <formula>"MENOR"</formula>
    </cfRule>
    <cfRule type="cellIs" dxfId="2720" priority="3480" operator="equal">
      <formula>"LEVE"</formula>
    </cfRule>
  </conditionalFormatting>
  <conditionalFormatting sqref="AE98:AE103">
    <cfRule type="cellIs" dxfId="2719" priority="3472" operator="equal">
      <formula>"EXTREMO"</formula>
    </cfRule>
    <cfRule type="cellIs" dxfId="2718" priority="3473" operator="equal">
      <formula>"ALTO"</formula>
    </cfRule>
    <cfRule type="cellIs" dxfId="2717" priority="3474" operator="equal">
      <formula>"MODERADO"</formula>
    </cfRule>
    <cfRule type="cellIs" dxfId="2716" priority="3475" operator="equal">
      <formula>"BAJO"</formula>
    </cfRule>
  </conditionalFormatting>
  <conditionalFormatting sqref="AE108">
    <cfRule type="cellIs" dxfId="2715" priority="3468" operator="equal">
      <formula>"EXTREMO"</formula>
    </cfRule>
    <cfRule type="cellIs" dxfId="2714" priority="3469" operator="equal">
      <formula>"ALTO"</formula>
    </cfRule>
    <cfRule type="cellIs" dxfId="2713" priority="3470" operator="equal">
      <formula>"MODERADO"</formula>
    </cfRule>
    <cfRule type="cellIs" dxfId="2712" priority="3471" operator="equal">
      <formula>"BAJO"</formula>
    </cfRule>
  </conditionalFormatting>
  <conditionalFormatting sqref="AE94:AE97">
    <cfRule type="cellIs" dxfId="2711" priority="3464" operator="equal">
      <formula>"EXTREMO"</formula>
    </cfRule>
    <cfRule type="cellIs" dxfId="2710" priority="3465" operator="equal">
      <formula>"ALTO"</formula>
    </cfRule>
    <cfRule type="cellIs" dxfId="2709" priority="3466" operator="equal">
      <formula>"MODERADO"</formula>
    </cfRule>
    <cfRule type="cellIs" dxfId="2708" priority="3467" operator="equal">
      <formula>"BAJO"</formula>
    </cfRule>
  </conditionalFormatting>
  <conditionalFormatting sqref="AB111">
    <cfRule type="cellIs" dxfId="2707" priority="3460" operator="equal">
      <formula>"MUY ALTA"</formula>
    </cfRule>
    <cfRule type="cellIs" dxfId="2706" priority="3461" operator="equal">
      <formula>"ALTA"</formula>
    </cfRule>
    <cfRule type="cellIs" dxfId="2705" priority="3462" operator="equal">
      <formula>"BAJA"</formula>
    </cfRule>
    <cfRule type="cellIs" dxfId="2704" priority="3463" operator="equal">
      <formula>"MUY BAJA"</formula>
    </cfRule>
  </conditionalFormatting>
  <conditionalFormatting sqref="AB111">
    <cfRule type="cellIs" dxfId="2703" priority="3459" operator="equal">
      <formula>"MEDIA"</formula>
    </cfRule>
  </conditionalFormatting>
  <conditionalFormatting sqref="AB110">
    <cfRule type="cellIs" dxfId="2702" priority="3455" operator="equal">
      <formula>"MUY ALTA"</formula>
    </cfRule>
    <cfRule type="cellIs" dxfId="2701" priority="3456" operator="equal">
      <formula>"ALTA"</formula>
    </cfRule>
    <cfRule type="cellIs" dxfId="2700" priority="3457" operator="equal">
      <formula>"BAJA"</formula>
    </cfRule>
    <cfRule type="cellIs" dxfId="2699" priority="3458" operator="equal">
      <formula>"MUY BAJA"</formula>
    </cfRule>
  </conditionalFormatting>
  <conditionalFormatting sqref="AB110">
    <cfRule type="cellIs" dxfId="2698" priority="3454" operator="equal">
      <formula>"MEDIA"</formula>
    </cfRule>
  </conditionalFormatting>
  <conditionalFormatting sqref="AB105:AB106">
    <cfRule type="cellIs" dxfId="2697" priority="3450" operator="equal">
      <formula>"MUY ALTA"</formula>
    </cfRule>
    <cfRule type="cellIs" dxfId="2696" priority="3451" operator="equal">
      <formula>"ALTA"</formula>
    </cfRule>
    <cfRule type="cellIs" dxfId="2695" priority="3452" operator="equal">
      <formula>"BAJA"</formula>
    </cfRule>
    <cfRule type="cellIs" dxfId="2694" priority="3453" operator="equal">
      <formula>"MUY BAJA"</formula>
    </cfRule>
  </conditionalFormatting>
  <conditionalFormatting sqref="AB105:AB106">
    <cfRule type="cellIs" dxfId="2693" priority="3449" operator="equal">
      <formula>"MEDIA"</formula>
    </cfRule>
  </conditionalFormatting>
  <conditionalFormatting sqref="AB108">
    <cfRule type="cellIs" dxfId="2692" priority="3445" operator="equal">
      <formula>"MUY ALTA"</formula>
    </cfRule>
    <cfRule type="cellIs" dxfId="2691" priority="3446" operator="equal">
      <formula>"ALTA"</formula>
    </cfRule>
    <cfRule type="cellIs" dxfId="2690" priority="3447" operator="equal">
      <formula>"BAJA"</formula>
    </cfRule>
    <cfRule type="cellIs" dxfId="2689" priority="3448" operator="equal">
      <formula>"MUY BAJA"</formula>
    </cfRule>
  </conditionalFormatting>
  <conditionalFormatting sqref="AB108">
    <cfRule type="cellIs" dxfId="2688" priority="3444" operator="equal">
      <formula>"MEDIA"</formula>
    </cfRule>
  </conditionalFormatting>
  <conditionalFormatting sqref="AB98">
    <cfRule type="cellIs" dxfId="2687" priority="3435" operator="equal">
      <formula>"MUY ALTA"</formula>
    </cfRule>
    <cfRule type="cellIs" dxfId="2686" priority="3436" operator="equal">
      <formula>"ALTA"</formula>
    </cfRule>
    <cfRule type="cellIs" dxfId="2685" priority="3437" operator="equal">
      <formula>"BAJA"</formula>
    </cfRule>
    <cfRule type="cellIs" dxfId="2684" priority="3438" operator="equal">
      <formula>"MUY BAJA"</formula>
    </cfRule>
  </conditionalFormatting>
  <conditionalFormatting sqref="AB98">
    <cfRule type="cellIs" dxfId="2683" priority="3434" operator="equal">
      <formula>"MEDIA"</formula>
    </cfRule>
  </conditionalFormatting>
  <conditionalFormatting sqref="AB94:AB97">
    <cfRule type="cellIs" dxfId="2682" priority="3430" operator="equal">
      <formula>"MUY ALTA"</formula>
    </cfRule>
    <cfRule type="cellIs" dxfId="2681" priority="3431" operator="equal">
      <formula>"ALTA"</formula>
    </cfRule>
    <cfRule type="cellIs" dxfId="2680" priority="3432" operator="equal">
      <formula>"BAJA"</formula>
    </cfRule>
    <cfRule type="cellIs" dxfId="2679" priority="3433" operator="equal">
      <formula>"MUY BAJA"</formula>
    </cfRule>
  </conditionalFormatting>
  <conditionalFormatting sqref="AB94:AB97">
    <cfRule type="cellIs" dxfId="2678" priority="3429" operator="equal">
      <formula>"MEDIA"</formula>
    </cfRule>
  </conditionalFormatting>
  <conditionalFormatting sqref="AB66:AB68 AB75">
    <cfRule type="cellIs" dxfId="2677" priority="3415" operator="equal">
      <formula>"MUY ALTA"</formula>
    </cfRule>
    <cfRule type="cellIs" dxfId="2676" priority="3416" operator="equal">
      <formula>"ALTA"</formula>
    </cfRule>
    <cfRule type="cellIs" dxfId="2675" priority="3417" operator="equal">
      <formula>"BAJA"</formula>
    </cfRule>
    <cfRule type="cellIs" dxfId="2674" priority="3418" operator="equal">
      <formula>"MUY BAJA"</formula>
    </cfRule>
  </conditionalFormatting>
  <conditionalFormatting sqref="AB66:AB68 AB75">
    <cfRule type="cellIs" dxfId="2673" priority="3414" operator="equal">
      <formula>"MEDIA"</formula>
    </cfRule>
  </conditionalFormatting>
  <conditionalFormatting sqref="AB57">
    <cfRule type="cellIs" dxfId="2672" priority="3405" operator="equal">
      <formula>"MUY ALTA"</formula>
    </cfRule>
    <cfRule type="cellIs" dxfId="2671" priority="3406" operator="equal">
      <formula>"ALTA"</formula>
    </cfRule>
    <cfRule type="cellIs" dxfId="2670" priority="3407" operator="equal">
      <formula>"BAJA"</formula>
    </cfRule>
    <cfRule type="cellIs" dxfId="2669" priority="3408" operator="equal">
      <formula>"MUY BAJA"</formula>
    </cfRule>
  </conditionalFormatting>
  <conditionalFormatting sqref="AB57">
    <cfRule type="cellIs" dxfId="2668" priority="3404" operator="equal">
      <formula>"MEDIA"</formula>
    </cfRule>
  </conditionalFormatting>
  <conditionalFormatting sqref="AB55">
    <cfRule type="cellIs" dxfId="2667" priority="3395" operator="equal">
      <formula>"MUY ALTA"</formula>
    </cfRule>
    <cfRule type="cellIs" dxfId="2666" priority="3396" operator="equal">
      <formula>"ALTA"</formula>
    </cfRule>
    <cfRule type="cellIs" dxfId="2665" priority="3397" operator="equal">
      <formula>"BAJA"</formula>
    </cfRule>
    <cfRule type="cellIs" dxfId="2664" priority="3398" operator="equal">
      <formula>"MUY BAJA"</formula>
    </cfRule>
  </conditionalFormatting>
  <conditionalFormatting sqref="AB55">
    <cfRule type="cellIs" dxfId="2663" priority="3394" operator="equal">
      <formula>"MEDIA"</formula>
    </cfRule>
  </conditionalFormatting>
  <conditionalFormatting sqref="AN170">
    <cfRule type="cellIs" dxfId="2662" priority="3269" operator="equal">
      <formula>"MUY ALTA"</formula>
    </cfRule>
    <cfRule type="cellIs" dxfId="2661" priority="3270" operator="equal">
      <formula>"ALTA"</formula>
    </cfRule>
    <cfRule type="cellIs" dxfId="2660" priority="3271" operator="equal">
      <formula>"BAJA"</formula>
    </cfRule>
    <cfRule type="cellIs" dxfId="2659" priority="3272" operator="equal">
      <formula>"MUY BAJA"</formula>
    </cfRule>
  </conditionalFormatting>
  <conditionalFormatting sqref="AN170">
    <cfRule type="cellIs" dxfId="2658" priority="3268" operator="equal">
      <formula>"MEDIA"</formula>
    </cfRule>
  </conditionalFormatting>
  <conditionalFormatting sqref="AB52">
    <cfRule type="cellIs" dxfId="2657" priority="3385" operator="equal">
      <formula>"MUY ALTA"</formula>
    </cfRule>
    <cfRule type="cellIs" dxfId="2656" priority="3386" operator="equal">
      <formula>"ALTA"</formula>
    </cfRule>
    <cfRule type="cellIs" dxfId="2655" priority="3387" operator="equal">
      <formula>"BAJA"</formula>
    </cfRule>
    <cfRule type="cellIs" dxfId="2654" priority="3388" operator="equal">
      <formula>"MUY BAJA"</formula>
    </cfRule>
  </conditionalFormatting>
  <conditionalFormatting sqref="AB52">
    <cfRule type="cellIs" dxfId="2653" priority="3384" operator="equal">
      <formula>"MEDIA"</formula>
    </cfRule>
  </conditionalFormatting>
  <conditionalFormatting sqref="AB49">
    <cfRule type="cellIs" dxfId="2652" priority="3370" operator="equal">
      <formula>"MUY ALTA"</formula>
    </cfRule>
    <cfRule type="cellIs" dxfId="2651" priority="3371" operator="equal">
      <formula>"ALTA"</formula>
    </cfRule>
    <cfRule type="cellIs" dxfId="2650" priority="3372" operator="equal">
      <formula>"BAJA"</formula>
    </cfRule>
    <cfRule type="cellIs" dxfId="2649" priority="3373" operator="equal">
      <formula>"MUY BAJA"</formula>
    </cfRule>
  </conditionalFormatting>
  <conditionalFormatting sqref="AB49">
    <cfRule type="cellIs" dxfId="2648" priority="3369" operator="equal">
      <formula>"MEDIA"</formula>
    </cfRule>
  </conditionalFormatting>
  <conditionalFormatting sqref="R115">
    <cfRule type="cellIs" dxfId="2647" priority="3365" operator="equal">
      <formula>"EXTREMO"</formula>
    </cfRule>
    <cfRule type="cellIs" dxfId="2646" priority="3366" operator="equal">
      <formula>"ALTO"</formula>
    </cfRule>
    <cfRule type="cellIs" dxfId="2645" priority="3367" operator="equal">
      <formula>"MODERADO"</formula>
    </cfRule>
    <cfRule type="cellIs" dxfId="2644" priority="3368" operator="equal">
      <formula>"BAJO"</formula>
    </cfRule>
  </conditionalFormatting>
  <conditionalFormatting sqref="AD113:AD114">
    <cfRule type="cellIs" dxfId="2643" priority="3360" operator="equal">
      <formula>"CATASTRÓFICO"</formula>
    </cfRule>
    <cfRule type="cellIs" dxfId="2642" priority="3361" operator="equal">
      <formula>"MAYOR"</formula>
    </cfRule>
    <cfRule type="cellIs" dxfId="2641" priority="3362" operator="equal">
      <formula>"MODERADO"</formula>
    </cfRule>
    <cfRule type="cellIs" dxfId="2640" priority="3363" operator="equal">
      <formula>"MENOR"</formula>
    </cfRule>
    <cfRule type="cellIs" dxfId="2639" priority="3364" operator="equal">
      <formula>"LEVE"</formula>
    </cfRule>
  </conditionalFormatting>
  <conditionalFormatting sqref="AK115">
    <cfRule type="cellIs" dxfId="2638" priority="3350" operator="equal">
      <formula>"CATASTRÓFICO"</formula>
    </cfRule>
    <cfRule type="cellIs" dxfId="2637" priority="3351" operator="equal">
      <formula>"MAYOR"</formula>
    </cfRule>
    <cfRule type="cellIs" dxfId="2636" priority="3352" operator="equal">
      <formula>"MODERADO"</formula>
    </cfRule>
    <cfRule type="cellIs" dxfId="2635" priority="3353" operator="equal">
      <formula>"MENOR"</formula>
    </cfRule>
    <cfRule type="cellIs" dxfId="2634" priority="3354" operator="equal">
      <formula>"LEVE"</formula>
    </cfRule>
  </conditionalFormatting>
  <conditionalFormatting sqref="AK112:AL112">
    <cfRule type="cellIs" dxfId="2633" priority="3345" operator="equal">
      <formula>"CATASTRÓFICO"</formula>
    </cfRule>
    <cfRule type="cellIs" dxfId="2632" priority="3346" operator="equal">
      <formula>"MAYOR"</formula>
    </cfRule>
    <cfRule type="cellIs" dxfId="2631" priority="3347" operator="equal">
      <formula>"MODERADO"</formula>
    </cfRule>
    <cfRule type="cellIs" dxfId="2630" priority="3348" operator="equal">
      <formula>"MENOR"</formula>
    </cfRule>
    <cfRule type="cellIs" dxfId="2629" priority="3349" operator="equal">
      <formula>"LEVE"</formula>
    </cfRule>
  </conditionalFormatting>
  <conditionalFormatting sqref="AN115">
    <cfRule type="cellIs" dxfId="2628" priority="3341" operator="equal">
      <formula>"MUY ALTA"</formula>
    </cfRule>
    <cfRule type="cellIs" dxfId="2627" priority="3342" operator="equal">
      <formula>"ALTA"</formula>
    </cfRule>
    <cfRule type="cellIs" dxfId="2626" priority="3343" operator="equal">
      <formula>"BAJA"</formula>
    </cfRule>
    <cfRule type="cellIs" dxfId="2625" priority="3344" operator="equal">
      <formula>"MUY BAJA"</formula>
    </cfRule>
  </conditionalFormatting>
  <conditionalFormatting sqref="AN115">
    <cfRule type="cellIs" dxfId="2624" priority="3340" operator="equal">
      <formula>"MEDIA"</formula>
    </cfRule>
  </conditionalFormatting>
  <conditionalFormatting sqref="AK23">
    <cfRule type="cellIs" dxfId="2623" priority="3331" operator="equal">
      <formula>"CATASTRÓFICO"</formula>
    </cfRule>
    <cfRule type="cellIs" dxfId="2622" priority="3332" operator="equal">
      <formula>"MAYOR"</formula>
    </cfRule>
    <cfRule type="cellIs" dxfId="2621" priority="3333" operator="equal">
      <formula>"MODERADO"</formula>
    </cfRule>
    <cfRule type="cellIs" dxfId="2620" priority="3334" operator="equal">
      <formula>"MENOR"</formula>
    </cfRule>
    <cfRule type="cellIs" dxfId="2619" priority="3335" operator="equal">
      <formula>"LEVE"</formula>
    </cfRule>
  </conditionalFormatting>
  <conditionalFormatting sqref="AF178:AG178">
    <cfRule type="cellIs" dxfId="2618" priority="3330" operator="equal">
      <formula>0</formula>
    </cfRule>
  </conditionalFormatting>
  <conditionalFormatting sqref="AG179:AG180">
    <cfRule type="cellIs" dxfId="2617" priority="3329" operator="equal">
      <formula>0</formula>
    </cfRule>
  </conditionalFormatting>
  <conditionalFormatting sqref="AG181">
    <cfRule type="cellIs" dxfId="2616" priority="3328" operator="equal">
      <formula>0</formula>
    </cfRule>
  </conditionalFormatting>
  <conditionalFormatting sqref="AG182">
    <cfRule type="cellIs" dxfId="2615" priority="3327" operator="equal">
      <formula>0</formula>
    </cfRule>
  </conditionalFormatting>
  <conditionalFormatting sqref="AG183">
    <cfRule type="cellIs" dxfId="2614" priority="3326" operator="equal">
      <formula>0</formula>
    </cfRule>
  </conditionalFormatting>
  <conditionalFormatting sqref="AG184">
    <cfRule type="cellIs" dxfId="2613" priority="3325" operator="equal">
      <formula>0</formula>
    </cfRule>
  </conditionalFormatting>
  <conditionalFormatting sqref="AB178">
    <cfRule type="cellIs" dxfId="2612" priority="3319" operator="equal">
      <formula>"MUY ALTA"</formula>
    </cfRule>
    <cfRule type="cellIs" dxfId="2611" priority="3320" operator="equal">
      <formula>"ALTA"</formula>
    </cfRule>
    <cfRule type="cellIs" dxfId="2610" priority="3321" operator="equal">
      <formula>"BAJA"</formula>
    </cfRule>
    <cfRule type="cellIs" dxfId="2609" priority="3322" operator="equal">
      <formula>"MUY BAJA"</formula>
    </cfRule>
  </conditionalFormatting>
  <conditionalFormatting sqref="AB178">
    <cfRule type="cellIs" dxfId="2608" priority="3318" operator="equal">
      <formula>"MEDIA"</formula>
    </cfRule>
  </conditionalFormatting>
  <conditionalFormatting sqref="AB185:AB186">
    <cfRule type="cellIs" dxfId="2607" priority="3309" operator="equal">
      <formula>"MUY ALTA"</formula>
    </cfRule>
    <cfRule type="cellIs" dxfId="2606" priority="3310" operator="equal">
      <formula>"ALTA"</formula>
    </cfRule>
    <cfRule type="cellIs" dxfId="2605" priority="3311" operator="equal">
      <formula>"BAJA"</formula>
    </cfRule>
    <cfRule type="cellIs" dxfId="2604" priority="3312" operator="equal">
      <formula>"MUY BAJA"</formula>
    </cfRule>
  </conditionalFormatting>
  <conditionalFormatting sqref="AB185:AB186">
    <cfRule type="cellIs" dxfId="2603" priority="3308" operator="equal">
      <formula>"MEDIA"</formula>
    </cfRule>
  </conditionalFormatting>
  <conditionalFormatting sqref="AI178">
    <cfRule type="cellIs" dxfId="2602" priority="3299" operator="equal">
      <formula>"MUY ALTA"</formula>
    </cfRule>
    <cfRule type="cellIs" dxfId="2601" priority="3300" operator="equal">
      <formula>"ALTA"</formula>
    </cfRule>
    <cfRule type="cellIs" dxfId="2600" priority="3301" operator="equal">
      <formula>"BAJA"</formula>
    </cfRule>
    <cfRule type="cellIs" dxfId="2599" priority="3302" operator="equal">
      <formula>"MUY BAJA"</formula>
    </cfRule>
  </conditionalFormatting>
  <conditionalFormatting sqref="AI178">
    <cfRule type="cellIs" dxfId="2598" priority="3298" operator="equal">
      <formula>"MEDIA"</formula>
    </cfRule>
  </conditionalFormatting>
  <conditionalFormatting sqref="AD178">
    <cfRule type="cellIs" dxfId="2597" priority="3293" operator="equal">
      <formula>"CATASTRÓFICO"</formula>
    </cfRule>
    <cfRule type="cellIs" dxfId="2596" priority="3294" operator="equal">
      <formula>"MAYOR"</formula>
    </cfRule>
    <cfRule type="cellIs" dxfId="2595" priority="3295" operator="equal">
      <formula>"MODERADO"</formula>
    </cfRule>
    <cfRule type="cellIs" dxfId="2594" priority="3296" operator="equal">
      <formula>"MENOR"</formula>
    </cfRule>
    <cfRule type="cellIs" dxfId="2593" priority="3297" operator="equal">
      <formula>"LEVE"</formula>
    </cfRule>
  </conditionalFormatting>
  <conditionalFormatting sqref="AD168:AD169">
    <cfRule type="cellIs" dxfId="2592" priority="3283" operator="equal">
      <formula>"CATASTRÓFICO"</formula>
    </cfRule>
    <cfRule type="cellIs" dxfId="2591" priority="3284" operator="equal">
      <formula>"MAYOR"</formula>
    </cfRule>
    <cfRule type="cellIs" dxfId="2590" priority="3285" operator="equal">
      <formula>"MODERADO"</formula>
    </cfRule>
    <cfRule type="cellIs" dxfId="2589" priority="3286" operator="equal">
      <formula>"MENOR"</formula>
    </cfRule>
    <cfRule type="cellIs" dxfId="2588" priority="3287" operator="equal">
      <formula>"LEVE"</formula>
    </cfRule>
  </conditionalFormatting>
  <conditionalFormatting sqref="AK178:AL178">
    <cfRule type="cellIs" dxfId="2587" priority="3273" operator="equal">
      <formula>"CATASTRÓFICO"</formula>
    </cfRule>
    <cfRule type="cellIs" dxfId="2586" priority="3274" operator="equal">
      <formula>"MAYOR"</formula>
    </cfRule>
    <cfRule type="cellIs" dxfId="2585" priority="3275" operator="equal">
      <formula>"MODERADO"</formula>
    </cfRule>
    <cfRule type="cellIs" dxfId="2584" priority="3276" operator="equal">
      <formula>"MENOR"</formula>
    </cfRule>
    <cfRule type="cellIs" dxfId="2583" priority="3277" operator="equal">
      <formula>"LEVE"</formula>
    </cfRule>
  </conditionalFormatting>
  <conditionalFormatting sqref="AI170">
    <cfRule type="cellIs" dxfId="2582" priority="3207" operator="equal">
      <formula>"MUY ALTA"</formula>
    </cfRule>
    <cfRule type="cellIs" dxfId="2581" priority="3208" operator="equal">
      <formula>"ALTA"</formula>
    </cfRule>
    <cfRule type="cellIs" dxfId="2580" priority="3209" operator="equal">
      <formula>"BAJA"</formula>
    </cfRule>
    <cfRule type="cellIs" dxfId="2579" priority="3210" operator="equal">
      <formula>"MUY BAJA"</formula>
    </cfRule>
  </conditionalFormatting>
  <conditionalFormatting sqref="AI170">
    <cfRule type="cellIs" dxfId="2578" priority="3206" operator="equal">
      <formula>"MEDIA"</formula>
    </cfRule>
  </conditionalFormatting>
  <conditionalFormatting sqref="M185">
    <cfRule type="cellIs" dxfId="2577" priority="3258" operator="equal">
      <formula>"Muy Alta"</formula>
    </cfRule>
    <cfRule type="cellIs" dxfId="2576" priority="3259" operator="equal">
      <formula>"Alta"</formula>
    </cfRule>
    <cfRule type="cellIs" dxfId="2575" priority="3260" operator="equal">
      <formula>"Media"</formula>
    </cfRule>
    <cfRule type="cellIs" dxfId="2574" priority="3261" operator="equal">
      <formula>"Baja"</formula>
    </cfRule>
    <cfRule type="cellIs" dxfId="2573" priority="3262" operator="equal">
      <formula>"Muy Baja"</formula>
    </cfRule>
  </conditionalFormatting>
  <conditionalFormatting sqref="M178">
    <cfRule type="cellIs" dxfId="2572" priority="3253" operator="equal">
      <formula>"Muy Alta"</formula>
    </cfRule>
    <cfRule type="cellIs" dxfId="2571" priority="3254" operator="equal">
      <formula>"Alta"</formula>
    </cfRule>
    <cfRule type="cellIs" dxfId="2570" priority="3255" operator="equal">
      <formula>"Media"</formula>
    </cfRule>
    <cfRule type="cellIs" dxfId="2569" priority="3256" operator="equal">
      <formula>"Baja"</formula>
    </cfRule>
    <cfRule type="cellIs" dxfId="2568" priority="3257" operator="equal">
      <formula>"Muy Baja"</formula>
    </cfRule>
  </conditionalFormatting>
  <conditionalFormatting sqref="M170">
    <cfRule type="cellIs" dxfId="2567" priority="3248" operator="equal">
      <formula>"Muy Alta"</formula>
    </cfRule>
    <cfRule type="cellIs" dxfId="2566" priority="3249" operator="equal">
      <formula>"Alta"</formula>
    </cfRule>
    <cfRule type="cellIs" dxfId="2565" priority="3250" operator="equal">
      <formula>"Media"</formula>
    </cfRule>
    <cfRule type="cellIs" dxfId="2564" priority="3251" operator="equal">
      <formula>"Baja"</formula>
    </cfRule>
    <cfRule type="cellIs" dxfId="2563" priority="3252" operator="equal">
      <formula>"Muy Baja"</formula>
    </cfRule>
  </conditionalFormatting>
  <conditionalFormatting sqref="AB171">
    <cfRule type="cellIs" dxfId="2562" priority="3244" operator="equal">
      <formula>"MUY ALTA"</formula>
    </cfRule>
    <cfRule type="cellIs" dxfId="2561" priority="3245" operator="equal">
      <formula>"ALTA"</formula>
    </cfRule>
    <cfRule type="cellIs" dxfId="2560" priority="3246" operator="equal">
      <formula>"BAJA"</formula>
    </cfRule>
    <cfRule type="cellIs" dxfId="2559" priority="3247" operator="equal">
      <formula>"MUY BAJA"</formula>
    </cfRule>
  </conditionalFormatting>
  <conditionalFormatting sqref="AB171">
    <cfRule type="cellIs" dxfId="2558" priority="3243" operator="equal">
      <formula>"MEDIA"</formula>
    </cfRule>
  </conditionalFormatting>
  <conditionalFormatting sqref="AB170">
    <cfRule type="cellIs" dxfId="2557" priority="3239" operator="equal">
      <formula>"MUY ALTA"</formula>
    </cfRule>
    <cfRule type="cellIs" dxfId="2556" priority="3240" operator="equal">
      <formula>"ALTA"</formula>
    </cfRule>
    <cfRule type="cellIs" dxfId="2555" priority="3241" operator="equal">
      <formula>"BAJA"</formula>
    </cfRule>
    <cfRule type="cellIs" dxfId="2554" priority="3242" operator="equal">
      <formula>"MUY BAJA"</formula>
    </cfRule>
  </conditionalFormatting>
  <conditionalFormatting sqref="AB170">
    <cfRule type="cellIs" dxfId="2553" priority="3238" operator="equal">
      <formula>"MEDIA"</formula>
    </cfRule>
  </conditionalFormatting>
  <conditionalFormatting sqref="AB172:AB177">
    <cfRule type="cellIs" dxfId="2552" priority="3229" operator="equal">
      <formula>"MUY ALTA"</formula>
    </cfRule>
    <cfRule type="cellIs" dxfId="2551" priority="3230" operator="equal">
      <formula>"ALTA"</formula>
    </cfRule>
    <cfRule type="cellIs" dxfId="2550" priority="3231" operator="equal">
      <formula>"BAJA"</formula>
    </cfRule>
    <cfRule type="cellIs" dxfId="2549" priority="3232" operator="equal">
      <formula>"MUY BAJA"</formula>
    </cfRule>
  </conditionalFormatting>
  <conditionalFormatting sqref="AB172:AB177">
    <cfRule type="cellIs" dxfId="2548" priority="3228" operator="equal">
      <formula>"MEDIA"</formula>
    </cfRule>
  </conditionalFormatting>
  <conditionalFormatting sqref="AF170:AG170 AG173 AF174:AF177">
    <cfRule type="cellIs" dxfId="2547" priority="3224" operator="equal">
      <formula>"EXTREMO"</formula>
    </cfRule>
    <cfRule type="cellIs" dxfId="2546" priority="3225" operator="equal">
      <formula>"ALTO"</formula>
    </cfRule>
    <cfRule type="cellIs" dxfId="2545" priority="3226" operator="equal">
      <formula>"MODERADO"</formula>
    </cfRule>
    <cfRule type="cellIs" dxfId="2544" priority="3227" operator="equal">
      <formula>"BAJO"</formula>
    </cfRule>
  </conditionalFormatting>
  <conditionalFormatting sqref="AF170:AG170 AG173 AF174:AF177">
    <cfRule type="cellIs" dxfId="2543" priority="3223" operator="equal">
      <formula>0</formula>
    </cfRule>
  </conditionalFormatting>
  <conditionalFormatting sqref="AG174">
    <cfRule type="cellIs" dxfId="2542" priority="3222" operator="equal">
      <formula>0</formula>
    </cfRule>
  </conditionalFormatting>
  <conditionalFormatting sqref="AG175:AG176">
    <cfRule type="cellIs" dxfId="2541" priority="3218" operator="equal">
      <formula>"EXTREMO"</formula>
    </cfRule>
    <cfRule type="cellIs" dxfId="2540" priority="3219" operator="equal">
      <formula>"ALTO"</formula>
    </cfRule>
    <cfRule type="cellIs" dxfId="2539" priority="3220" operator="equal">
      <formula>"MODERADO"</formula>
    </cfRule>
    <cfRule type="cellIs" dxfId="2538" priority="3221" operator="equal">
      <formula>"BAJO"</formula>
    </cfRule>
  </conditionalFormatting>
  <conditionalFormatting sqref="AG175">
    <cfRule type="cellIs" dxfId="2537" priority="3217" operator="equal">
      <formula>0</formula>
    </cfRule>
  </conditionalFormatting>
  <conditionalFormatting sqref="AG177">
    <cfRule type="cellIs" dxfId="2536" priority="3211" operator="equal">
      <formula>0</formula>
    </cfRule>
  </conditionalFormatting>
  <conditionalFormatting sqref="M220">
    <cfRule type="cellIs" dxfId="2535" priority="3196" operator="equal">
      <formula>"Muy Alta"</formula>
    </cfRule>
    <cfRule type="cellIs" dxfId="2534" priority="3197" operator="equal">
      <formula>"Alta"</formula>
    </cfRule>
    <cfRule type="cellIs" dxfId="2533" priority="3198" operator="equal">
      <formula>"Media"</formula>
    </cfRule>
    <cfRule type="cellIs" dxfId="2532" priority="3199" operator="equal">
      <formula>"Baja"</formula>
    </cfRule>
    <cfRule type="cellIs" dxfId="2531" priority="3200" operator="equal">
      <formula>"Muy Baja"</formula>
    </cfRule>
  </conditionalFormatting>
  <conditionalFormatting sqref="P220">
    <cfRule type="cellIs" dxfId="2530" priority="3191" operator="equal">
      <formula>"Catastrófico"</formula>
    </cfRule>
    <cfRule type="cellIs" dxfId="2529" priority="3192" operator="equal">
      <formula>"Mayor"</formula>
    </cfRule>
    <cfRule type="cellIs" dxfId="2528" priority="3193" operator="equal">
      <formula>"Moderado"</formula>
    </cfRule>
    <cfRule type="cellIs" dxfId="2527" priority="3194" operator="equal">
      <formula>"Menor"</formula>
    </cfRule>
    <cfRule type="cellIs" dxfId="2526" priority="3195" operator="equal">
      <formula>"Leve"</formula>
    </cfRule>
  </conditionalFormatting>
  <conditionalFormatting sqref="R220">
    <cfRule type="cellIs" dxfId="2525" priority="3187" operator="equal">
      <formula>"EXTREMO"</formula>
    </cfRule>
    <cfRule type="cellIs" dxfId="2524" priority="3188" operator="equal">
      <formula>"ALTO"</formula>
    </cfRule>
    <cfRule type="cellIs" dxfId="2523" priority="3189" operator="equal">
      <formula>"MODERADO"</formula>
    </cfRule>
    <cfRule type="cellIs" dxfId="2522" priority="3190" operator="equal">
      <formula>"BAJO"</formula>
    </cfRule>
  </conditionalFormatting>
  <conditionalFormatting sqref="AB220:AB221">
    <cfRule type="cellIs" dxfId="2521" priority="3178" operator="equal">
      <formula>"MUY ALTA"</formula>
    </cfRule>
    <cfRule type="cellIs" dxfId="2520" priority="3179" operator="equal">
      <formula>"ALTA"</formula>
    </cfRule>
    <cfRule type="cellIs" dxfId="2519" priority="3180" operator="equal">
      <formula>"BAJA"</formula>
    </cfRule>
    <cfRule type="cellIs" dxfId="2518" priority="3181" operator="equal">
      <formula>"MUY BAJA"</formula>
    </cfRule>
  </conditionalFormatting>
  <conditionalFormatting sqref="AB220:AB221">
    <cfRule type="cellIs" dxfId="2517" priority="3177" operator="equal">
      <formula>"MEDIA"</formula>
    </cfRule>
  </conditionalFormatting>
  <conditionalFormatting sqref="AB222:AB226">
    <cfRule type="cellIs" dxfId="2516" priority="3173" operator="equal">
      <formula>"MUY ALTA"</formula>
    </cfRule>
    <cfRule type="cellIs" dxfId="2515" priority="3174" operator="equal">
      <formula>"ALTA"</formula>
    </cfRule>
    <cfRule type="cellIs" dxfId="2514" priority="3175" operator="equal">
      <formula>"BAJA"</formula>
    </cfRule>
    <cfRule type="cellIs" dxfId="2513" priority="3176" operator="equal">
      <formula>"MUY BAJA"</formula>
    </cfRule>
  </conditionalFormatting>
  <conditionalFormatting sqref="AB222:AB226">
    <cfRule type="cellIs" dxfId="2512" priority="3172" operator="equal">
      <formula>"MEDIA"</formula>
    </cfRule>
  </conditionalFormatting>
  <conditionalFormatting sqref="AD220:AD225">
    <cfRule type="cellIs" dxfId="2511" priority="3167" operator="equal">
      <formula>"CATASTRÓFICO"</formula>
    </cfRule>
    <cfRule type="cellIs" dxfId="2510" priority="3168" operator="equal">
      <formula>"MAYOR"</formula>
    </cfRule>
    <cfRule type="cellIs" dxfId="2509" priority="3169" operator="equal">
      <formula>"MODERADO"</formula>
    </cfRule>
    <cfRule type="cellIs" dxfId="2508" priority="3170" operator="equal">
      <formula>"MENOR"</formula>
    </cfRule>
    <cfRule type="cellIs" dxfId="2507" priority="3171" operator="equal">
      <formula>"LEVE"</formula>
    </cfRule>
  </conditionalFormatting>
  <conditionalFormatting sqref="AE222">
    <cfRule type="cellIs" dxfId="2506" priority="3158" operator="equal">
      <formula>"EXTREMO"</formula>
    </cfRule>
    <cfRule type="cellIs" dxfId="2505" priority="3159" operator="equal">
      <formula>"ALTO"</formula>
    </cfRule>
    <cfRule type="cellIs" dxfId="2504" priority="3160" operator="equal">
      <formula>"MODERADO"</formula>
    </cfRule>
    <cfRule type="cellIs" dxfId="2503" priority="3161" operator="equal">
      <formula>"BAJO"</formula>
    </cfRule>
  </conditionalFormatting>
  <conditionalFormatting sqref="AE220:AE221">
    <cfRule type="cellIs" dxfId="2502" priority="3154" operator="equal">
      <formula>"EXTREMO"</formula>
    </cfRule>
    <cfRule type="cellIs" dxfId="2501" priority="3155" operator="equal">
      <formula>"ALTO"</formula>
    </cfRule>
    <cfRule type="cellIs" dxfId="2500" priority="3156" operator="equal">
      <formula>"MODERADO"</formula>
    </cfRule>
    <cfRule type="cellIs" dxfId="2499" priority="3157" operator="equal">
      <formula>"BAJO"</formula>
    </cfRule>
  </conditionalFormatting>
  <conditionalFormatting sqref="AE223:AE225">
    <cfRule type="cellIs" dxfId="2498" priority="3150" operator="equal">
      <formula>"EXTREMO"</formula>
    </cfRule>
    <cfRule type="cellIs" dxfId="2497" priority="3151" operator="equal">
      <formula>"ALTO"</formula>
    </cfRule>
    <cfRule type="cellIs" dxfId="2496" priority="3152" operator="equal">
      <formula>"MODERADO"</formula>
    </cfRule>
    <cfRule type="cellIs" dxfId="2495" priority="3153" operator="equal">
      <formula>"BAJO"</formula>
    </cfRule>
  </conditionalFormatting>
  <conditionalFormatting sqref="AI220">
    <cfRule type="cellIs" dxfId="2494" priority="3128" operator="equal">
      <formula>"MUY ALTA"</formula>
    </cfRule>
    <cfRule type="cellIs" dxfId="2493" priority="3129" operator="equal">
      <formula>"ALTA"</formula>
    </cfRule>
    <cfRule type="cellIs" dxfId="2492" priority="3130" operator="equal">
      <formula>"BAJA"</formula>
    </cfRule>
    <cfRule type="cellIs" dxfId="2491" priority="3131" operator="equal">
      <formula>"MUY BAJA"</formula>
    </cfRule>
  </conditionalFormatting>
  <conditionalFormatting sqref="AI220">
    <cfRule type="cellIs" dxfId="2490" priority="3127" operator="equal">
      <formula>"MEDIA"</formula>
    </cfRule>
  </conditionalFormatting>
  <conditionalFormatting sqref="AK220:AL220">
    <cfRule type="cellIs" dxfId="2489" priority="3122" operator="equal">
      <formula>"CATASTRÓFICO"</formula>
    </cfRule>
    <cfRule type="cellIs" dxfId="2488" priority="3123" operator="equal">
      <formula>"MAYOR"</formula>
    </cfRule>
    <cfRule type="cellIs" dxfId="2487" priority="3124" operator="equal">
      <formula>"MODERADO"</formula>
    </cfRule>
    <cfRule type="cellIs" dxfId="2486" priority="3125" operator="equal">
      <formula>"MENOR"</formula>
    </cfRule>
    <cfRule type="cellIs" dxfId="2485" priority="3126" operator="equal">
      <formula>"LEVE"</formula>
    </cfRule>
  </conditionalFormatting>
  <conditionalFormatting sqref="AF287:AG287">
    <cfRule type="cellIs" dxfId="2484" priority="3116" operator="equal">
      <formula>0</formula>
    </cfRule>
  </conditionalFormatting>
  <conditionalFormatting sqref="AI287">
    <cfRule type="cellIs" dxfId="2483" priority="3112" operator="equal">
      <formula>"MUY ALTA"</formula>
    </cfRule>
    <cfRule type="cellIs" dxfId="2482" priority="3113" operator="equal">
      <formula>"ALTA"</formula>
    </cfRule>
    <cfRule type="cellIs" dxfId="2481" priority="3114" operator="equal">
      <formula>"BAJA"</formula>
    </cfRule>
    <cfRule type="cellIs" dxfId="2480" priority="3115" operator="equal">
      <formula>"MUY BAJA"</formula>
    </cfRule>
  </conditionalFormatting>
  <conditionalFormatting sqref="AI287">
    <cfRule type="cellIs" dxfId="2479" priority="3111" operator="equal">
      <formula>"MEDIA"</formula>
    </cfRule>
  </conditionalFormatting>
  <conditionalFormatting sqref="AK287:AL287">
    <cfRule type="cellIs" dxfId="2478" priority="3106" operator="equal">
      <formula>"CATASTRÓFICO"</formula>
    </cfRule>
    <cfRule type="cellIs" dxfId="2477" priority="3107" operator="equal">
      <formula>"MAYOR"</formula>
    </cfRule>
    <cfRule type="cellIs" dxfId="2476" priority="3108" operator="equal">
      <formula>"MODERADO"</formula>
    </cfRule>
    <cfRule type="cellIs" dxfId="2475" priority="3109" operator="equal">
      <formula>"MENOR"</formula>
    </cfRule>
    <cfRule type="cellIs" dxfId="2474" priority="3110" operator="equal">
      <formula>"LEVE"</formula>
    </cfRule>
  </conditionalFormatting>
  <conditionalFormatting sqref="AK284:AL284">
    <cfRule type="cellIs" dxfId="2473" priority="3101" operator="equal">
      <formula>"CATASTRÓFICO"</formula>
    </cfRule>
    <cfRule type="cellIs" dxfId="2472" priority="3102" operator="equal">
      <formula>"MAYOR"</formula>
    </cfRule>
    <cfRule type="cellIs" dxfId="2471" priority="3103" operator="equal">
      <formula>"MODERADO"</formula>
    </cfRule>
    <cfRule type="cellIs" dxfId="2470" priority="3104" operator="equal">
      <formula>"MENOR"</formula>
    </cfRule>
    <cfRule type="cellIs" dxfId="2469" priority="3105" operator="equal">
      <formula>"LEVE"</formula>
    </cfRule>
  </conditionalFormatting>
  <conditionalFormatting sqref="AB282:AB283">
    <cfRule type="cellIs" dxfId="2468" priority="3097" operator="equal">
      <formula>"MUY ALTA"</formula>
    </cfRule>
    <cfRule type="cellIs" dxfId="2467" priority="3098" operator="equal">
      <formula>"ALTA"</formula>
    </cfRule>
    <cfRule type="cellIs" dxfId="2466" priority="3099" operator="equal">
      <formula>"BAJA"</formula>
    </cfRule>
    <cfRule type="cellIs" dxfId="2465" priority="3100" operator="equal">
      <formula>"MUY BAJA"</formula>
    </cfRule>
  </conditionalFormatting>
  <conditionalFormatting sqref="AB282:AB283">
    <cfRule type="cellIs" dxfId="2464" priority="3096" operator="equal">
      <formula>"MEDIA"</formula>
    </cfRule>
  </conditionalFormatting>
  <conditionalFormatting sqref="AD282:AD283">
    <cfRule type="cellIs" dxfId="2463" priority="3086" operator="equal">
      <formula>"CATASTRÓFICO"</formula>
    </cfRule>
    <cfRule type="cellIs" dxfId="2462" priority="3087" operator="equal">
      <formula>"MAYOR"</formula>
    </cfRule>
    <cfRule type="cellIs" dxfId="2461" priority="3088" operator="equal">
      <formula>"MODERADO"</formula>
    </cfRule>
    <cfRule type="cellIs" dxfId="2460" priority="3089" operator="equal">
      <formula>"MENOR"</formula>
    </cfRule>
    <cfRule type="cellIs" dxfId="2459" priority="3090" operator="equal">
      <formula>"LEVE"</formula>
    </cfRule>
  </conditionalFormatting>
  <conditionalFormatting sqref="AE282:AE283">
    <cfRule type="cellIs" dxfId="2458" priority="3082" operator="equal">
      <formula>"EXTREMO"</formula>
    </cfRule>
    <cfRule type="cellIs" dxfId="2457" priority="3083" operator="equal">
      <formula>"ALTO"</formula>
    </cfRule>
    <cfRule type="cellIs" dxfId="2456" priority="3084" operator="equal">
      <formula>"MODERADO"</formula>
    </cfRule>
    <cfRule type="cellIs" dxfId="2455" priority="3085" operator="equal">
      <formula>"BAJO"</formula>
    </cfRule>
  </conditionalFormatting>
  <conditionalFormatting sqref="AI282">
    <cfRule type="cellIs" dxfId="2454" priority="3078" operator="equal">
      <formula>"MUY ALTA"</formula>
    </cfRule>
    <cfRule type="cellIs" dxfId="2453" priority="3079" operator="equal">
      <formula>"ALTA"</formula>
    </cfRule>
    <cfRule type="cellIs" dxfId="2452" priority="3080" operator="equal">
      <formula>"BAJA"</formula>
    </cfRule>
    <cfRule type="cellIs" dxfId="2451" priority="3081" operator="equal">
      <formula>"MUY BAJA"</formula>
    </cfRule>
  </conditionalFormatting>
  <conditionalFormatting sqref="AI282">
    <cfRule type="cellIs" dxfId="2450" priority="3077" operator="equal">
      <formula>"MEDIA"</formula>
    </cfRule>
  </conditionalFormatting>
  <conditionalFormatting sqref="AN284">
    <cfRule type="cellIs" dxfId="2449" priority="3058" operator="equal">
      <formula>"MUY ALTA"</formula>
    </cfRule>
    <cfRule type="cellIs" dxfId="2448" priority="3059" operator="equal">
      <formula>"ALTA"</formula>
    </cfRule>
    <cfRule type="cellIs" dxfId="2447" priority="3060" operator="equal">
      <formula>"BAJA"</formula>
    </cfRule>
    <cfRule type="cellIs" dxfId="2446" priority="3061" operator="equal">
      <formula>"MUY BAJA"</formula>
    </cfRule>
  </conditionalFormatting>
  <conditionalFormatting sqref="AN284">
    <cfRule type="cellIs" dxfId="2445" priority="3057" operator="equal">
      <formula>"MEDIA"</formula>
    </cfRule>
  </conditionalFormatting>
  <conditionalFormatting sqref="M288 M290">
    <cfRule type="cellIs" dxfId="2444" priority="3052" operator="equal">
      <formula>"Muy Alta"</formula>
    </cfRule>
    <cfRule type="cellIs" dxfId="2443" priority="3053" operator="equal">
      <formula>"Alta"</formula>
    </cfRule>
    <cfRule type="cellIs" dxfId="2442" priority="3054" operator="equal">
      <formula>"Media"</formula>
    </cfRule>
    <cfRule type="cellIs" dxfId="2441" priority="3055" operator="equal">
      <formula>"Baja"</formula>
    </cfRule>
    <cfRule type="cellIs" dxfId="2440" priority="3056" operator="equal">
      <formula>"Muy Baja"</formula>
    </cfRule>
  </conditionalFormatting>
  <conditionalFormatting sqref="AB288">
    <cfRule type="cellIs" dxfId="2439" priority="3048" operator="equal">
      <formula>"MUY ALTA"</formula>
    </cfRule>
    <cfRule type="cellIs" dxfId="2438" priority="3049" operator="equal">
      <formula>"ALTA"</formula>
    </cfRule>
    <cfRule type="cellIs" dxfId="2437" priority="3050" operator="equal">
      <formula>"BAJA"</formula>
    </cfRule>
    <cfRule type="cellIs" dxfId="2436" priority="3051" operator="equal">
      <formula>"MUY BAJA"</formula>
    </cfRule>
  </conditionalFormatting>
  <conditionalFormatting sqref="AB288">
    <cfRule type="cellIs" dxfId="2435" priority="3047" operator="equal">
      <formula>"MEDIA"</formula>
    </cfRule>
  </conditionalFormatting>
  <conditionalFormatting sqref="AB289:AB292">
    <cfRule type="cellIs" dxfId="2434" priority="3043" operator="equal">
      <formula>"MUY ALTA"</formula>
    </cfRule>
    <cfRule type="cellIs" dxfId="2433" priority="3044" operator="equal">
      <formula>"ALTA"</formula>
    </cfRule>
    <cfRule type="cellIs" dxfId="2432" priority="3045" operator="equal">
      <formula>"BAJA"</formula>
    </cfRule>
    <cfRule type="cellIs" dxfId="2431" priority="3046" operator="equal">
      <formula>"MUY BAJA"</formula>
    </cfRule>
  </conditionalFormatting>
  <conditionalFormatting sqref="AB289:AB292">
    <cfRule type="cellIs" dxfId="2430" priority="3042" operator="equal">
      <formula>"MEDIA"</formula>
    </cfRule>
  </conditionalFormatting>
  <conditionalFormatting sqref="AD288">
    <cfRule type="cellIs" dxfId="2429" priority="3037" operator="equal">
      <formula>"CATASTRÓFICO"</formula>
    </cfRule>
    <cfRule type="cellIs" dxfId="2428" priority="3038" operator="equal">
      <formula>"MAYOR"</formula>
    </cfRule>
    <cfRule type="cellIs" dxfId="2427" priority="3039" operator="equal">
      <formula>"MODERADO"</formula>
    </cfRule>
    <cfRule type="cellIs" dxfId="2426" priority="3040" operator="equal">
      <formula>"MENOR"</formula>
    </cfRule>
    <cfRule type="cellIs" dxfId="2425" priority="3041" operator="equal">
      <formula>"LEVE"</formula>
    </cfRule>
  </conditionalFormatting>
  <conditionalFormatting sqref="AD289:AD292">
    <cfRule type="cellIs" dxfId="2424" priority="3032" operator="equal">
      <formula>"CATASTRÓFICO"</formula>
    </cfRule>
    <cfRule type="cellIs" dxfId="2423" priority="3033" operator="equal">
      <formula>"MAYOR"</formula>
    </cfRule>
    <cfRule type="cellIs" dxfId="2422" priority="3034" operator="equal">
      <formula>"MODERADO"</formula>
    </cfRule>
    <cfRule type="cellIs" dxfId="2421" priority="3035" operator="equal">
      <formula>"MENOR"</formula>
    </cfRule>
    <cfRule type="cellIs" dxfId="2420" priority="3036" operator="equal">
      <formula>"LEVE"</formula>
    </cfRule>
  </conditionalFormatting>
  <conditionalFormatting sqref="AF288">
    <cfRule type="cellIs" dxfId="2419" priority="3031" operator="equal">
      <formula>0</formula>
    </cfRule>
  </conditionalFormatting>
  <conditionalFormatting sqref="AI288">
    <cfRule type="cellIs" dxfId="2418" priority="3027" operator="equal">
      <formula>"MUY ALTA"</formula>
    </cfRule>
    <cfRule type="cellIs" dxfId="2417" priority="3028" operator="equal">
      <formula>"ALTA"</formula>
    </cfRule>
    <cfRule type="cellIs" dxfId="2416" priority="3029" operator="equal">
      <formula>"BAJA"</formula>
    </cfRule>
    <cfRule type="cellIs" dxfId="2415" priority="3030" operator="equal">
      <formula>"MUY BAJA"</formula>
    </cfRule>
  </conditionalFormatting>
  <conditionalFormatting sqref="AI288">
    <cfRule type="cellIs" dxfId="2414" priority="3026" operator="equal">
      <formula>"MEDIA"</formula>
    </cfRule>
  </conditionalFormatting>
  <conditionalFormatting sqref="AK288">
    <cfRule type="cellIs" dxfId="2413" priority="3021" operator="equal">
      <formula>"CATASTRÓFICO"</formula>
    </cfRule>
    <cfRule type="cellIs" dxfId="2412" priority="3022" operator="equal">
      <formula>"MAYOR"</formula>
    </cfRule>
    <cfRule type="cellIs" dxfId="2411" priority="3023" operator="equal">
      <formula>"MODERADO"</formula>
    </cfRule>
    <cfRule type="cellIs" dxfId="2410" priority="3024" operator="equal">
      <formula>"MENOR"</formula>
    </cfRule>
    <cfRule type="cellIs" dxfId="2409" priority="3025" operator="equal">
      <formula>"LEVE"</formula>
    </cfRule>
  </conditionalFormatting>
  <conditionalFormatting sqref="AF21">
    <cfRule type="cellIs" dxfId="2408" priority="3020" operator="equal">
      <formula>0</formula>
    </cfRule>
  </conditionalFormatting>
  <conditionalFormatting sqref="AK21">
    <cfRule type="cellIs" dxfId="2407" priority="3015" operator="equal">
      <formula>"CATASTRÓFICO"</formula>
    </cfRule>
    <cfRule type="cellIs" dxfId="2406" priority="3016" operator="equal">
      <formula>"MAYOR"</formula>
    </cfRule>
    <cfRule type="cellIs" dxfId="2405" priority="3017" operator="equal">
      <formula>"MODERADO"</formula>
    </cfRule>
    <cfRule type="cellIs" dxfId="2404" priority="3018" operator="equal">
      <formula>"MENOR"</formula>
    </cfRule>
    <cfRule type="cellIs" dxfId="2403" priority="3019" operator="equal">
      <formula>"LEVE"</formula>
    </cfRule>
  </conditionalFormatting>
  <conditionalFormatting sqref="AF115">
    <cfRule type="cellIs" dxfId="2402" priority="3014" operator="equal">
      <formula>0</formula>
    </cfRule>
  </conditionalFormatting>
  <conditionalFormatting sqref="AI188">
    <cfRule type="cellIs" dxfId="2401" priority="3004" operator="equal">
      <formula>"MUY ALTA"</formula>
    </cfRule>
    <cfRule type="cellIs" dxfId="2400" priority="3005" operator="equal">
      <formula>"ALTA"</formula>
    </cfRule>
    <cfRule type="cellIs" dxfId="2399" priority="3006" operator="equal">
      <formula>"BAJA"</formula>
    </cfRule>
    <cfRule type="cellIs" dxfId="2398" priority="3007" operator="equal">
      <formula>"MUY BAJA"</formula>
    </cfRule>
  </conditionalFormatting>
  <conditionalFormatting sqref="AI188">
    <cfRule type="cellIs" dxfId="2397" priority="3003" operator="equal">
      <formula>"MEDIA"</formula>
    </cfRule>
  </conditionalFormatting>
  <conditionalFormatting sqref="AK188:AL188">
    <cfRule type="cellIs" dxfId="2396" priority="2998" operator="equal">
      <formula>"CATASTRÓFICO"</formula>
    </cfRule>
    <cfRule type="cellIs" dxfId="2395" priority="2999" operator="equal">
      <formula>"MAYOR"</formula>
    </cfRule>
    <cfRule type="cellIs" dxfId="2394" priority="3000" operator="equal">
      <formula>"MODERADO"</formula>
    </cfRule>
    <cfRule type="cellIs" dxfId="2393" priority="3001" operator="equal">
      <formula>"MENOR"</formula>
    </cfRule>
    <cfRule type="cellIs" dxfId="2392" priority="3002" operator="equal">
      <formula>"LEVE"</formula>
    </cfRule>
  </conditionalFormatting>
  <conditionalFormatting sqref="AI195">
    <cfRule type="cellIs" dxfId="2391" priority="2994" operator="equal">
      <formula>"MUY ALTA"</formula>
    </cfRule>
    <cfRule type="cellIs" dxfId="2390" priority="2995" operator="equal">
      <formula>"ALTA"</formula>
    </cfRule>
    <cfRule type="cellIs" dxfId="2389" priority="2996" operator="equal">
      <formula>"BAJA"</formula>
    </cfRule>
    <cfRule type="cellIs" dxfId="2388" priority="2997" operator="equal">
      <formula>"MUY BAJA"</formula>
    </cfRule>
  </conditionalFormatting>
  <conditionalFormatting sqref="AI195">
    <cfRule type="cellIs" dxfId="2387" priority="2993" operator="equal">
      <formula>"MEDIA"</formula>
    </cfRule>
  </conditionalFormatting>
  <conditionalFormatting sqref="AB188:AB194">
    <cfRule type="cellIs" dxfId="2386" priority="2989" operator="equal">
      <formula>"MUY ALTA"</formula>
    </cfRule>
    <cfRule type="cellIs" dxfId="2385" priority="2990" operator="equal">
      <formula>"ALTA"</formula>
    </cfRule>
    <cfRule type="cellIs" dxfId="2384" priority="2991" operator="equal">
      <formula>"BAJA"</formula>
    </cfRule>
    <cfRule type="cellIs" dxfId="2383" priority="2992" operator="equal">
      <formula>"MUY BAJA"</formula>
    </cfRule>
  </conditionalFormatting>
  <conditionalFormatting sqref="AB188:AB194">
    <cfRule type="cellIs" dxfId="2382" priority="2988" operator="equal">
      <formula>"MEDIA"</formula>
    </cfRule>
  </conditionalFormatting>
  <conditionalFormatting sqref="AD188:AD194">
    <cfRule type="cellIs" dxfId="2381" priority="2983" operator="equal">
      <formula>"CATASTRÓFICO"</formula>
    </cfRule>
    <cfRule type="cellIs" dxfId="2380" priority="2984" operator="equal">
      <formula>"MAYOR"</formula>
    </cfRule>
    <cfRule type="cellIs" dxfId="2379" priority="2985" operator="equal">
      <formula>"MODERADO"</formula>
    </cfRule>
    <cfRule type="cellIs" dxfId="2378" priority="2986" operator="equal">
      <formula>"MENOR"</formula>
    </cfRule>
    <cfRule type="cellIs" dxfId="2377" priority="2987" operator="equal">
      <formula>"LEVE"</formula>
    </cfRule>
  </conditionalFormatting>
  <conditionalFormatting sqref="AE188:AE194">
    <cfRule type="cellIs" dxfId="2376" priority="2979" operator="equal">
      <formula>"EXTREMO"</formula>
    </cfRule>
    <cfRule type="cellIs" dxfId="2375" priority="2980" operator="equal">
      <formula>"ALTO"</formula>
    </cfRule>
    <cfRule type="cellIs" dxfId="2374" priority="2981" operator="equal">
      <formula>"MODERADO"</formula>
    </cfRule>
    <cfRule type="cellIs" dxfId="2373" priority="2982" operator="equal">
      <formula>"BAJO"</formula>
    </cfRule>
  </conditionalFormatting>
  <conditionalFormatting sqref="AK195">
    <cfRule type="cellIs" dxfId="2372" priority="2974" operator="equal">
      <formula>"CATASTRÓFICO"</formula>
    </cfRule>
    <cfRule type="cellIs" dxfId="2371" priority="2975" operator="equal">
      <formula>"MAYOR"</formula>
    </cfRule>
    <cfRule type="cellIs" dxfId="2370" priority="2976" operator="equal">
      <formula>"MODERADO"</formula>
    </cfRule>
    <cfRule type="cellIs" dxfId="2369" priority="2977" operator="equal">
      <formula>"MENOR"</formula>
    </cfRule>
    <cfRule type="cellIs" dxfId="2368" priority="2978" operator="equal">
      <formula>"LEVE"</formula>
    </cfRule>
  </conditionalFormatting>
  <conditionalFormatting sqref="AI94">
    <cfRule type="cellIs" dxfId="2367" priority="2970" operator="equal">
      <formula>"MUY ALTA"</formula>
    </cfRule>
    <cfRule type="cellIs" dxfId="2366" priority="2971" operator="equal">
      <formula>"ALTA"</formula>
    </cfRule>
    <cfRule type="cellIs" dxfId="2365" priority="2972" operator="equal">
      <formula>"BAJA"</formula>
    </cfRule>
    <cfRule type="cellIs" dxfId="2364" priority="2973" operator="equal">
      <formula>"MUY BAJA"</formula>
    </cfRule>
  </conditionalFormatting>
  <conditionalFormatting sqref="AI94">
    <cfRule type="cellIs" dxfId="2363" priority="2969" operator="equal">
      <formula>"MEDIA"</formula>
    </cfRule>
  </conditionalFormatting>
  <conditionalFormatting sqref="AI98 AI101">
    <cfRule type="cellIs" dxfId="2362" priority="2965" operator="equal">
      <formula>"MUY ALTA"</formula>
    </cfRule>
    <cfRule type="cellIs" dxfId="2361" priority="2966" operator="equal">
      <formula>"ALTA"</formula>
    </cfRule>
    <cfRule type="cellIs" dxfId="2360" priority="2967" operator="equal">
      <formula>"BAJA"</formula>
    </cfRule>
    <cfRule type="cellIs" dxfId="2359" priority="2968" operator="equal">
      <formula>"MUY BAJA"</formula>
    </cfRule>
  </conditionalFormatting>
  <conditionalFormatting sqref="AI98 AI101">
    <cfRule type="cellIs" dxfId="2358" priority="2964" operator="equal">
      <formula>"MEDIA"</formula>
    </cfRule>
  </conditionalFormatting>
  <conditionalFormatting sqref="AI134">
    <cfRule type="cellIs" dxfId="2357" priority="2960" operator="equal">
      <formula>"MUY ALTA"</formula>
    </cfRule>
    <cfRule type="cellIs" dxfId="2356" priority="2961" operator="equal">
      <formula>"ALTA"</formula>
    </cfRule>
    <cfRule type="cellIs" dxfId="2355" priority="2962" operator="equal">
      <formula>"BAJA"</formula>
    </cfRule>
    <cfRule type="cellIs" dxfId="2354" priority="2963" operator="equal">
      <formula>"MUY BAJA"</formula>
    </cfRule>
  </conditionalFormatting>
  <conditionalFormatting sqref="AI134">
    <cfRule type="cellIs" dxfId="2353" priority="2959" operator="equal">
      <formula>"MEDIA"</formula>
    </cfRule>
  </conditionalFormatting>
  <conditionalFormatting sqref="AB211">
    <cfRule type="cellIs" dxfId="2352" priority="2955" operator="equal">
      <formula>"MUY ALTA"</formula>
    </cfRule>
    <cfRule type="cellIs" dxfId="2351" priority="2956" operator="equal">
      <formula>"ALTA"</formula>
    </cfRule>
    <cfRule type="cellIs" dxfId="2350" priority="2957" operator="equal">
      <formula>"BAJA"</formula>
    </cfRule>
    <cfRule type="cellIs" dxfId="2349" priority="2958" operator="equal">
      <formula>"MUY BAJA"</formula>
    </cfRule>
  </conditionalFormatting>
  <conditionalFormatting sqref="AB211">
    <cfRule type="cellIs" dxfId="2348" priority="2954" operator="equal">
      <formula>"MEDIA"</formula>
    </cfRule>
  </conditionalFormatting>
  <conditionalFormatting sqref="AI211">
    <cfRule type="cellIs" dxfId="2347" priority="2915" operator="equal">
      <formula>"MUY ALTA"</formula>
    </cfRule>
    <cfRule type="cellIs" dxfId="2346" priority="2916" operator="equal">
      <formula>"ALTA"</formula>
    </cfRule>
    <cfRule type="cellIs" dxfId="2345" priority="2917" operator="equal">
      <formula>"BAJA"</formula>
    </cfRule>
    <cfRule type="cellIs" dxfId="2344" priority="2918" operator="equal">
      <formula>"MUY BAJA"</formula>
    </cfRule>
  </conditionalFormatting>
  <conditionalFormatting sqref="AI211">
    <cfRule type="cellIs" dxfId="2343" priority="2914" operator="equal">
      <formula>"MEDIA"</formula>
    </cfRule>
  </conditionalFormatting>
  <conditionalFormatting sqref="AK211:AL211">
    <cfRule type="cellIs" dxfId="2342" priority="2909" operator="equal">
      <formula>"CATASTRÓFICO"</formula>
    </cfRule>
    <cfRule type="cellIs" dxfId="2341" priority="2910" operator="equal">
      <formula>"MAYOR"</formula>
    </cfRule>
    <cfRule type="cellIs" dxfId="2340" priority="2911" operator="equal">
      <formula>"MODERADO"</formula>
    </cfRule>
    <cfRule type="cellIs" dxfId="2339" priority="2912" operator="equal">
      <formula>"MENOR"</formula>
    </cfRule>
    <cfRule type="cellIs" dxfId="2338" priority="2913" operator="equal">
      <formula>"LEVE"</formula>
    </cfRule>
  </conditionalFormatting>
  <conditionalFormatting sqref="AB206:AB210">
    <cfRule type="cellIs" dxfId="2337" priority="2905" operator="equal">
      <formula>"MUY ALTA"</formula>
    </cfRule>
    <cfRule type="cellIs" dxfId="2336" priority="2906" operator="equal">
      <formula>"ALTA"</formula>
    </cfRule>
    <cfRule type="cellIs" dxfId="2335" priority="2907" operator="equal">
      <formula>"BAJA"</formula>
    </cfRule>
    <cfRule type="cellIs" dxfId="2334" priority="2908" operator="equal">
      <formula>"MUY BAJA"</formula>
    </cfRule>
  </conditionalFormatting>
  <conditionalFormatting sqref="AB206:AB210">
    <cfRule type="cellIs" dxfId="2333" priority="2904" operator="equal">
      <formula>"MEDIA"</formula>
    </cfRule>
  </conditionalFormatting>
  <conditionalFormatting sqref="AD206:AD210">
    <cfRule type="cellIs" dxfId="2332" priority="2899" operator="equal">
      <formula>"CATASTRÓFICO"</formula>
    </cfRule>
    <cfRule type="cellIs" dxfId="2331" priority="2900" operator="equal">
      <formula>"MAYOR"</formula>
    </cfRule>
    <cfRule type="cellIs" dxfId="2330" priority="2901" operator="equal">
      <formula>"MODERADO"</formula>
    </cfRule>
    <cfRule type="cellIs" dxfId="2329" priority="2902" operator="equal">
      <formula>"MENOR"</formula>
    </cfRule>
    <cfRule type="cellIs" dxfId="2328" priority="2903" operator="equal">
      <formula>"LEVE"</formula>
    </cfRule>
  </conditionalFormatting>
  <conditionalFormatting sqref="AE206:AE210">
    <cfRule type="cellIs" dxfId="2327" priority="2895" operator="equal">
      <formula>"EXTREMO"</formula>
    </cfRule>
    <cfRule type="cellIs" dxfId="2326" priority="2896" operator="equal">
      <formula>"ALTO"</formula>
    </cfRule>
    <cfRule type="cellIs" dxfId="2325" priority="2897" operator="equal">
      <formula>"MODERADO"</formula>
    </cfRule>
    <cfRule type="cellIs" dxfId="2324" priority="2898" operator="equal">
      <formula>"BAJO"</formula>
    </cfRule>
  </conditionalFormatting>
  <conditionalFormatting sqref="AI206">
    <cfRule type="cellIs" dxfId="2323" priority="2891" operator="equal">
      <formula>"MUY ALTA"</formula>
    </cfRule>
    <cfRule type="cellIs" dxfId="2322" priority="2892" operator="equal">
      <formula>"ALTA"</formula>
    </cfRule>
    <cfRule type="cellIs" dxfId="2321" priority="2893" operator="equal">
      <formula>"BAJA"</formula>
    </cfRule>
    <cfRule type="cellIs" dxfId="2320" priority="2894" operator="equal">
      <formula>"MUY BAJA"</formula>
    </cfRule>
  </conditionalFormatting>
  <conditionalFormatting sqref="AI206">
    <cfRule type="cellIs" dxfId="2319" priority="2890" operator="equal">
      <formula>"MEDIA"</formula>
    </cfRule>
  </conditionalFormatting>
  <conditionalFormatting sqref="AK206:AL206">
    <cfRule type="cellIs" dxfId="2318" priority="2885" operator="equal">
      <formula>"CATASTRÓFICO"</formula>
    </cfRule>
    <cfRule type="cellIs" dxfId="2317" priority="2886" operator="equal">
      <formula>"MAYOR"</formula>
    </cfRule>
    <cfRule type="cellIs" dxfId="2316" priority="2887" operator="equal">
      <formula>"MODERADO"</formula>
    </cfRule>
    <cfRule type="cellIs" dxfId="2315" priority="2888" operator="equal">
      <formula>"MENOR"</formula>
    </cfRule>
    <cfRule type="cellIs" dxfId="2314" priority="2889" operator="equal">
      <formula>"LEVE"</formula>
    </cfRule>
  </conditionalFormatting>
  <conditionalFormatting sqref="AB293">
    <cfRule type="cellIs" dxfId="2313" priority="2881" operator="equal">
      <formula>"MUY ALTA"</formula>
    </cfRule>
    <cfRule type="cellIs" dxfId="2312" priority="2882" operator="equal">
      <formula>"ALTA"</formula>
    </cfRule>
    <cfRule type="cellIs" dxfId="2311" priority="2883" operator="equal">
      <formula>"BAJA"</formula>
    </cfRule>
    <cfRule type="cellIs" dxfId="2310" priority="2884" operator="equal">
      <formula>"MUY BAJA"</formula>
    </cfRule>
  </conditionalFormatting>
  <conditionalFormatting sqref="AB293">
    <cfRule type="cellIs" dxfId="2309" priority="2880" operator="equal">
      <formula>"MEDIA"</formula>
    </cfRule>
  </conditionalFormatting>
  <conditionalFormatting sqref="AB294">
    <cfRule type="cellIs" dxfId="2308" priority="2876" operator="equal">
      <formula>"MUY ALTA"</formula>
    </cfRule>
    <cfRule type="cellIs" dxfId="2307" priority="2877" operator="equal">
      <formula>"ALTA"</formula>
    </cfRule>
    <cfRule type="cellIs" dxfId="2306" priority="2878" operator="equal">
      <formula>"BAJA"</formula>
    </cfRule>
    <cfRule type="cellIs" dxfId="2305" priority="2879" operator="equal">
      <formula>"MUY BAJA"</formula>
    </cfRule>
  </conditionalFormatting>
  <conditionalFormatting sqref="AB294">
    <cfRule type="cellIs" dxfId="2304" priority="2875" operator="equal">
      <formula>"MEDIA"</formula>
    </cfRule>
  </conditionalFormatting>
  <conditionalFormatting sqref="AE288">
    <cfRule type="cellIs" dxfId="2303" priority="2866" operator="equal">
      <formula>"EXTREMO"</formula>
    </cfRule>
    <cfRule type="cellIs" dxfId="2302" priority="2867" operator="equal">
      <formula>"ALTO"</formula>
    </cfRule>
    <cfRule type="cellIs" dxfId="2301" priority="2868" operator="equal">
      <formula>"MODERADO"</formula>
    </cfRule>
    <cfRule type="cellIs" dxfId="2300" priority="2869" operator="equal">
      <formula>"BAJO"</formula>
    </cfRule>
  </conditionalFormatting>
  <conditionalFormatting sqref="AE289:AE294">
    <cfRule type="cellIs" dxfId="2299" priority="2862" operator="equal">
      <formula>"EXTREMO"</formula>
    </cfRule>
    <cfRule type="cellIs" dxfId="2298" priority="2863" operator="equal">
      <formula>"ALTO"</formula>
    </cfRule>
    <cfRule type="cellIs" dxfId="2297" priority="2864" operator="equal">
      <formula>"MODERADO"</formula>
    </cfRule>
    <cfRule type="cellIs" dxfId="2296" priority="2865" operator="equal">
      <formula>"BAJO"</formula>
    </cfRule>
  </conditionalFormatting>
  <conditionalFormatting sqref="AD293:AD294">
    <cfRule type="cellIs" dxfId="2295" priority="2857" operator="equal">
      <formula>"CATASTRÓFICO"</formula>
    </cfRule>
    <cfRule type="cellIs" dxfId="2294" priority="2858" operator="equal">
      <formula>"MAYOR"</formula>
    </cfRule>
    <cfRule type="cellIs" dxfId="2293" priority="2859" operator="equal">
      <formula>"MODERADO"</formula>
    </cfRule>
    <cfRule type="cellIs" dxfId="2292" priority="2860" operator="equal">
      <formula>"MENOR"</formula>
    </cfRule>
    <cfRule type="cellIs" dxfId="2291" priority="2861" operator="equal">
      <formula>"LEVE"</formula>
    </cfRule>
  </conditionalFormatting>
  <conditionalFormatting sqref="AI293">
    <cfRule type="cellIs" dxfId="2290" priority="2849" operator="equal">
      <formula>"MUY ALTA"</formula>
    </cfRule>
    <cfRule type="cellIs" dxfId="2289" priority="2850" operator="equal">
      <formula>"ALTA"</formula>
    </cfRule>
    <cfRule type="cellIs" dxfId="2288" priority="2851" operator="equal">
      <formula>"BAJA"</formula>
    </cfRule>
    <cfRule type="cellIs" dxfId="2287" priority="2852" operator="equal">
      <formula>"MUY BAJA"</formula>
    </cfRule>
  </conditionalFormatting>
  <conditionalFormatting sqref="AI293">
    <cfRule type="cellIs" dxfId="2286" priority="2848" operator="equal">
      <formula>"MEDIA"</formula>
    </cfRule>
  </conditionalFormatting>
  <conditionalFormatting sqref="AK293:AL293">
    <cfRule type="cellIs" dxfId="2285" priority="2843" operator="equal">
      <formula>"CATASTRÓFICO"</formula>
    </cfRule>
    <cfRule type="cellIs" dxfId="2284" priority="2844" operator="equal">
      <formula>"MAYOR"</formula>
    </cfRule>
    <cfRule type="cellIs" dxfId="2283" priority="2845" operator="equal">
      <formula>"MODERADO"</formula>
    </cfRule>
    <cfRule type="cellIs" dxfId="2282" priority="2846" operator="equal">
      <formula>"MENOR"</formula>
    </cfRule>
    <cfRule type="cellIs" dxfId="2281" priority="2847" operator="equal">
      <formula>"LEVE"</formula>
    </cfRule>
  </conditionalFormatting>
  <conditionalFormatting sqref="M69:M71">
    <cfRule type="cellIs" dxfId="2280" priority="2838" operator="equal">
      <formula>"Muy Alta"</formula>
    </cfRule>
    <cfRule type="cellIs" dxfId="2279" priority="2839" operator="equal">
      <formula>"Alta"</formula>
    </cfRule>
    <cfRule type="cellIs" dxfId="2278" priority="2840" operator="equal">
      <formula>"Media"</formula>
    </cfRule>
    <cfRule type="cellIs" dxfId="2277" priority="2841" operator="equal">
      <formula>"Baja"</formula>
    </cfRule>
    <cfRule type="cellIs" dxfId="2276" priority="2842" operator="equal">
      <formula>"Muy Baja"</formula>
    </cfRule>
  </conditionalFormatting>
  <conditionalFormatting sqref="P69:P71">
    <cfRule type="cellIs" dxfId="2275" priority="2833" operator="equal">
      <formula>"Catastrófico"</formula>
    </cfRule>
    <cfRule type="cellIs" dxfId="2274" priority="2834" operator="equal">
      <formula>"Mayor"</formula>
    </cfRule>
    <cfRule type="cellIs" dxfId="2273" priority="2835" operator="equal">
      <formula>"Moderado"</formula>
    </cfRule>
    <cfRule type="cellIs" dxfId="2272" priority="2836" operator="equal">
      <formula>"Menor"</formula>
    </cfRule>
    <cfRule type="cellIs" dxfId="2271" priority="2837" operator="equal">
      <formula>"Leve"</formula>
    </cfRule>
  </conditionalFormatting>
  <conditionalFormatting sqref="R69:R71">
    <cfRule type="cellIs" dxfId="2270" priority="2829" operator="equal">
      <formula>"EXTREMO"</formula>
    </cfRule>
    <cfRule type="cellIs" dxfId="2269" priority="2830" operator="equal">
      <formula>"ALTO"</formula>
    </cfRule>
    <cfRule type="cellIs" dxfId="2268" priority="2831" operator="equal">
      <formula>"MODERADO"</formula>
    </cfRule>
    <cfRule type="cellIs" dxfId="2267" priority="2832" operator="equal">
      <formula>"BAJO"</formula>
    </cfRule>
  </conditionalFormatting>
  <conditionalFormatting sqref="AD66:AD68">
    <cfRule type="cellIs" dxfId="2266" priority="2824" operator="equal">
      <formula>"CATASTRÓFICO"</formula>
    </cfRule>
    <cfRule type="cellIs" dxfId="2265" priority="2825" operator="equal">
      <formula>"MAYOR"</formula>
    </cfRule>
    <cfRule type="cellIs" dxfId="2264" priority="2826" operator="equal">
      <formula>"MODERADO"</formula>
    </cfRule>
    <cfRule type="cellIs" dxfId="2263" priority="2827" operator="equal">
      <formula>"MENOR"</formula>
    </cfRule>
    <cfRule type="cellIs" dxfId="2262" priority="2828" operator="equal">
      <formula>"LEVE"</formula>
    </cfRule>
  </conditionalFormatting>
  <conditionalFormatting sqref="AD69:AD75">
    <cfRule type="cellIs" dxfId="2261" priority="2814" operator="equal">
      <formula>"CATASTRÓFICO"</formula>
    </cfRule>
    <cfRule type="cellIs" dxfId="2260" priority="2815" operator="equal">
      <formula>"MAYOR"</formula>
    </cfRule>
    <cfRule type="cellIs" dxfId="2259" priority="2816" operator="equal">
      <formula>"MODERADO"</formula>
    </cfRule>
    <cfRule type="cellIs" dxfId="2258" priority="2817" operator="equal">
      <formula>"MENOR"</formula>
    </cfRule>
    <cfRule type="cellIs" dxfId="2257" priority="2818" operator="equal">
      <formula>"LEVE"</formula>
    </cfRule>
  </conditionalFormatting>
  <conditionalFormatting sqref="AB32:AB33">
    <cfRule type="cellIs" dxfId="2256" priority="2810" operator="equal">
      <formula>"MUY ALTA"</formula>
    </cfRule>
    <cfRule type="cellIs" dxfId="2255" priority="2811" operator="equal">
      <formula>"ALTA"</formula>
    </cfRule>
    <cfRule type="cellIs" dxfId="2254" priority="2812" operator="equal">
      <formula>"BAJA"</formula>
    </cfRule>
    <cfRule type="cellIs" dxfId="2253" priority="2813" operator="equal">
      <formula>"MUY BAJA"</formula>
    </cfRule>
  </conditionalFormatting>
  <conditionalFormatting sqref="AB32:AB33">
    <cfRule type="cellIs" dxfId="2252" priority="2809" operator="equal">
      <formula>"MEDIA"</formula>
    </cfRule>
  </conditionalFormatting>
  <conditionalFormatting sqref="AB30">
    <cfRule type="cellIs" dxfId="2251" priority="2805" operator="equal">
      <formula>"MUY ALTA"</formula>
    </cfRule>
    <cfRule type="cellIs" dxfId="2250" priority="2806" operator="equal">
      <formula>"ALTA"</formula>
    </cfRule>
    <cfRule type="cellIs" dxfId="2249" priority="2807" operator="equal">
      <formula>"BAJA"</formula>
    </cfRule>
    <cfRule type="cellIs" dxfId="2248" priority="2808" operator="equal">
      <formula>"MUY BAJA"</formula>
    </cfRule>
  </conditionalFormatting>
  <conditionalFormatting sqref="AB30">
    <cfRule type="cellIs" dxfId="2247" priority="2804" operator="equal">
      <formula>"MEDIA"</formula>
    </cfRule>
  </conditionalFormatting>
  <conditionalFormatting sqref="AB31">
    <cfRule type="cellIs" dxfId="2246" priority="2800" operator="equal">
      <formula>"MUY ALTA"</formula>
    </cfRule>
    <cfRule type="cellIs" dxfId="2245" priority="2801" operator="equal">
      <formula>"ALTA"</formula>
    </cfRule>
    <cfRule type="cellIs" dxfId="2244" priority="2802" operator="equal">
      <formula>"BAJA"</formula>
    </cfRule>
    <cfRule type="cellIs" dxfId="2243" priority="2803" operator="equal">
      <formula>"MUY BAJA"</formula>
    </cfRule>
  </conditionalFormatting>
  <conditionalFormatting sqref="AB31">
    <cfRule type="cellIs" dxfId="2242" priority="2799" operator="equal">
      <formula>"MEDIA"</formula>
    </cfRule>
  </conditionalFormatting>
  <conditionalFormatting sqref="AB26:AB27">
    <cfRule type="cellIs" dxfId="2241" priority="2795" operator="equal">
      <formula>"MUY ALTA"</formula>
    </cfRule>
    <cfRule type="cellIs" dxfId="2240" priority="2796" operator="equal">
      <formula>"ALTA"</formula>
    </cfRule>
    <cfRule type="cellIs" dxfId="2239" priority="2797" operator="equal">
      <formula>"BAJA"</formula>
    </cfRule>
    <cfRule type="cellIs" dxfId="2238" priority="2798" operator="equal">
      <formula>"MUY BAJA"</formula>
    </cfRule>
  </conditionalFormatting>
  <conditionalFormatting sqref="AB26:AB27">
    <cfRule type="cellIs" dxfId="2237" priority="2794" operator="equal">
      <formula>"MEDIA"</formula>
    </cfRule>
  </conditionalFormatting>
  <conditionalFormatting sqref="AB28:AB29">
    <cfRule type="cellIs" dxfId="2236" priority="2790" operator="equal">
      <formula>"MUY ALTA"</formula>
    </cfRule>
    <cfRule type="cellIs" dxfId="2235" priority="2791" operator="equal">
      <formula>"ALTA"</formula>
    </cfRule>
    <cfRule type="cellIs" dxfId="2234" priority="2792" operator="equal">
      <formula>"BAJA"</formula>
    </cfRule>
    <cfRule type="cellIs" dxfId="2233" priority="2793" operator="equal">
      <formula>"MUY BAJA"</formula>
    </cfRule>
  </conditionalFormatting>
  <conditionalFormatting sqref="AB28:AB29">
    <cfRule type="cellIs" dxfId="2232" priority="2789" operator="equal">
      <formula>"MEDIA"</formula>
    </cfRule>
  </conditionalFormatting>
  <conditionalFormatting sqref="AB69:AB74">
    <cfRule type="cellIs" dxfId="2231" priority="2785" operator="equal">
      <formula>"MUY ALTA"</formula>
    </cfRule>
    <cfRule type="cellIs" dxfId="2230" priority="2786" operator="equal">
      <formula>"ALTA"</formula>
    </cfRule>
    <cfRule type="cellIs" dxfId="2229" priority="2787" operator="equal">
      <formula>"BAJA"</formula>
    </cfRule>
    <cfRule type="cellIs" dxfId="2228" priority="2788" operator="equal">
      <formula>"MUY BAJA"</formula>
    </cfRule>
  </conditionalFormatting>
  <conditionalFormatting sqref="AB69:AB74">
    <cfRule type="cellIs" dxfId="2227" priority="2784" operator="equal">
      <formula>"MEDIA"</formula>
    </cfRule>
  </conditionalFormatting>
  <conditionalFormatting sqref="AG52">
    <cfRule type="cellIs" dxfId="2226" priority="2530" operator="equal">
      <formula>"EXTREMO"</formula>
    </cfRule>
    <cfRule type="cellIs" dxfId="2225" priority="2531" operator="equal">
      <formula>"ALTO"</formula>
    </cfRule>
    <cfRule type="cellIs" dxfId="2224" priority="2532" operator="equal">
      <formula>"MODERADO"</formula>
    </cfRule>
    <cfRule type="cellIs" dxfId="2223" priority="2533" operator="equal">
      <formula>"BAJO"</formula>
    </cfRule>
  </conditionalFormatting>
  <conditionalFormatting sqref="AE63:AE65">
    <cfRule type="cellIs" dxfId="2222" priority="2764" operator="equal">
      <formula>"EXTREMO"</formula>
    </cfRule>
    <cfRule type="cellIs" dxfId="2221" priority="2765" operator="equal">
      <formula>"ALTO"</formula>
    </cfRule>
    <cfRule type="cellIs" dxfId="2220" priority="2766" operator="equal">
      <formula>"MODERADO"</formula>
    </cfRule>
    <cfRule type="cellIs" dxfId="2219" priority="2767" operator="equal">
      <formula>"BAJO"</formula>
    </cfRule>
  </conditionalFormatting>
  <conditionalFormatting sqref="AE66:AE75">
    <cfRule type="cellIs" dxfId="2218" priority="2756" operator="equal">
      <formula>"EXTREMO"</formula>
    </cfRule>
    <cfRule type="cellIs" dxfId="2217" priority="2757" operator="equal">
      <formula>"ALTO"</formula>
    </cfRule>
    <cfRule type="cellIs" dxfId="2216" priority="2758" operator="equal">
      <formula>"MODERADO"</formula>
    </cfRule>
    <cfRule type="cellIs" dxfId="2215" priority="2759" operator="equal">
      <formula>"BAJO"</formula>
    </cfRule>
  </conditionalFormatting>
  <conditionalFormatting sqref="AI66">
    <cfRule type="cellIs" dxfId="2214" priority="2740" operator="equal">
      <formula>"MUY ALTA"</formula>
    </cfRule>
    <cfRule type="cellIs" dxfId="2213" priority="2741" operator="equal">
      <formula>"ALTA"</formula>
    </cfRule>
    <cfRule type="cellIs" dxfId="2212" priority="2742" operator="equal">
      <formula>"BAJA"</formula>
    </cfRule>
    <cfRule type="cellIs" dxfId="2211" priority="2743" operator="equal">
      <formula>"MUY BAJA"</formula>
    </cfRule>
  </conditionalFormatting>
  <conditionalFormatting sqref="AI66">
    <cfRule type="cellIs" dxfId="2210" priority="2739" operator="equal">
      <formula>"MEDIA"</formula>
    </cfRule>
  </conditionalFormatting>
  <conditionalFormatting sqref="AI69:AI71">
    <cfRule type="cellIs" dxfId="2209" priority="2730" operator="equal">
      <formula>"MUY ALTA"</formula>
    </cfRule>
    <cfRule type="cellIs" dxfId="2208" priority="2731" operator="equal">
      <formula>"ALTA"</formula>
    </cfRule>
    <cfRule type="cellIs" dxfId="2207" priority="2732" operator="equal">
      <formula>"BAJA"</formula>
    </cfRule>
    <cfRule type="cellIs" dxfId="2206" priority="2733" operator="equal">
      <formula>"MUY BAJA"</formula>
    </cfRule>
  </conditionalFormatting>
  <conditionalFormatting sqref="AI69:AI71">
    <cfRule type="cellIs" dxfId="2205" priority="2729" operator="equal">
      <formula>"MEDIA"</formula>
    </cfRule>
  </conditionalFormatting>
  <conditionalFormatting sqref="AK66">
    <cfRule type="cellIs" dxfId="2204" priority="2724" operator="equal">
      <formula>"CATASTRÓFICO"</formula>
    </cfRule>
    <cfRule type="cellIs" dxfId="2203" priority="2725" operator="equal">
      <formula>"MAYOR"</formula>
    </cfRule>
    <cfRule type="cellIs" dxfId="2202" priority="2726" operator="equal">
      <formula>"MODERADO"</formula>
    </cfRule>
    <cfRule type="cellIs" dxfId="2201" priority="2727" operator="equal">
      <formula>"MENOR"</formula>
    </cfRule>
    <cfRule type="cellIs" dxfId="2200" priority="2728" operator="equal">
      <formula>"LEVE"</formula>
    </cfRule>
  </conditionalFormatting>
  <conditionalFormatting sqref="AK69:AK71">
    <cfRule type="cellIs" dxfId="2199" priority="2719" operator="equal">
      <formula>"CATASTRÓFICO"</formula>
    </cfRule>
    <cfRule type="cellIs" dxfId="2198" priority="2720" operator="equal">
      <formula>"MAYOR"</formula>
    </cfRule>
    <cfRule type="cellIs" dxfId="2197" priority="2721" operator="equal">
      <formula>"MODERADO"</formula>
    </cfRule>
    <cfRule type="cellIs" dxfId="2196" priority="2722" operator="equal">
      <formula>"MENOR"</formula>
    </cfRule>
    <cfRule type="cellIs" dxfId="2195" priority="2723" operator="equal">
      <formula>"LEVE"</formula>
    </cfRule>
  </conditionalFormatting>
  <conditionalFormatting sqref="AB38">
    <cfRule type="cellIs" dxfId="2194" priority="2715" operator="equal">
      <formula>"MUY ALTA"</formula>
    </cfRule>
    <cfRule type="cellIs" dxfId="2193" priority="2716" operator="equal">
      <formula>"ALTA"</formula>
    </cfRule>
    <cfRule type="cellIs" dxfId="2192" priority="2717" operator="equal">
      <formula>"BAJA"</formula>
    </cfRule>
    <cfRule type="cellIs" dxfId="2191" priority="2718" operator="equal">
      <formula>"MUY BAJA"</formula>
    </cfRule>
  </conditionalFormatting>
  <conditionalFormatting sqref="AB38">
    <cfRule type="cellIs" dxfId="2190" priority="2714" operator="equal">
      <formula>"MEDIA"</formula>
    </cfRule>
  </conditionalFormatting>
  <conditionalFormatting sqref="AB39">
    <cfRule type="cellIs" dxfId="2189" priority="2710" operator="equal">
      <formula>"MUY ALTA"</formula>
    </cfRule>
    <cfRule type="cellIs" dxfId="2188" priority="2711" operator="equal">
      <formula>"ALTA"</formula>
    </cfRule>
    <cfRule type="cellIs" dxfId="2187" priority="2712" operator="equal">
      <formula>"BAJA"</formula>
    </cfRule>
    <cfRule type="cellIs" dxfId="2186" priority="2713" operator="equal">
      <formula>"MUY BAJA"</formula>
    </cfRule>
  </conditionalFormatting>
  <conditionalFormatting sqref="AB39">
    <cfRule type="cellIs" dxfId="2185" priority="2709" operator="equal">
      <formula>"MEDIA"</formula>
    </cfRule>
  </conditionalFormatting>
  <conditionalFormatting sqref="AB37">
    <cfRule type="cellIs" dxfId="2184" priority="2705" operator="equal">
      <formula>"MUY ALTA"</formula>
    </cfRule>
    <cfRule type="cellIs" dxfId="2183" priority="2706" operator="equal">
      <formula>"ALTA"</formula>
    </cfRule>
    <cfRule type="cellIs" dxfId="2182" priority="2707" operator="equal">
      <formula>"BAJA"</formula>
    </cfRule>
    <cfRule type="cellIs" dxfId="2181" priority="2708" operator="equal">
      <formula>"MUY BAJA"</formula>
    </cfRule>
  </conditionalFormatting>
  <conditionalFormatting sqref="AB37">
    <cfRule type="cellIs" dxfId="2180" priority="2704" operator="equal">
      <formula>"MEDIA"</formula>
    </cfRule>
  </conditionalFormatting>
  <conditionalFormatting sqref="AD37:AD44">
    <cfRule type="cellIs" dxfId="2179" priority="2699" operator="equal">
      <formula>"CATASTRÓFICO"</formula>
    </cfRule>
    <cfRule type="cellIs" dxfId="2178" priority="2700" operator="equal">
      <formula>"MAYOR"</formula>
    </cfRule>
    <cfRule type="cellIs" dxfId="2177" priority="2701" operator="equal">
      <formula>"MODERADO"</formula>
    </cfRule>
    <cfRule type="cellIs" dxfId="2176" priority="2702" operator="equal">
      <formula>"MENOR"</formula>
    </cfRule>
    <cfRule type="cellIs" dxfId="2175" priority="2703" operator="equal">
      <formula>"LEVE"</formula>
    </cfRule>
  </conditionalFormatting>
  <conditionalFormatting sqref="AE39">
    <cfRule type="cellIs" dxfId="2174" priority="2695" operator="equal">
      <formula>"EXTREMO"</formula>
    </cfRule>
    <cfRule type="cellIs" dxfId="2173" priority="2696" operator="equal">
      <formula>"ALTO"</formula>
    </cfRule>
    <cfRule type="cellIs" dxfId="2172" priority="2697" operator="equal">
      <formula>"MODERADO"</formula>
    </cfRule>
    <cfRule type="cellIs" dxfId="2171" priority="2698" operator="equal">
      <formula>"BAJO"</formula>
    </cfRule>
  </conditionalFormatting>
  <conditionalFormatting sqref="AE37:AE38">
    <cfRule type="cellIs" dxfId="2170" priority="2691" operator="equal">
      <formula>"EXTREMO"</formula>
    </cfRule>
    <cfRule type="cellIs" dxfId="2169" priority="2692" operator="equal">
      <formula>"ALTO"</formula>
    </cfRule>
    <cfRule type="cellIs" dxfId="2168" priority="2693" operator="equal">
      <formula>"MODERADO"</formula>
    </cfRule>
    <cfRule type="cellIs" dxfId="2167" priority="2694" operator="equal">
      <formula>"BAJO"</formula>
    </cfRule>
  </conditionalFormatting>
  <conditionalFormatting sqref="AF37">
    <cfRule type="cellIs" dxfId="2166" priority="2690" operator="equal">
      <formula>0</formula>
    </cfRule>
  </conditionalFormatting>
  <conditionalFormatting sqref="AE93">
    <cfRule type="cellIs" dxfId="2165" priority="2684" operator="equal">
      <formula>"EXTREMO"</formula>
    </cfRule>
    <cfRule type="cellIs" dxfId="2164" priority="2685" operator="equal">
      <formula>"ALTO"</formula>
    </cfRule>
    <cfRule type="cellIs" dxfId="2163" priority="2686" operator="equal">
      <formula>"MODERADO"</formula>
    </cfRule>
    <cfRule type="cellIs" dxfId="2162" priority="2687" operator="equal">
      <formula>"BAJO"</formula>
    </cfRule>
  </conditionalFormatting>
  <conditionalFormatting sqref="AF91">
    <cfRule type="cellIs" dxfId="2161" priority="2683" operator="equal">
      <formula>0</formula>
    </cfRule>
  </conditionalFormatting>
  <conditionalFormatting sqref="AI91">
    <cfRule type="cellIs" dxfId="2160" priority="2679" operator="equal">
      <formula>"MUY ALTA"</formula>
    </cfRule>
    <cfRule type="cellIs" dxfId="2159" priority="2680" operator="equal">
      <formula>"ALTA"</formula>
    </cfRule>
    <cfRule type="cellIs" dxfId="2158" priority="2681" operator="equal">
      <formula>"BAJA"</formula>
    </cfRule>
    <cfRule type="cellIs" dxfId="2157" priority="2682" operator="equal">
      <formula>"MUY BAJA"</formula>
    </cfRule>
  </conditionalFormatting>
  <conditionalFormatting sqref="AI91">
    <cfRule type="cellIs" dxfId="2156" priority="2678" operator="equal">
      <formula>"MEDIA"</formula>
    </cfRule>
  </conditionalFormatting>
  <conditionalFormatting sqref="M218">
    <cfRule type="cellIs" dxfId="2155" priority="2673" operator="equal">
      <formula>"Muy Alta"</formula>
    </cfRule>
    <cfRule type="cellIs" dxfId="2154" priority="2674" operator="equal">
      <formula>"Alta"</formula>
    </cfRule>
    <cfRule type="cellIs" dxfId="2153" priority="2675" operator="equal">
      <formula>"Media"</formula>
    </cfRule>
    <cfRule type="cellIs" dxfId="2152" priority="2676" operator="equal">
      <formula>"Baja"</formula>
    </cfRule>
    <cfRule type="cellIs" dxfId="2151" priority="2677" operator="equal">
      <formula>"Muy Baja"</formula>
    </cfRule>
  </conditionalFormatting>
  <conditionalFormatting sqref="R218">
    <cfRule type="cellIs" dxfId="2150" priority="2664" operator="equal">
      <formula>"EXTREMO"</formula>
    </cfRule>
    <cfRule type="cellIs" dxfId="2149" priority="2665" operator="equal">
      <formula>"ALTO"</formula>
    </cfRule>
    <cfRule type="cellIs" dxfId="2148" priority="2666" operator="equal">
      <formula>"MODERADO"</formula>
    </cfRule>
    <cfRule type="cellIs" dxfId="2147" priority="2667" operator="equal">
      <formula>"BAJO"</formula>
    </cfRule>
  </conditionalFormatting>
  <conditionalFormatting sqref="AD218">
    <cfRule type="cellIs" dxfId="2146" priority="2659" operator="equal">
      <formula>"CATASTRÓFICO"</formula>
    </cfRule>
    <cfRule type="cellIs" dxfId="2145" priority="2660" operator="equal">
      <formula>"MAYOR"</formula>
    </cfRule>
    <cfRule type="cellIs" dxfId="2144" priority="2661" operator="equal">
      <formula>"MODERADO"</formula>
    </cfRule>
    <cfRule type="cellIs" dxfId="2143" priority="2662" operator="equal">
      <formula>"MENOR"</formula>
    </cfRule>
    <cfRule type="cellIs" dxfId="2142" priority="2663" operator="equal">
      <formula>"LEVE"</formula>
    </cfRule>
  </conditionalFormatting>
  <conditionalFormatting sqref="AD219">
    <cfRule type="cellIs" dxfId="2141" priority="2654" operator="equal">
      <formula>"CATASTRÓFICO"</formula>
    </cfRule>
    <cfRule type="cellIs" dxfId="2140" priority="2655" operator="equal">
      <formula>"MAYOR"</formula>
    </cfRule>
    <cfRule type="cellIs" dxfId="2139" priority="2656" operator="equal">
      <formula>"MODERADO"</formula>
    </cfRule>
    <cfRule type="cellIs" dxfId="2138" priority="2657" operator="equal">
      <formula>"MENOR"</formula>
    </cfRule>
    <cfRule type="cellIs" dxfId="2137" priority="2658" operator="equal">
      <formula>"LEVE"</formula>
    </cfRule>
  </conditionalFormatting>
  <conditionalFormatting sqref="AE218">
    <cfRule type="cellIs" dxfId="2136" priority="2650" operator="equal">
      <formula>"EXTREMO"</formula>
    </cfRule>
    <cfRule type="cellIs" dxfId="2135" priority="2651" operator="equal">
      <formula>"ALTO"</formula>
    </cfRule>
    <cfRule type="cellIs" dxfId="2134" priority="2652" operator="equal">
      <formula>"MODERADO"</formula>
    </cfRule>
    <cfRule type="cellIs" dxfId="2133" priority="2653" operator="equal">
      <formula>"BAJO"</formula>
    </cfRule>
  </conditionalFormatting>
  <conditionalFormatting sqref="AE219">
    <cfRule type="cellIs" dxfId="2132" priority="2646" operator="equal">
      <formula>"EXTREMO"</formula>
    </cfRule>
    <cfRule type="cellIs" dxfId="2131" priority="2647" operator="equal">
      <formula>"ALTO"</formula>
    </cfRule>
    <cfRule type="cellIs" dxfId="2130" priority="2648" operator="equal">
      <formula>"MODERADO"</formula>
    </cfRule>
    <cfRule type="cellIs" dxfId="2129" priority="2649" operator="equal">
      <formula>"BAJO"</formula>
    </cfRule>
  </conditionalFormatting>
  <conditionalFormatting sqref="AF218:AG218">
    <cfRule type="cellIs" dxfId="2128" priority="2645" operator="equal">
      <formula>0</formula>
    </cfRule>
  </conditionalFormatting>
  <conditionalFormatting sqref="AI218">
    <cfRule type="cellIs" dxfId="2127" priority="2641" operator="equal">
      <formula>"MUY ALTA"</formula>
    </cfRule>
    <cfRule type="cellIs" dxfId="2126" priority="2642" operator="equal">
      <formula>"ALTA"</formula>
    </cfRule>
    <cfRule type="cellIs" dxfId="2125" priority="2643" operator="equal">
      <formula>"BAJA"</formula>
    </cfRule>
    <cfRule type="cellIs" dxfId="2124" priority="2644" operator="equal">
      <formula>"MUY BAJA"</formula>
    </cfRule>
  </conditionalFormatting>
  <conditionalFormatting sqref="AI218">
    <cfRule type="cellIs" dxfId="2123" priority="2640" operator="equal">
      <formula>"MEDIA"</formula>
    </cfRule>
  </conditionalFormatting>
  <conditionalFormatting sqref="AK218:AL218">
    <cfRule type="cellIs" dxfId="2122" priority="2635" operator="equal">
      <formula>"CATASTRÓFICO"</formula>
    </cfRule>
    <cfRule type="cellIs" dxfId="2121" priority="2636" operator="equal">
      <formula>"MAYOR"</formula>
    </cfRule>
    <cfRule type="cellIs" dxfId="2120" priority="2637" operator="equal">
      <formula>"MODERADO"</formula>
    </cfRule>
    <cfRule type="cellIs" dxfId="2119" priority="2638" operator="equal">
      <formula>"MENOR"</formula>
    </cfRule>
    <cfRule type="cellIs" dxfId="2118" priority="2639" operator="equal">
      <formula>"LEVE"</formula>
    </cfRule>
  </conditionalFormatting>
  <conditionalFormatting sqref="M246">
    <cfRule type="cellIs" dxfId="2117" priority="2630" operator="equal">
      <formula>"Muy Alta"</formula>
    </cfRule>
    <cfRule type="cellIs" dxfId="2116" priority="2631" operator="equal">
      <formula>"Alta"</formula>
    </cfRule>
    <cfRule type="cellIs" dxfId="2115" priority="2632" operator="equal">
      <formula>"Media"</formula>
    </cfRule>
    <cfRule type="cellIs" dxfId="2114" priority="2633" operator="equal">
      <formula>"Baja"</formula>
    </cfRule>
    <cfRule type="cellIs" dxfId="2113" priority="2634" operator="equal">
      <formula>"Muy Baja"</formula>
    </cfRule>
  </conditionalFormatting>
  <conditionalFormatting sqref="P246">
    <cfRule type="cellIs" dxfId="2112" priority="2625" operator="equal">
      <formula>"Catastrófico"</formula>
    </cfRule>
    <cfRule type="cellIs" dxfId="2111" priority="2626" operator="equal">
      <formula>"Mayor"</formula>
    </cfRule>
    <cfRule type="cellIs" dxfId="2110" priority="2627" operator="equal">
      <formula>"Moderado"</formula>
    </cfRule>
    <cfRule type="cellIs" dxfId="2109" priority="2628" operator="equal">
      <formula>"Menor"</formula>
    </cfRule>
    <cfRule type="cellIs" dxfId="2108" priority="2629" operator="equal">
      <formula>"Leve"</formula>
    </cfRule>
  </conditionalFormatting>
  <conditionalFormatting sqref="R246">
    <cfRule type="cellIs" dxfId="2107" priority="2621" operator="equal">
      <formula>"EXTREMO"</formula>
    </cfRule>
    <cfRule type="cellIs" dxfId="2106" priority="2622" operator="equal">
      <formula>"ALTO"</formula>
    </cfRule>
    <cfRule type="cellIs" dxfId="2105" priority="2623" operator="equal">
      <formula>"MODERADO"</formula>
    </cfRule>
    <cfRule type="cellIs" dxfId="2104" priority="2624" operator="equal">
      <formula>"BAJO"</formula>
    </cfRule>
  </conditionalFormatting>
  <conditionalFormatting sqref="AE247">
    <cfRule type="cellIs" dxfId="2103" priority="2617" operator="equal">
      <formula>"EXTREMO"</formula>
    </cfRule>
    <cfRule type="cellIs" dxfId="2102" priority="2618" operator="equal">
      <formula>"ALTO"</formula>
    </cfRule>
    <cfRule type="cellIs" dxfId="2101" priority="2619" operator="equal">
      <formula>"MODERADO"</formula>
    </cfRule>
    <cfRule type="cellIs" dxfId="2100" priority="2620" operator="equal">
      <formula>"BAJO"</formula>
    </cfRule>
  </conditionalFormatting>
  <conditionalFormatting sqref="AE246">
    <cfRule type="cellIs" dxfId="2099" priority="2609" operator="equal">
      <formula>"EXTREMO"</formula>
    </cfRule>
    <cfRule type="cellIs" dxfId="2098" priority="2610" operator="equal">
      <formula>"ALTO"</formula>
    </cfRule>
    <cfRule type="cellIs" dxfId="2097" priority="2611" operator="equal">
      <formula>"MODERADO"</formula>
    </cfRule>
    <cfRule type="cellIs" dxfId="2096" priority="2612" operator="equal">
      <formula>"BAJO"</formula>
    </cfRule>
  </conditionalFormatting>
  <conditionalFormatting sqref="AD246:AD249">
    <cfRule type="cellIs" dxfId="2095" priority="2604" operator="equal">
      <formula>"CATASTRÓFICO"</formula>
    </cfRule>
    <cfRule type="cellIs" dxfId="2094" priority="2605" operator="equal">
      <formula>"MAYOR"</formula>
    </cfRule>
    <cfRule type="cellIs" dxfId="2093" priority="2606" operator="equal">
      <formula>"MODERADO"</formula>
    </cfRule>
    <cfRule type="cellIs" dxfId="2092" priority="2607" operator="equal">
      <formula>"MENOR"</formula>
    </cfRule>
    <cfRule type="cellIs" dxfId="2091" priority="2608" operator="equal">
      <formula>"LEVE"</formula>
    </cfRule>
  </conditionalFormatting>
  <conditionalFormatting sqref="AF246:AG246">
    <cfRule type="cellIs" dxfId="2090" priority="2603" operator="equal">
      <formula>0</formula>
    </cfRule>
  </conditionalFormatting>
  <conditionalFormatting sqref="AI246">
    <cfRule type="cellIs" dxfId="2089" priority="2599" operator="equal">
      <formula>"MUY ALTA"</formula>
    </cfRule>
    <cfRule type="cellIs" dxfId="2088" priority="2600" operator="equal">
      <formula>"ALTA"</formula>
    </cfRule>
    <cfRule type="cellIs" dxfId="2087" priority="2601" operator="equal">
      <formula>"BAJA"</formula>
    </cfRule>
    <cfRule type="cellIs" dxfId="2086" priority="2602" operator="equal">
      <formula>"MUY BAJA"</formula>
    </cfRule>
  </conditionalFormatting>
  <conditionalFormatting sqref="AI246">
    <cfRule type="cellIs" dxfId="2085" priority="2598" operator="equal">
      <formula>"MEDIA"</formula>
    </cfRule>
  </conditionalFormatting>
  <conditionalFormatting sqref="AK246:AL246">
    <cfRule type="cellIs" dxfId="2084" priority="2593" operator="equal">
      <formula>"CATASTRÓFICO"</formula>
    </cfRule>
    <cfRule type="cellIs" dxfId="2083" priority="2594" operator="equal">
      <formula>"MAYOR"</formula>
    </cfRule>
    <cfRule type="cellIs" dxfId="2082" priority="2595" operator="equal">
      <formula>"MODERADO"</formula>
    </cfRule>
    <cfRule type="cellIs" dxfId="2081" priority="2596" operator="equal">
      <formula>"MENOR"</formula>
    </cfRule>
    <cfRule type="cellIs" dxfId="2080" priority="2597" operator="equal">
      <formula>"LEVE"</formula>
    </cfRule>
  </conditionalFormatting>
  <conditionalFormatting sqref="AK243:AL243">
    <cfRule type="cellIs" dxfId="2079" priority="2588" operator="equal">
      <formula>"CATASTRÓFICO"</formula>
    </cfRule>
    <cfRule type="cellIs" dxfId="2078" priority="2589" operator="equal">
      <formula>"MAYOR"</formula>
    </cfRule>
    <cfRule type="cellIs" dxfId="2077" priority="2590" operator="equal">
      <formula>"MODERADO"</formula>
    </cfRule>
    <cfRule type="cellIs" dxfId="2076" priority="2591" operator="equal">
      <formula>"MENOR"</formula>
    </cfRule>
    <cfRule type="cellIs" dxfId="2075" priority="2592" operator="equal">
      <formula>"LEVE"</formula>
    </cfRule>
  </conditionalFormatting>
  <conditionalFormatting sqref="M278">
    <cfRule type="cellIs" dxfId="2074" priority="2583" operator="equal">
      <formula>"Muy Alta"</formula>
    </cfRule>
    <cfRule type="cellIs" dxfId="2073" priority="2584" operator="equal">
      <formula>"Alta"</formula>
    </cfRule>
    <cfRule type="cellIs" dxfId="2072" priority="2585" operator="equal">
      <formula>"Media"</formula>
    </cfRule>
    <cfRule type="cellIs" dxfId="2071" priority="2586" operator="equal">
      <formula>"Baja"</formula>
    </cfRule>
    <cfRule type="cellIs" dxfId="2070" priority="2587" operator="equal">
      <formula>"Muy Baja"</formula>
    </cfRule>
  </conditionalFormatting>
  <conditionalFormatting sqref="M282">
    <cfRule type="cellIs" dxfId="2069" priority="2578" operator="equal">
      <formula>"Muy Alta"</formula>
    </cfRule>
    <cfRule type="cellIs" dxfId="2068" priority="2579" operator="equal">
      <formula>"Alta"</formula>
    </cfRule>
    <cfRule type="cellIs" dxfId="2067" priority="2580" operator="equal">
      <formula>"Media"</formula>
    </cfRule>
    <cfRule type="cellIs" dxfId="2066" priority="2581" operator="equal">
      <formula>"Baja"</formula>
    </cfRule>
    <cfRule type="cellIs" dxfId="2065" priority="2582" operator="equal">
      <formula>"Muy Baja"</formula>
    </cfRule>
  </conditionalFormatting>
  <conditionalFormatting sqref="R278">
    <cfRule type="cellIs" dxfId="2064" priority="2569" operator="equal">
      <formula>"EXTREMO"</formula>
    </cfRule>
    <cfRule type="cellIs" dxfId="2063" priority="2570" operator="equal">
      <formula>"ALTO"</formula>
    </cfRule>
    <cfRule type="cellIs" dxfId="2062" priority="2571" operator="equal">
      <formula>"MODERADO"</formula>
    </cfRule>
    <cfRule type="cellIs" dxfId="2061" priority="2572" operator="equal">
      <formula>"BAJO"</formula>
    </cfRule>
  </conditionalFormatting>
  <conditionalFormatting sqref="AB278:AB279">
    <cfRule type="cellIs" dxfId="2060" priority="2565" operator="equal">
      <formula>"MUY ALTA"</formula>
    </cfRule>
    <cfRule type="cellIs" dxfId="2059" priority="2566" operator="equal">
      <formula>"ALTA"</formula>
    </cfRule>
    <cfRule type="cellIs" dxfId="2058" priority="2567" operator="equal">
      <formula>"BAJA"</formula>
    </cfRule>
    <cfRule type="cellIs" dxfId="2057" priority="2568" operator="equal">
      <formula>"MUY BAJA"</formula>
    </cfRule>
  </conditionalFormatting>
  <conditionalFormatting sqref="AB278:AB279">
    <cfRule type="cellIs" dxfId="2056" priority="2564" operator="equal">
      <formula>"MEDIA"</formula>
    </cfRule>
  </conditionalFormatting>
  <conditionalFormatting sqref="AD278:AD279">
    <cfRule type="cellIs" dxfId="2055" priority="2559" operator="equal">
      <formula>"CATASTRÓFICO"</formula>
    </cfRule>
    <cfRule type="cellIs" dxfId="2054" priority="2560" operator="equal">
      <formula>"MAYOR"</formula>
    </cfRule>
    <cfRule type="cellIs" dxfId="2053" priority="2561" operator="equal">
      <formula>"MODERADO"</formula>
    </cfRule>
    <cfRule type="cellIs" dxfId="2052" priority="2562" operator="equal">
      <formula>"MENOR"</formula>
    </cfRule>
    <cfRule type="cellIs" dxfId="2051" priority="2563" operator="equal">
      <formula>"LEVE"</formula>
    </cfRule>
  </conditionalFormatting>
  <conditionalFormatting sqref="AE278">
    <cfRule type="cellIs" dxfId="2050" priority="2555" operator="equal">
      <formula>"EXTREMO"</formula>
    </cfRule>
    <cfRule type="cellIs" dxfId="2049" priority="2556" operator="equal">
      <formula>"ALTO"</formula>
    </cfRule>
    <cfRule type="cellIs" dxfId="2048" priority="2557" operator="equal">
      <formula>"MODERADO"</formula>
    </cfRule>
    <cfRule type="cellIs" dxfId="2047" priority="2558" operator="equal">
      <formula>"BAJO"</formula>
    </cfRule>
  </conditionalFormatting>
  <conditionalFormatting sqref="AE279">
    <cfRule type="cellIs" dxfId="2046" priority="2551" operator="equal">
      <formula>"EXTREMO"</formula>
    </cfRule>
    <cfRule type="cellIs" dxfId="2045" priority="2552" operator="equal">
      <formula>"ALTO"</formula>
    </cfRule>
    <cfRule type="cellIs" dxfId="2044" priority="2553" operator="equal">
      <formula>"MODERADO"</formula>
    </cfRule>
    <cfRule type="cellIs" dxfId="2043" priority="2554" operator="equal">
      <formula>"BAJO"</formula>
    </cfRule>
  </conditionalFormatting>
  <conditionalFormatting sqref="AI278">
    <cfRule type="cellIs" dxfId="2042" priority="2545" operator="equal">
      <formula>"MUY ALTA"</formula>
    </cfRule>
    <cfRule type="cellIs" dxfId="2041" priority="2546" operator="equal">
      <formula>"ALTA"</formula>
    </cfRule>
    <cfRule type="cellIs" dxfId="2040" priority="2547" operator="equal">
      <formula>"BAJA"</formula>
    </cfRule>
    <cfRule type="cellIs" dxfId="2039" priority="2548" operator="equal">
      <formula>"MUY BAJA"</formula>
    </cfRule>
  </conditionalFormatting>
  <conditionalFormatting sqref="AI278">
    <cfRule type="cellIs" dxfId="2038" priority="2544" operator="equal">
      <formula>"MEDIA"</formula>
    </cfRule>
  </conditionalFormatting>
  <conditionalFormatting sqref="AK278:AL278">
    <cfRule type="cellIs" dxfId="2037" priority="2539" operator="equal">
      <formula>"CATASTRÓFICO"</formula>
    </cfRule>
    <cfRule type="cellIs" dxfId="2036" priority="2540" operator="equal">
      <formula>"MAYOR"</formula>
    </cfRule>
    <cfRule type="cellIs" dxfId="2035" priority="2541" operator="equal">
      <formula>"MODERADO"</formula>
    </cfRule>
    <cfRule type="cellIs" dxfId="2034" priority="2542" operator="equal">
      <formula>"MENOR"</formula>
    </cfRule>
    <cfRule type="cellIs" dxfId="2033" priority="2543" operator="equal">
      <formula>"LEVE"</formula>
    </cfRule>
  </conditionalFormatting>
  <conditionalFormatting sqref="AB53">
    <cfRule type="cellIs" dxfId="2032" priority="2535" operator="equal">
      <formula>"MUY ALTA"</formula>
    </cfRule>
    <cfRule type="cellIs" dxfId="2031" priority="2536" operator="equal">
      <formula>"ALTA"</formula>
    </cfRule>
    <cfRule type="cellIs" dxfId="2030" priority="2537" operator="equal">
      <formula>"BAJA"</formula>
    </cfRule>
    <cfRule type="cellIs" dxfId="2029" priority="2538" operator="equal">
      <formula>"MUY BAJA"</formula>
    </cfRule>
  </conditionalFormatting>
  <conditionalFormatting sqref="AB53">
    <cfRule type="cellIs" dxfId="2028" priority="2534" operator="equal">
      <formula>"MEDIA"</formula>
    </cfRule>
  </conditionalFormatting>
  <conditionalFormatting sqref="AF55:AF56">
    <cfRule type="cellIs" dxfId="2027" priority="2522" operator="equal">
      <formula>"EXTREMO"</formula>
    </cfRule>
    <cfRule type="cellIs" dxfId="2026" priority="2523" operator="equal">
      <formula>"ALTO"</formula>
    </cfRule>
    <cfRule type="cellIs" dxfId="2025" priority="2524" operator="equal">
      <formula>"MODERADO"</formula>
    </cfRule>
    <cfRule type="cellIs" dxfId="2024" priority="2525" operator="equal">
      <formula>"BAJO"</formula>
    </cfRule>
  </conditionalFormatting>
  <conditionalFormatting sqref="AK55:AL55">
    <cfRule type="cellIs" dxfId="2023" priority="2517" operator="equal">
      <formula>"CATASTRÓFICO"</formula>
    </cfRule>
    <cfRule type="cellIs" dxfId="2022" priority="2518" operator="equal">
      <formula>"MAYOR"</formula>
    </cfRule>
    <cfRule type="cellIs" dxfId="2021" priority="2519" operator="equal">
      <formula>"MODERADO"</formula>
    </cfRule>
    <cfRule type="cellIs" dxfId="2020" priority="2520" operator="equal">
      <formula>"MENOR"</formula>
    </cfRule>
    <cfRule type="cellIs" dxfId="2019" priority="2521" operator="equal">
      <formula>"LEVE"</formula>
    </cfRule>
  </conditionalFormatting>
  <conditionalFormatting sqref="AK52:AL52">
    <cfRule type="cellIs" dxfId="2018" priority="2512" operator="equal">
      <formula>"CATASTRÓFICO"</formula>
    </cfRule>
    <cfRule type="cellIs" dxfId="2017" priority="2513" operator="equal">
      <formula>"MAYOR"</formula>
    </cfRule>
    <cfRule type="cellIs" dxfId="2016" priority="2514" operator="equal">
      <formula>"MODERADO"</formula>
    </cfRule>
    <cfRule type="cellIs" dxfId="2015" priority="2515" operator="equal">
      <formula>"MENOR"</formula>
    </cfRule>
    <cfRule type="cellIs" dxfId="2014" priority="2516" operator="equal">
      <formula>"LEVE"</formula>
    </cfRule>
  </conditionalFormatting>
  <conditionalFormatting sqref="AI55">
    <cfRule type="cellIs" dxfId="2013" priority="2508" operator="equal">
      <formula>"MUY ALTA"</formula>
    </cfRule>
    <cfRule type="cellIs" dxfId="2012" priority="2509" operator="equal">
      <formula>"ALTA"</formula>
    </cfRule>
    <cfRule type="cellIs" dxfId="2011" priority="2510" operator="equal">
      <formula>"BAJA"</formula>
    </cfRule>
    <cfRule type="cellIs" dxfId="2010" priority="2511" operator="equal">
      <formula>"MUY BAJA"</formula>
    </cfRule>
  </conditionalFormatting>
  <conditionalFormatting sqref="AI55">
    <cfRule type="cellIs" dxfId="2009" priority="2507" operator="equal">
      <formula>"MEDIA"</formula>
    </cfRule>
  </conditionalFormatting>
  <conditionalFormatting sqref="AI52">
    <cfRule type="cellIs" dxfId="2008" priority="2503" operator="equal">
      <formula>"MUY ALTA"</formula>
    </cfRule>
    <cfRule type="cellIs" dxfId="2007" priority="2504" operator="equal">
      <formula>"ALTA"</formula>
    </cfRule>
    <cfRule type="cellIs" dxfId="2006" priority="2505" operator="equal">
      <formula>"BAJA"</formula>
    </cfRule>
    <cfRule type="cellIs" dxfId="2005" priority="2506" operator="equal">
      <formula>"MUY BAJA"</formula>
    </cfRule>
  </conditionalFormatting>
  <conditionalFormatting sqref="AI52">
    <cfRule type="cellIs" dxfId="2004" priority="2502" operator="equal">
      <formula>"MEDIA"</formula>
    </cfRule>
  </conditionalFormatting>
  <conditionalFormatting sqref="AI57">
    <cfRule type="cellIs" dxfId="2003" priority="2498" operator="equal">
      <formula>"MUY ALTA"</formula>
    </cfRule>
    <cfRule type="cellIs" dxfId="2002" priority="2499" operator="equal">
      <formula>"ALTA"</formula>
    </cfRule>
    <cfRule type="cellIs" dxfId="2001" priority="2500" operator="equal">
      <formula>"BAJA"</formula>
    </cfRule>
    <cfRule type="cellIs" dxfId="2000" priority="2501" operator="equal">
      <formula>"MUY BAJA"</formula>
    </cfRule>
  </conditionalFormatting>
  <conditionalFormatting sqref="AI57">
    <cfRule type="cellIs" dxfId="1999" priority="2497" operator="equal">
      <formula>"MEDIA"</formula>
    </cfRule>
  </conditionalFormatting>
  <conditionalFormatting sqref="M153 M155">
    <cfRule type="cellIs" dxfId="1998" priority="2492" operator="equal">
      <formula>"Muy Alta"</formula>
    </cfRule>
    <cfRule type="cellIs" dxfId="1997" priority="2493" operator="equal">
      <formula>"Alta"</formula>
    </cfRule>
    <cfRule type="cellIs" dxfId="1996" priority="2494" operator="equal">
      <formula>"Media"</formula>
    </cfRule>
    <cfRule type="cellIs" dxfId="1995" priority="2495" operator="equal">
      <formula>"Baja"</formula>
    </cfRule>
    <cfRule type="cellIs" dxfId="1994" priority="2496" operator="equal">
      <formula>"Muy Baja"</formula>
    </cfRule>
  </conditionalFormatting>
  <conditionalFormatting sqref="P153 P155">
    <cfRule type="cellIs" dxfId="1993" priority="2483" operator="equal">
      <formula>"Catastrófico"</formula>
    </cfRule>
    <cfRule type="cellIs" dxfId="1992" priority="2484" operator="equal">
      <formula>"Mayor"</formula>
    </cfRule>
    <cfRule type="cellIs" dxfId="1991" priority="2485" operator="equal">
      <formula>"Moderado"</formula>
    </cfRule>
    <cfRule type="cellIs" dxfId="1990" priority="2486" operator="equal">
      <formula>"Menor"</formula>
    </cfRule>
    <cfRule type="cellIs" dxfId="1989" priority="2487" operator="equal">
      <formula>"Leve"</formula>
    </cfRule>
  </conditionalFormatting>
  <conditionalFormatting sqref="AI268:AI269 AI272">
    <cfRule type="cellIs" dxfId="1988" priority="2291" operator="equal">
      <formula>"MUY ALTA"</formula>
    </cfRule>
    <cfRule type="cellIs" dxfId="1987" priority="2292" operator="equal">
      <formula>"ALTA"</formula>
    </cfRule>
    <cfRule type="cellIs" dxfId="1986" priority="2293" operator="equal">
      <formula>"BAJA"</formula>
    </cfRule>
    <cfRule type="cellIs" dxfId="1985" priority="2294" operator="equal">
      <formula>"MUY BAJA"</formula>
    </cfRule>
  </conditionalFormatting>
  <conditionalFormatting sqref="AI268:AI269 AI272">
    <cfRule type="cellIs" dxfId="1984" priority="2290" operator="equal">
      <formula>"MEDIA"</formula>
    </cfRule>
  </conditionalFormatting>
  <conditionalFormatting sqref="AB153">
    <cfRule type="cellIs" dxfId="1983" priority="2464" operator="equal">
      <formula>"MUY ALTA"</formula>
    </cfRule>
    <cfRule type="cellIs" dxfId="1982" priority="2465" operator="equal">
      <formula>"ALTA"</formula>
    </cfRule>
    <cfRule type="cellIs" dxfId="1981" priority="2466" operator="equal">
      <formula>"BAJA"</formula>
    </cfRule>
    <cfRule type="cellIs" dxfId="1980" priority="2467" operator="equal">
      <formula>"MUY BAJA"</formula>
    </cfRule>
  </conditionalFormatting>
  <conditionalFormatting sqref="AB153">
    <cfRule type="cellIs" dxfId="1979" priority="2463" operator="equal">
      <formula>"MEDIA"</formula>
    </cfRule>
  </conditionalFormatting>
  <conditionalFormatting sqref="AB154:AB156">
    <cfRule type="cellIs" dxfId="1978" priority="2459" operator="equal">
      <formula>"MUY ALTA"</formula>
    </cfRule>
    <cfRule type="cellIs" dxfId="1977" priority="2460" operator="equal">
      <formula>"ALTA"</formula>
    </cfRule>
    <cfRule type="cellIs" dxfId="1976" priority="2461" operator="equal">
      <formula>"BAJA"</formula>
    </cfRule>
    <cfRule type="cellIs" dxfId="1975" priority="2462" operator="equal">
      <formula>"MUY BAJA"</formula>
    </cfRule>
  </conditionalFormatting>
  <conditionalFormatting sqref="AB154:AB156">
    <cfRule type="cellIs" dxfId="1974" priority="2458" operator="equal">
      <formula>"MEDIA"</formula>
    </cfRule>
  </conditionalFormatting>
  <conditionalFormatting sqref="AD153">
    <cfRule type="cellIs" dxfId="1973" priority="2453" operator="equal">
      <formula>"CATASTRÓFICO"</formula>
    </cfRule>
    <cfRule type="cellIs" dxfId="1972" priority="2454" operator="equal">
      <formula>"MAYOR"</formula>
    </cfRule>
    <cfRule type="cellIs" dxfId="1971" priority="2455" operator="equal">
      <formula>"MODERADO"</formula>
    </cfRule>
    <cfRule type="cellIs" dxfId="1970" priority="2456" operator="equal">
      <formula>"MENOR"</formula>
    </cfRule>
    <cfRule type="cellIs" dxfId="1969" priority="2457" operator="equal">
      <formula>"LEVE"</formula>
    </cfRule>
  </conditionalFormatting>
  <conditionalFormatting sqref="AD154:AD156">
    <cfRule type="cellIs" dxfId="1968" priority="2448" operator="equal">
      <formula>"CATASTRÓFICO"</formula>
    </cfRule>
    <cfRule type="cellIs" dxfId="1967" priority="2449" operator="equal">
      <formula>"MAYOR"</formula>
    </cfRule>
    <cfRule type="cellIs" dxfId="1966" priority="2450" operator="equal">
      <formula>"MODERADO"</formula>
    </cfRule>
    <cfRule type="cellIs" dxfId="1965" priority="2451" operator="equal">
      <formula>"MENOR"</formula>
    </cfRule>
    <cfRule type="cellIs" dxfId="1964" priority="2452" operator="equal">
      <formula>"LEVE"</formula>
    </cfRule>
  </conditionalFormatting>
  <conditionalFormatting sqref="AG153">
    <cfRule type="cellIs" dxfId="1963" priority="2436" operator="equal">
      <formula>"EXTREMO"</formula>
    </cfRule>
    <cfRule type="cellIs" dxfId="1962" priority="2437" operator="equal">
      <formula>"ALTO"</formula>
    </cfRule>
    <cfRule type="cellIs" dxfId="1961" priority="2438" operator="equal">
      <formula>"MODERADO"</formula>
    </cfRule>
    <cfRule type="cellIs" dxfId="1960" priority="2439" operator="equal">
      <formula>"BAJO"</formula>
    </cfRule>
  </conditionalFormatting>
  <conditionalFormatting sqref="AI153 AI155">
    <cfRule type="cellIs" dxfId="1959" priority="2428" operator="equal">
      <formula>"MUY ALTA"</formula>
    </cfRule>
    <cfRule type="cellIs" dxfId="1958" priority="2429" operator="equal">
      <formula>"ALTA"</formula>
    </cfRule>
    <cfRule type="cellIs" dxfId="1957" priority="2430" operator="equal">
      <formula>"BAJA"</formula>
    </cfRule>
    <cfRule type="cellIs" dxfId="1956" priority="2431" operator="equal">
      <formula>"MUY BAJA"</formula>
    </cfRule>
  </conditionalFormatting>
  <conditionalFormatting sqref="AI153 AI155">
    <cfRule type="cellIs" dxfId="1955" priority="2427" operator="equal">
      <formula>"MEDIA"</formula>
    </cfRule>
  </conditionalFormatting>
  <conditionalFormatting sqref="AK153:AL153 AK155">
    <cfRule type="cellIs" dxfId="1954" priority="2422" operator="equal">
      <formula>"CATASTRÓFICO"</formula>
    </cfRule>
    <cfRule type="cellIs" dxfId="1953" priority="2423" operator="equal">
      <formula>"MAYOR"</formula>
    </cfRule>
    <cfRule type="cellIs" dxfId="1952" priority="2424" operator="equal">
      <formula>"MODERADO"</formula>
    </cfRule>
    <cfRule type="cellIs" dxfId="1951" priority="2425" operator="equal">
      <formula>"MENOR"</formula>
    </cfRule>
    <cfRule type="cellIs" dxfId="1950" priority="2426" operator="equal">
      <formula>"LEVE"</formula>
    </cfRule>
  </conditionalFormatting>
  <conditionalFormatting sqref="P132">
    <cfRule type="cellIs" dxfId="1949" priority="2417" operator="equal">
      <formula>"Catastrófico"</formula>
    </cfRule>
    <cfRule type="cellIs" dxfId="1948" priority="2418" operator="equal">
      <formula>"Mayor"</formula>
    </cfRule>
    <cfRule type="cellIs" dxfId="1947" priority="2419" operator="equal">
      <formula>"Moderado"</formula>
    </cfRule>
    <cfRule type="cellIs" dxfId="1946" priority="2420" operator="equal">
      <formula>"Menor"</formula>
    </cfRule>
    <cfRule type="cellIs" dxfId="1945" priority="2421" operator="equal">
      <formula>"Leve"</formula>
    </cfRule>
  </conditionalFormatting>
  <conditionalFormatting sqref="AG132">
    <cfRule type="cellIs" dxfId="1944" priority="2413" operator="equal">
      <formula>"EXTREMO"</formula>
    </cfRule>
    <cfRule type="cellIs" dxfId="1943" priority="2414" operator="equal">
      <formula>"ALTO"</formula>
    </cfRule>
    <cfRule type="cellIs" dxfId="1942" priority="2415" operator="equal">
      <formula>"MODERADO"</formula>
    </cfRule>
    <cfRule type="cellIs" dxfId="1941" priority="2416" operator="equal">
      <formula>"BAJO"</formula>
    </cfRule>
  </conditionalFormatting>
  <conditionalFormatting sqref="AB132">
    <cfRule type="cellIs" dxfId="1940" priority="2405" operator="equal">
      <formula>"MUY ALTA"</formula>
    </cfRule>
    <cfRule type="cellIs" dxfId="1939" priority="2406" operator="equal">
      <formula>"ALTA"</formula>
    </cfRule>
    <cfRule type="cellIs" dxfId="1938" priority="2407" operator="equal">
      <formula>"BAJA"</formula>
    </cfRule>
    <cfRule type="cellIs" dxfId="1937" priority="2408" operator="equal">
      <formula>"MUY BAJA"</formula>
    </cfRule>
  </conditionalFormatting>
  <conditionalFormatting sqref="AB132">
    <cfRule type="cellIs" dxfId="1936" priority="2404" operator="equal">
      <formula>"MEDIA"</formula>
    </cfRule>
  </conditionalFormatting>
  <conditionalFormatting sqref="AI132">
    <cfRule type="cellIs" dxfId="1935" priority="2400" operator="equal">
      <formula>"MUY ALTA"</formula>
    </cfRule>
    <cfRule type="cellIs" dxfId="1934" priority="2401" operator="equal">
      <formula>"ALTA"</formula>
    </cfRule>
    <cfRule type="cellIs" dxfId="1933" priority="2402" operator="equal">
      <formula>"BAJA"</formula>
    </cfRule>
    <cfRule type="cellIs" dxfId="1932" priority="2403" operator="equal">
      <formula>"MUY BAJA"</formula>
    </cfRule>
  </conditionalFormatting>
  <conditionalFormatting sqref="AI132">
    <cfRule type="cellIs" dxfId="1931" priority="2399" operator="equal">
      <formula>"MEDIA"</formula>
    </cfRule>
  </conditionalFormatting>
  <conditionalFormatting sqref="AK132">
    <cfRule type="cellIs" dxfId="1930" priority="2394" operator="equal">
      <formula>"CATASTRÓFICO"</formula>
    </cfRule>
    <cfRule type="cellIs" dxfId="1929" priority="2395" operator="equal">
      <formula>"MAYOR"</formula>
    </cfRule>
    <cfRule type="cellIs" dxfId="1928" priority="2396" operator="equal">
      <formula>"MODERADO"</formula>
    </cfRule>
    <cfRule type="cellIs" dxfId="1927" priority="2397" operator="equal">
      <formula>"MENOR"</formula>
    </cfRule>
    <cfRule type="cellIs" dxfId="1926" priority="2398" operator="equal">
      <formula>"LEVE"</formula>
    </cfRule>
  </conditionalFormatting>
  <conditionalFormatting sqref="AG108:AG109">
    <cfRule type="cellIs" dxfId="1925" priority="2390" operator="equal">
      <formula>"EXTREMO"</formula>
    </cfRule>
    <cfRule type="cellIs" dxfId="1924" priority="2391" operator="equal">
      <formula>"ALTO"</formula>
    </cfRule>
    <cfRule type="cellIs" dxfId="1923" priority="2392" operator="equal">
      <formula>"MODERADO"</formula>
    </cfRule>
    <cfRule type="cellIs" dxfId="1922" priority="2393" operator="equal">
      <formula>"BAJO"</formula>
    </cfRule>
  </conditionalFormatting>
  <conditionalFormatting sqref="AF108:AF109">
    <cfRule type="cellIs" dxfId="1921" priority="2386" operator="equal">
      <formula>"EXTREMO"</formula>
    </cfRule>
    <cfRule type="cellIs" dxfId="1920" priority="2387" operator="equal">
      <formula>"ALTO"</formula>
    </cfRule>
    <cfRule type="cellIs" dxfId="1919" priority="2388" operator="equal">
      <formula>"MODERADO"</formula>
    </cfRule>
    <cfRule type="cellIs" dxfId="1918" priority="2389" operator="equal">
      <formula>"BAJO"</formula>
    </cfRule>
  </conditionalFormatting>
  <conditionalFormatting sqref="AK108">
    <cfRule type="cellIs" dxfId="1917" priority="2381" operator="equal">
      <formula>"CATASTRÓFICO"</formula>
    </cfRule>
    <cfRule type="cellIs" dxfId="1916" priority="2382" operator="equal">
      <formula>"MAYOR"</formula>
    </cfRule>
    <cfRule type="cellIs" dxfId="1915" priority="2383" operator="equal">
      <formula>"MODERADO"</formula>
    </cfRule>
    <cfRule type="cellIs" dxfId="1914" priority="2384" operator="equal">
      <formula>"MENOR"</formula>
    </cfRule>
    <cfRule type="cellIs" dxfId="1913" priority="2385" operator="equal">
      <formula>"LEVE"</formula>
    </cfRule>
  </conditionalFormatting>
  <conditionalFormatting sqref="AG110">
    <cfRule type="cellIs" dxfId="1912" priority="2377" operator="equal">
      <formula>"EXTREMO"</formula>
    </cfRule>
    <cfRule type="cellIs" dxfId="1911" priority="2378" operator="equal">
      <formula>"ALTO"</formula>
    </cfRule>
    <cfRule type="cellIs" dxfId="1910" priority="2379" operator="equal">
      <formula>"MODERADO"</formula>
    </cfRule>
    <cfRule type="cellIs" dxfId="1909" priority="2380" operator="equal">
      <formula>"BAJO"</formula>
    </cfRule>
  </conditionalFormatting>
  <conditionalFormatting sqref="AF110">
    <cfRule type="cellIs" dxfId="1908" priority="2373" operator="equal">
      <formula>"EXTREMO"</formula>
    </cfRule>
    <cfRule type="cellIs" dxfId="1907" priority="2374" operator="equal">
      <formula>"ALTO"</formula>
    </cfRule>
    <cfRule type="cellIs" dxfId="1906" priority="2375" operator="equal">
      <formula>"MODERADO"</formula>
    </cfRule>
    <cfRule type="cellIs" dxfId="1905" priority="2376" operator="equal">
      <formula>"BAJO"</formula>
    </cfRule>
  </conditionalFormatting>
  <conditionalFormatting sqref="AK110">
    <cfRule type="cellIs" dxfId="1904" priority="2368" operator="equal">
      <formula>"CATASTRÓFICO"</formula>
    </cfRule>
    <cfRule type="cellIs" dxfId="1903" priority="2369" operator="equal">
      <formula>"MAYOR"</formula>
    </cfRule>
    <cfRule type="cellIs" dxfId="1902" priority="2370" operator="equal">
      <formula>"MODERADO"</formula>
    </cfRule>
    <cfRule type="cellIs" dxfId="1901" priority="2371" operator="equal">
      <formula>"MENOR"</formula>
    </cfRule>
    <cfRule type="cellIs" dxfId="1900" priority="2372" operator="equal">
      <formula>"LEVE"</formula>
    </cfRule>
  </conditionalFormatting>
  <conditionalFormatting sqref="P268:P269">
    <cfRule type="cellIs" dxfId="1899" priority="2325" operator="equal">
      <formula>"Catastrófico"</formula>
    </cfRule>
    <cfRule type="cellIs" dxfId="1898" priority="2326" operator="equal">
      <formula>"Mayor"</formula>
    </cfRule>
    <cfRule type="cellIs" dxfId="1897" priority="2327" operator="equal">
      <formula>"Moderado"</formula>
    </cfRule>
    <cfRule type="cellIs" dxfId="1896" priority="2328" operator="equal">
      <formula>"Menor"</formula>
    </cfRule>
    <cfRule type="cellIs" dxfId="1895" priority="2329" operator="equal">
      <formula>"Leve"</formula>
    </cfRule>
  </conditionalFormatting>
  <conditionalFormatting sqref="R268:R269">
    <cfRule type="cellIs" dxfId="1894" priority="2321" operator="equal">
      <formula>"EXTREMO"</formula>
    </cfRule>
    <cfRule type="cellIs" dxfId="1893" priority="2322" operator="equal">
      <formula>"ALTO"</formula>
    </cfRule>
    <cfRule type="cellIs" dxfId="1892" priority="2323" operator="equal">
      <formula>"MODERADO"</formula>
    </cfRule>
    <cfRule type="cellIs" dxfId="1891" priority="2324" operator="equal">
      <formula>"BAJO"</formula>
    </cfRule>
  </conditionalFormatting>
  <conditionalFormatting sqref="M268:M269">
    <cfRule type="cellIs" dxfId="1890" priority="2316" operator="equal">
      <formula>"Muy Alta"</formula>
    </cfRule>
    <cfRule type="cellIs" dxfId="1889" priority="2317" operator="equal">
      <formula>"Alta"</formula>
    </cfRule>
    <cfRule type="cellIs" dxfId="1888" priority="2318" operator="equal">
      <formula>"Media"</formula>
    </cfRule>
    <cfRule type="cellIs" dxfId="1887" priority="2319" operator="equal">
      <formula>"Baja"</formula>
    </cfRule>
    <cfRule type="cellIs" dxfId="1886" priority="2320" operator="equal">
      <formula>"Muy Baja"</formula>
    </cfRule>
  </conditionalFormatting>
  <conditionalFormatting sqref="AD268:AD271">
    <cfRule type="cellIs" dxfId="1885" priority="2311" operator="equal">
      <formula>"CATASTRÓFICO"</formula>
    </cfRule>
    <cfRule type="cellIs" dxfId="1884" priority="2312" operator="equal">
      <formula>"MAYOR"</formula>
    </cfRule>
    <cfRule type="cellIs" dxfId="1883" priority="2313" operator="equal">
      <formula>"MODERADO"</formula>
    </cfRule>
    <cfRule type="cellIs" dxfId="1882" priority="2314" operator="equal">
      <formula>"MENOR"</formula>
    </cfRule>
    <cfRule type="cellIs" dxfId="1881" priority="2315" operator="equal">
      <formula>"LEVE"</formula>
    </cfRule>
  </conditionalFormatting>
  <conditionalFormatting sqref="AE267:AE271">
    <cfRule type="cellIs" dxfId="1880" priority="2303" operator="equal">
      <formula>"EXTREMO"</formula>
    </cfRule>
    <cfRule type="cellIs" dxfId="1879" priority="2304" operator="equal">
      <formula>"ALTO"</formula>
    </cfRule>
    <cfRule type="cellIs" dxfId="1878" priority="2305" operator="equal">
      <formula>"MODERADO"</formula>
    </cfRule>
    <cfRule type="cellIs" dxfId="1877" priority="2306" operator="equal">
      <formula>"BAJO"</formula>
    </cfRule>
  </conditionalFormatting>
  <conditionalFormatting sqref="AF268:AF274">
    <cfRule type="cellIs" dxfId="1876" priority="2299" operator="equal">
      <formula>"EXTREMO"</formula>
    </cfRule>
    <cfRule type="cellIs" dxfId="1875" priority="2300" operator="equal">
      <formula>"ALTO"</formula>
    </cfRule>
    <cfRule type="cellIs" dxfId="1874" priority="2301" operator="equal">
      <formula>"MODERADO"</formula>
    </cfRule>
    <cfRule type="cellIs" dxfId="1873" priority="2302" operator="equal">
      <formula>"BAJO"</formula>
    </cfRule>
  </conditionalFormatting>
  <conditionalFormatting sqref="AG268:AG274">
    <cfRule type="cellIs" dxfId="1872" priority="2295" operator="equal">
      <formula>"EXTREMO"</formula>
    </cfRule>
    <cfRule type="cellIs" dxfId="1871" priority="2296" operator="equal">
      <formula>"ALTO"</formula>
    </cfRule>
    <cfRule type="cellIs" dxfId="1870" priority="2297" operator="equal">
      <formula>"MODERADO"</formula>
    </cfRule>
    <cfRule type="cellIs" dxfId="1869" priority="2298" operator="equal">
      <formula>"BAJO"</formula>
    </cfRule>
  </conditionalFormatting>
  <conditionalFormatting sqref="AK268:AK269 AK272">
    <cfRule type="cellIs" dxfId="1868" priority="2285" operator="equal">
      <formula>"CATASTRÓFICO"</formula>
    </cfRule>
    <cfRule type="cellIs" dxfId="1867" priority="2286" operator="equal">
      <formula>"MAYOR"</formula>
    </cfRule>
    <cfRule type="cellIs" dxfId="1866" priority="2287" operator="equal">
      <formula>"MODERADO"</formula>
    </cfRule>
    <cfRule type="cellIs" dxfId="1865" priority="2288" operator="equal">
      <formula>"MENOR"</formula>
    </cfRule>
    <cfRule type="cellIs" dxfId="1864" priority="2289" operator="equal">
      <formula>"LEVE"</formula>
    </cfRule>
  </conditionalFormatting>
  <conditionalFormatting sqref="AD187">
    <cfRule type="cellIs" dxfId="1863" priority="2270" operator="equal">
      <formula>"CATASTRÓFICO"</formula>
    </cfRule>
    <cfRule type="cellIs" dxfId="1862" priority="2271" operator="equal">
      <formula>"MAYOR"</formula>
    </cfRule>
    <cfRule type="cellIs" dxfId="1861" priority="2272" operator="equal">
      <formula>"MODERADO"</formula>
    </cfRule>
    <cfRule type="cellIs" dxfId="1860" priority="2273" operator="equal">
      <formula>"MENOR"</formula>
    </cfRule>
    <cfRule type="cellIs" dxfId="1859" priority="2274" operator="equal">
      <formula>"LEVE"</formula>
    </cfRule>
  </conditionalFormatting>
  <conditionalFormatting sqref="AD185:AD186">
    <cfRule type="cellIs" dxfId="1858" priority="2265" operator="equal">
      <formula>"CATASTRÓFICO"</formula>
    </cfRule>
    <cfRule type="cellIs" dxfId="1857" priority="2266" operator="equal">
      <formula>"MAYOR"</formula>
    </cfRule>
    <cfRule type="cellIs" dxfId="1856" priority="2267" operator="equal">
      <formula>"MODERADO"</formula>
    </cfRule>
    <cfRule type="cellIs" dxfId="1855" priority="2268" operator="equal">
      <formula>"MENOR"</formula>
    </cfRule>
    <cfRule type="cellIs" dxfId="1854" priority="2269" operator="equal">
      <formula>"LEVE"</formula>
    </cfRule>
  </conditionalFormatting>
  <conditionalFormatting sqref="AE187">
    <cfRule type="cellIs" dxfId="1853" priority="2261" operator="equal">
      <formula>"EXTREMO"</formula>
    </cfRule>
    <cfRule type="cellIs" dxfId="1852" priority="2262" operator="equal">
      <formula>"ALTO"</formula>
    </cfRule>
    <cfRule type="cellIs" dxfId="1851" priority="2263" operator="equal">
      <formula>"MODERADO"</formula>
    </cfRule>
    <cfRule type="cellIs" dxfId="1850" priority="2264" operator="equal">
      <formula>"BAJO"</formula>
    </cfRule>
  </conditionalFormatting>
  <conditionalFormatting sqref="AE185:AE186">
    <cfRule type="cellIs" dxfId="1849" priority="2257" operator="equal">
      <formula>"EXTREMO"</formula>
    </cfRule>
    <cfRule type="cellIs" dxfId="1848" priority="2258" operator="equal">
      <formula>"ALTO"</formula>
    </cfRule>
    <cfRule type="cellIs" dxfId="1847" priority="2259" operator="equal">
      <formula>"MODERADO"</formula>
    </cfRule>
    <cfRule type="cellIs" dxfId="1846" priority="2260" operator="equal">
      <formula>"BAJO"</formula>
    </cfRule>
  </conditionalFormatting>
  <conditionalFormatting sqref="AI185">
    <cfRule type="cellIs" dxfId="1845" priority="2252" operator="equal">
      <formula>"MUY ALTA"</formula>
    </cfRule>
    <cfRule type="cellIs" dxfId="1844" priority="2253" operator="equal">
      <formula>"ALTA"</formula>
    </cfRule>
    <cfRule type="cellIs" dxfId="1843" priority="2254" operator="equal">
      <formula>"BAJA"</formula>
    </cfRule>
    <cfRule type="cellIs" dxfId="1842" priority="2255" operator="equal">
      <formula>"MUY BAJA"</formula>
    </cfRule>
  </conditionalFormatting>
  <conditionalFormatting sqref="AI185">
    <cfRule type="cellIs" dxfId="1841" priority="2251" operator="equal">
      <formula>"MEDIA"</formula>
    </cfRule>
  </conditionalFormatting>
  <conditionalFormatting sqref="AK185:AL185">
    <cfRule type="cellIs" dxfId="1840" priority="2246" operator="equal">
      <formula>"CATASTRÓFICO"</formula>
    </cfRule>
    <cfRule type="cellIs" dxfId="1839" priority="2247" operator="equal">
      <formula>"MAYOR"</formula>
    </cfRule>
    <cfRule type="cellIs" dxfId="1838" priority="2248" operator="equal">
      <formula>"MODERADO"</formula>
    </cfRule>
    <cfRule type="cellIs" dxfId="1837" priority="2249" operator="equal">
      <formula>"MENOR"</formula>
    </cfRule>
    <cfRule type="cellIs" dxfId="1836" priority="2250" operator="equal">
      <formula>"LEVE"</formula>
    </cfRule>
  </conditionalFormatting>
  <conditionalFormatting sqref="M76">
    <cfRule type="cellIs" dxfId="1835" priority="2240" operator="equal">
      <formula>"Muy Alta"</formula>
    </cfRule>
    <cfRule type="cellIs" dxfId="1834" priority="2241" operator="equal">
      <formula>"Alta"</formula>
    </cfRule>
    <cfRule type="cellIs" dxfId="1833" priority="2242" operator="equal">
      <formula>"Media"</formula>
    </cfRule>
    <cfRule type="cellIs" dxfId="1832" priority="2243" operator="equal">
      <formula>"Baja"</formula>
    </cfRule>
    <cfRule type="cellIs" dxfId="1831" priority="2244" operator="equal">
      <formula>"Muy Baja"</formula>
    </cfRule>
  </conditionalFormatting>
  <conditionalFormatting sqref="P76">
    <cfRule type="cellIs" dxfId="1830" priority="2235" operator="equal">
      <formula>"Catastrófico"</formula>
    </cfRule>
    <cfRule type="cellIs" dxfId="1829" priority="2236" operator="equal">
      <formula>"Mayor"</formula>
    </cfRule>
    <cfRule type="cellIs" dxfId="1828" priority="2237" operator="equal">
      <formula>"Moderado"</formula>
    </cfRule>
    <cfRule type="cellIs" dxfId="1827" priority="2238" operator="equal">
      <formula>"Menor"</formula>
    </cfRule>
    <cfRule type="cellIs" dxfId="1826" priority="2239" operator="equal">
      <formula>"Leve"</formula>
    </cfRule>
  </conditionalFormatting>
  <conditionalFormatting sqref="R76">
    <cfRule type="cellIs" dxfId="1825" priority="2231" operator="equal">
      <formula>"EXTREMO"</formula>
    </cfRule>
    <cfRule type="cellIs" dxfId="1824" priority="2232" operator="equal">
      <formula>"ALTO"</formula>
    </cfRule>
    <cfRule type="cellIs" dxfId="1823" priority="2233" operator="equal">
      <formula>"MODERADO"</formula>
    </cfRule>
    <cfRule type="cellIs" dxfId="1822" priority="2234" operator="equal">
      <formula>"BAJO"</formula>
    </cfRule>
  </conditionalFormatting>
  <conditionalFormatting sqref="AB77">
    <cfRule type="cellIs" dxfId="1821" priority="2227" operator="equal">
      <formula>"MUY ALTA"</formula>
    </cfRule>
    <cfRule type="cellIs" dxfId="1820" priority="2228" operator="equal">
      <formula>"ALTA"</formula>
    </cfRule>
    <cfRule type="cellIs" dxfId="1819" priority="2229" operator="equal">
      <formula>"BAJA"</formula>
    </cfRule>
    <cfRule type="cellIs" dxfId="1818" priority="2230" operator="equal">
      <formula>"MUY BAJA"</formula>
    </cfRule>
  </conditionalFormatting>
  <conditionalFormatting sqref="AB77">
    <cfRule type="cellIs" dxfId="1817" priority="2226" operator="equal">
      <formula>"MEDIA"</formula>
    </cfRule>
  </conditionalFormatting>
  <conditionalFormatting sqref="AD76:AD77">
    <cfRule type="cellIs" dxfId="1816" priority="2221" operator="equal">
      <formula>"CATASTRÓFICO"</formula>
    </cfRule>
    <cfRule type="cellIs" dxfId="1815" priority="2222" operator="equal">
      <formula>"MAYOR"</formula>
    </cfRule>
    <cfRule type="cellIs" dxfId="1814" priority="2223" operator="equal">
      <formula>"MODERADO"</formula>
    </cfRule>
    <cfRule type="cellIs" dxfId="1813" priority="2224" operator="equal">
      <formula>"MENOR"</formula>
    </cfRule>
    <cfRule type="cellIs" dxfId="1812" priority="2225" operator="equal">
      <formula>"LEVE"</formula>
    </cfRule>
  </conditionalFormatting>
  <conditionalFormatting sqref="AB76">
    <cfRule type="cellIs" dxfId="1811" priority="2217" operator="equal">
      <formula>"MUY ALTA"</formula>
    </cfRule>
    <cfRule type="cellIs" dxfId="1810" priority="2218" operator="equal">
      <formula>"ALTA"</formula>
    </cfRule>
    <cfRule type="cellIs" dxfId="1809" priority="2219" operator="equal">
      <formula>"BAJA"</formula>
    </cfRule>
    <cfRule type="cellIs" dxfId="1808" priority="2220" operator="equal">
      <formula>"MUY BAJA"</formula>
    </cfRule>
  </conditionalFormatting>
  <conditionalFormatting sqref="AB76">
    <cfRule type="cellIs" dxfId="1807" priority="2216" operator="equal">
      <formula>"MEDIA"</formula>
    </cfRule>
  </conditionalFormatting>
  <conditionalFormatting sqref="AE76:AE77">
    <cfRule type="cellIs" dxfId="1806" priority="2212" operator="equal">
      <formula>"EXTREMO"</formula>
    </cfRule>
    <cfRule type="cellIs" dxfId="1805" priority="2213" operator="equal">
      <formula>"ALTO"</formula>
    </cfRule>
    <cfRule type="cellIs" dxfId="1804" priority="2214" operator="equal">
      <formula>"MODERADO"</formula>
    </cfRule>
    <cfRule type="cellIs" dxfId="1803" priority="2215" operator="equal">
      <formula>"BAJO"</formula>
    </cfRule>
  </conditionalFormatting>
  <conditionalFormatting sqref="AI76">
    <cfRule type="cellIs" dxfId="1802" priority="2206" operator="equal">
      <formula>"MUY ALTA"</formula>
    </cfRule>
    <cfRule type="cellIs" dxfId="1801" priority="2207" operator="equal">
      <formula>"ALTA"</formula>
    </cfRule>
    <cfRule type="cellIs" dxfId="1800" priority="2208" operator="equal">
      <formula>"BAJA"</formula>
    </cfRule>
    <cfRule type="cellIs" dxfId="1799" priority="2209" operator="equal">
      <formula>"MUY BAJA"</formula>
    </cfRule>
  </conditionalFormatting>
  <conditionalFormatting sqref="AI76">
    <cfRule type="cellIs" dxfId="1798" priority="2205" operator="equal">
      <formula>"MEDIA"</formula>
    </cfRule>
  </conditionalFormatting>
  <conditionalFormatting sqref="AK76">
    <cfRule type="cellIs" dxfId="1797" priority="2200" operator="equal">
      <formula>"CATASTRÓFICO"</formula>
    </cfRule>
    <cfRule type="cellIs" dxfId="1796" priority="2201" operator="equal">
      <formula>"MAYOR"</formula>
    </cfRule>
    <cfRule type="cellIs" dxfId="1795" priority="2202" operator="equal">
      <formula>"MODERADO"</formula>
    </cfRule>
    <cfRule type="cellIs" dxfId="1794" priority="2203" operator="equal">
      <formula>"MENOR"</formula>
    </cfRule>
    <cfRule type="cellIs" dxfId="1793" priority="2204" operator="equal">
      <formula>"LEVE"</formula>
    </cfRule>
  </conditionalFormatting>
  <conditionalFormatting sqref="M78">
    <cfRule type="cellIs" dxfId="1792" priority="2195" operator="equal">
      <formula>"Muy Alta"</formula>
    </cfRule>
    <cfRule type="cellIs" dxfId="1791" priority="2196" operator="equal">
      <formula>"Alta"</formula>
    </cfRule>
    <cfRule type="cellIs" dxfId="1790" priority="2197" operator="equal">
      <formula>"Media"</formula>
    </cfRule>
    <cfRule type="cellIs" dxfId="1789" priority="2198" operator="equal">
      <formula>"Baja"</formula>
    </cfRule>
    <cfRule type="cellIs" dxfId="1788" priority="2199" operator="equal">
      <formula>"Muy Baja"</formula>
    </cfRule>
  </conditionalFormatting>
  <conditionalFormatting sqref="P78">
    <cfRule type="cellIs" dxfId="1787" priority="2190" operator="equal">
      <formula>"Catastrófico"</formula>
    </cfRule>
    <cfRule type="cellIs" dxfId="1786" priority="2191" operator="equal">
      <formula>"Mayor"</formula>
    </cfRule>
    <cfRule type="cellIs" dxfId="1785" priority="2192" operator="equal">
      <formula>"Moderado"</formula>
    </cfRule>
    <cfRule type="cellIs" dxfId="1784" priority="2193" operator="equal">
      <formula>"Menor"</formula>
    </cfRule>
    <cfRule type="cellIs" dxfId="1783" priority="2194" operator="equal">
      <formula>"Leve"</formula>
    </cfRule>
  </conditionalFormatting>
  <conditionalFormatting sqref="R78">
    <cfRule type="cellIs" dxfId="1782" priority="2186" operator="equal">
      <formula>"EXTREMO"</formula>
    </cfRule>
    <cfRule type="cellIs" dxfId="1781" priority="2187" operator="equal">
      <formula>"ALTO"</formula>
    </cfRule>
    <cfRule type="cellIs" dxfId="1780" priority="2188" operator="equal">
      <formula>"MODERADO"</formula>
    </cfRule>
    <cfRule type="cellIs" dxfId="1779" priority="2189" operator="equal">
      <formula>"BAJO"</formula>
    </cfRule>
  </conditionalFormatting>
  <conditionalFormatting sqref="AB79:AB80">
    <cfRule type="cellIs" dxfId="1778" priority="2182" operator="equal">
      <formula>"MUY ALTA"</formula>
    </cfRule>
    <cfRule type="cellIs" dxfId="1777" priority="2183" operator="equal">
      <formula>"ALTA"</formula>
    </cfRule>
    <cfRule type="cellIs" dxfId="1776" priority="2184" operator="equal">
      <formula>"BAJA"</formula>
    </cfRule>
    <cfRule type="cellIs" dxfId="1775" priority="2185" operator="equal">
      <formula>"MUY BAJA"</formula>
    </cfRule>
  </conditionalFormatting>
  <conditionalFormatting sqref="AB79:AB80">
    <cfRule type="cellIs" dxfId="1774" priority="2181" operator="equal">
      <formula>"MEDIA"</formula>
    </cfRule>
  </conditionalFormatting>
  <conditionalFormatting sqref="AB78">
    <cfRule type="cellIs" dxfId="1773" priority="2177" operator="equal">
      <formula>"MUY ALTA"</formula>
    </cfRule>
    <cfRule type="cellIs" dxfId="1772" priority="2178" operator="equal">
      <formula>"ALTA"</formula>
    </cfRule>
    <cfRule type="cellIs" dxfId="1771" priority="2179" operator="equal">
      <formula>"BAJA"</formula>
    </cfRule>
    <cfRule type="cellIs" dxfId="1770" priority="2180" operator="equal">
      <formula>"MUY BAJA"</formula>
    </cfRule>
  </conditionalFormatting>
  <conditionalFormatting sqref="AB78">
    <cfRule type="cellIs" dxfId="1769" priority="2176" operator="equal">
      <formula>"MEDIA"</formula>
    </cfRule>
  </conditionalFormatting>
  <conditionalFormatting sqref="AD78:AD79">
    <cfRule type="cellIs" dxfId="1768" priority="2171" operator="equal">
      <formula>"CATASTRÓFICO"</formula>
    </cfRule>
    <cfRule type="cellIs" dxfId="1767" priority="2172" operator="equal">
      <formula>"MAYOR"</formula>
    </cfRule>
    <cfRule type="cellIs" dxfId="1766" priority="2173" operator="equal">
      <formula>"MODERADO"</formula>
    </cfRule>
    <cfRule type="cellIs" dxfId="1765" priority="2174" operator="equal">
      <formula>"MENOR"</formula>
    </cfRule>
    <cfRule type="cellIs" dxfId="1764" priority="2175" operator="equal">
      <formula>"LEVE"</formula>
    </cfRule>
  </conditionalFormatting>
  <conditionalFormatting sqref="AE78:AE79">
    <cfRule type="cellIs" dxfId="1763" priority="2167" operator="equal">
      <formula>"EXTREMO"</formula>
    </cfRule>
    <cfRule type="cellIs" dxfId="1762" priority="2168" operator="equal">
      <formula>"ALTO"</formula>
    </cfRule>
    <cfRule type="cellIs" dxfId="1761" priority="2169" operator="equal">
      <formula>"MODERADO"</formula>
    </cfRule>
    <cfRule type="cellIs" dxfId="1760" priority="2170" operator="equal">
      <formula>"BAJO"</formula>
    </cfRule>
  </conditionalFormatting>
  <conditionalFormatting sqref="AI78">
    <cfRule type="cellIs" dxfId="1759" priority="2161" operator="equal">
      <formula>"MUY ALTA"</formula>
    </cfRule>
    <cfRule type="cellIs" dxfId="1758" priority="2162" operator="equal">
      <formula>"ALTA"</formula>
    </cfRule>
    <cfRule type="cellIs" dxfId="1757" priority="2163" operator="equal">
      <formula>"BAJA"</formula>
    </cfRule>
    <cfRule type="cellIs" dxfId="1756" priority="2164" operator="equal">
      <formula>"MUY BAJA"</formula>
    </cfRule>
  </conditionalFormatting>
  <conditionalFormatting sqref="AI78">
    <cfRule type="cellIs" dxfId="1755" priority="2160" operator="equal">
      <formula>"MEDIA"</formula>
    </cfRule>
  </conditionalFormatting>
  <conditionalFormatting sqref="AK78">
    <cfRule type="cellIs" dxfId="1754" priority="2155" operator="equal">
      <formula>"CATASTRÓFICO"</formula>
    </cfRule>
    <cfRule type="cellIs" dxfId="1753" priority="2156" operator="equal">
      <formula>"MAYOR"</formula>
    </cfRule>
    <cfRule type="cellIs" dxfId="1752" priority="2157" operator="equal">
      <formula>"MODERADO"</formula>
    </cfRule>
    <cfRule type="cellIs" dxfId="1751" priority="2158" operator="equal">
      <formula>"MENOR"</formula>
    </cfRule>
    <cfRule type="cellIs" dxfId="1750" priority="2159" operator="equal">
      <formula>"LEVE"</formula>
    </cfRule>
  </conditionalFormatting>
  <conditionalFormatting sqref="M81">
    <cfRule type="cellIs" dxfId="1749" priority="2150" operator="equal">
      <formula>"Muy Alta"</formula>
    </cfRule>
    <cfRule type="cellIs" dxfId="1748" priority="2151" operator="equal">
      <formula>"Alta"</formula>
    </cfRule>
    <cfRule type="cellIs" dxfId="1747" priority="2152" operator="equal">
      <formula>"Media"</formula>
    </cfRule>
    <cfRule type="cellIs" dxfId="1746" priority="2153" operator="equal">
      <formula>"Baja"</formula>
    </cfRule>
    <cfRule type="cellIs" dxfId="1745" priority="2154" operator="equal">
      <formula>"Muy Baja"</formula>
    </cfRule>
  </conditionalFormatting>
  <conditionalFormatting sqref="P81">
    <cfRule type="cellIs" dxfId="1744" priority="2145" operator="equal">
      <formula>"Catastrófico"</formula>
    </cfRule>
    <cfRule type="cellIs" dxfId="1743" priority="2146" operator="equal">
      <formula>"Mayor"</formula>
    </cfRule>
    <cfRule type="cellIs" dxfId="1742" priority="2147" operator="equal">
      <formula>"Moderado"</formula>
    </cfRule>
    <cfRule type="cellIs" dxfId="1741" priority="2148" operator="equal">
      <formula>"Menor"</formula>
    </cfRule>
    <cfRule type="cellIs" dxfId="1740" priority="2149" operator="equal">
      <formula>"Leve"</formula>
    </cfRule>
  </conditionalFormatting>
  <conditionalFormatting sqref="R81">
    <cfRule type="cellIs" dxfId="1739" priority="2141" operator="equal">
      <formula>"EXTREMO"</formula>
    </cfRule>
    <cfRule type="cellIs" dxfId="1738" priority="2142" operator="equal">
      <formula>"ALTO"</formula>
    </cfRule>
    <cfRule type="cellIs" dxfId="1737" priority="2143" operator="equal">
      <formula>"MODERADO"</formula>
    </cfRule>
    <cfRule type="cellIs" dxfId="1736" priority="2144" operator="equal">
      <formula>"BAJO"</formula>
    </cfRule>
  </conditionalFormatting>
  <conditionalFormatting sqref="AB81:AB82">
    <cfRule type="cellIs" dxfId="1735" priority="2137" operator="equal">
      <formula>"MUY ALTA"</formula>
    </cfRule>
    <cfRule type="cellIs" dxfId="1734" priority="2138" operator="equal">
      <formula>"ALTA"</formula>
    </cfRule>
    <cfRule type="cellIs" dxfId="1733" priority="2139" operator="equal">
      <formula>"BAJA"</formula>
    </cfRule>
    <cfRule type="cellIs" dxfId="1732" priority="2140" operator="equal">
      <formula>"MUY BAJA"</formula>
    </cfRule>
  </conditionalFormatting>
  <conditionalFormatting sqref="AD81">
    <cfRule type="cellIs" dxfId="1731" priority="2132" operator="equal">
      <formula>"CATASTRÓFICO"</formula>
    </cfRule>
    <cfRule type="cellIs" dxfId="1730" priority="2133" operator="equal">
      <formula>"MAYOR"</formula>
    </cfRule>
    <cfRule type="cellIs" dxfId="1729" priority="2134" operator="equal">
      <formula>"MODERADO"</formula>
    </cfRule>
    <cfRule type="cellIs" dxfId="1728" priority="2135" operator="equal">
      <formula>"MENOR"</formula>
    </cfRule>
    <cfRule type="cellIs" dxfId="1727" priority="2136" operator="equal">
      <formula>"LEVE"</formula>
    </cfRule>
  </conditionalFormatting>
  <conditionalFormatting sqref="AE81">
    <cfRule type="cellIs" dxfId="1726" priority="2128" operator="equal">
      <formula>"EXTREMO"</formula>
    </cfRule>
    <cfRule type="cellIs" dxfId="1725" priority="2129" operator="equal">
      <formula>"ALTO"</formula>
    </cfRule>
    <cfRule type="cellIs" dxfId="1724" priority="2130" operator="equal">
      <formula>"MODERADO"</formula>
    </cfRule>
    <cfRule type="cellIs" dxfId="1723" priority="2131" operator="equal">
      <formula>"BAJO"</formula>
    </cfRule>
  </conditionalFormatting>
  <conditionalFormatting sqref="AB81:AB82">
    <cfRule type="cellIs" dxfId="1722" priority="2127" operator="equal">
      <formula>"MEDIA"</formula>
    </cfRule>
  </conditionalFormatting>
  <conditionalFormatting sqref="AD82">
    <cfRule type="cellIs" dxfId="1721" priority="2122" operator="equal">
      <formula>"CATASTRÓFICO"</formula>
    </cfRule>
    <cfRule type="cellIs" dxfId="1720" priority="2123" operator="equal">
      <formula>"MAYOR"</formula>
    </cfRule>
    <cfRule type="cellIs" dxfId="1719" priority="2124" operator="equal">
      <formula>"MODERADO"</formula>
    </cfRule>
    <cfRule type="cellIs" dxfId="1718" priority="2125" operator="equal">
      <formula>"MENOR"</formula>
    </cfRule>
    <cfRule type="cellIs" dxfId="1717" priority="2126" operator="equal">
      <formula>"LEVE"</formula>
    </cfRule>
  </conditionalFormatting>
  <conditionalFormatting sqref="AE82">
    <cfRule type="cellIs" dxfId="1716" priority="2118" operator="equal">
      <formula>"EXTREMO"</formula>
    </cfRule>
    <cfRule type="cellIs" dxfId="1715" priority="2119" operator="equal">
      <formula>"ALTO"</formula>
    </cfRule>
    <cfRule type="cellIs" dxfId="1714" priority="2120" operator="equal">
      <formula>"MODERADO"</formula>
    </cfRule>
    <cfRule type="cellIs" dxfId="1713" priority="2121" operator="equal">
      <formula>"BAJO"</formula>
    </cfRule>
  </conditionalFormatting>
  <conditionalFormatting sqref="AI81">
    <cfRule type="cellIs" dxfId="1712" priority="2111" operator="equal">
      <formula>"MUY ALTA"</formula>
    </cfRule>
    <cfRule type="cellIs" dxfId="1711" priority="2112" operator="equal">
      <formula>"ALTA"</formula>
    </cfRule>
    <cfRule type="cellIs" dxfId="1710" priority="2113" operator="equal">
      <formula>"BAJA"</formula>
    </cfRule>
    <cfRule type="cellIs" dxfId="1709" priority="2114" operator="equal">
      <formula>"MUY BAJA"</formula>
    </cfRule>
  </conditionalFormatting>
  <conditionalFormatting sqref="AI81">
    <cfRule type="cellIs" dxfId="1708" priority="2110" operator="equal">
      <formula>"MEDIA"</formula>
    </cfRule>
  </conditionalFormatting>
  <conditionalFormatting sqref="AK81">
    <cfRule type="cellIs" dxfId="1707" priority="2105" operator="equal">
      <formula>"CATASTRÓFICO"</formula>
    </cfRule>
    <cfRule type="cellIs" dxfId="1706" priority="2106" operator="equal">
      <formula>"MAYOR"</formula>
    </cfRule>
    <cfRule type="cellIs" dxfId="1705" priority="2107" operator="equal">
      <formula>"MODERADO"</formula>
    </cfRule>
    <cfRule type="cellIs" dxfId="1704" priority="2108" operator="equal">
      <formula>"MENOR"</formula>
    </cfRule>
    <cfRule type="cellIs" dxfId="1703" priority="2109" operator="equal">
      <formula>"LEVE"</formula>
    </cfRule>
  </conditionalFormatting>
  <conditionalFormatting sqref="AN21">
    <cfRule type="cellIs" dxfId="1702" priority="2101" operator="equal">
      <formula>"MUY ALTA"</formula>
    </cfRule>
    <cfRule type="cellIs" dxfId="1701" priority="2102" operator="equal">
      <formula>"ALTA"</formula>
    </cfRule>
    <cfRule type="cellIs" dxfId="1700" priority="2103" operator="equal">
      <formula>"BAJA"</formula>
    </cfRule>
    <cfRule type="cellIs" dxfId="1699" priority="2104" operator="equal">
      <formula>"MUY BAJA"</formula>
    </cfRule>
  </conditionalFormatting>
  <conditionalFormatting sqref="AN21">
    <cfRule type="cellIs" dxfId="1698" priority="2100" operator="equal">
      <formula>"MEDIA"</formula>
    </cfRule>
  </conditionalFormatting>
  <conditionalFormatting sqref="AP21">
    <cfRule type="cellIs" dxfId="1697" priority="2095" operator="equal">
      <formula>"CATASTRÓFICO"</formula>
    </cfRule>
    <cfRule type="cellIs" dxfId="1696" priority="2096" operator="equal">
      <formula>"MAYOR"</formula>
    </cfRule>
    <cfRule type="cellIs" dxfId="1695" priority="2097" operator="equal">
      <formula>"MODERADO"</formula>
    </cfRule>
    <cfRule type="cellIs" dxfId="1694" priority="2098" operator="equal">
      <formula>"MENOR"</formula>
    </cfRule>
    <cfRule type="cellIs" dxfId="1693" priority="2099" operator="equal">
      <formula>"LEVE"</formula>
    </cfRule>
  </conditionalFormatting>
  <conditionalFormatting sqref="AQ21">
    <cfRule type="cellIs" dxfId="1692" priority="2091" operator="equal">
      <formula>"EXTREMO"</formula>
    </cfRule>
    <cfRule type="cellIs" dxfId="1691" priority="2092" operator="equal">
      <formula>"ALTO"</formula>
    </cfRule>
    <cfRule type="cellIs" dxfId="1690" priority="2093" operator="equal">
      <formula>"MODERADO"</formula>
    </cfRule>
    <cfRule type="cellIs" dxfId="1689" priority="2094" operator="equal">
      <formula>"BAJO"</formula>
    </cfRule>
  </conditionalFormatting>
  <conditionalFormatting sqref="R153 R155">
    <cfRule type="cellIs" dxfId="1688" priority="2078" operator="equal">
      <formula>"EXTREMO"</formula>
    </cfRule>
    <cfRule type="cellIs" dxfId="1687" priority="2079" operator="equal">
      <formula>"ALTO"</formula>
    </cfRule>
    <cfRule type="cellIs" dxfId="1686" priority="2080" operator="equal">
      <formula>"MODERADO"</formula>
    </cfRule>
    <cfRule type="cellIs" dxfId="1685" priority="2081" operator="equal">
      <formula>"BAJO"</formula>
    </cfRule>
  </conditionalFormatting>
  <conditionalFormatting sqref="R164:R166">
    <cfRule type="cellIs" dxfId="1684" priority="2074" operator="equal">
      <formula>"EXTREMO"</formula>
    </cfRule>
    <cfRule type="cellIs" dxfId="1683" priority="2075" operator="equal">
      <formula>"ALTO"</formula>
    </cfRule>
    <cfRule type="cellIs" dxfId="1682" priority="2076" operator="equal">
      <formula>"MODERADO"</formula>
    </cfRule>
    <cfRule type="cellIs" dxfId="1681" priority="2077" operator="equal">
      <formula>"BAJO"</formula>
    </cfRule>
  </conditionalFormatting>
  <conditionalFormatting sqref="AB152">
    <cfRule type="cellIs" dxfId="1680" priority="2070" operator="equal">
      <formula>"MUY ALTA"</formula>
    </cfRule>
    <cfRule type="cellIs" dxfId="1679" priority="2071" operator="equal">
      <formula>"ALTA"</formula>
    </cfRule>
    <cfRule type="cellIs" dxfId="1678" priority="2072" operator="equal">
      <formula>"BAJA"</formula>
    </cfRule>
    <cfRule type="cellIs" dxfId="1677" priority="2073" operator="equal">
      <formula>"MUY BAJA"</formula>
    </cfRule>
  </conditionalFormatting>
  <conditionalFormatting sqref="AB152">
    <cfRule type="cellIs" dxfId="1676" priority="2069" operator="equal">
      <formula>"MEDIA"</formula>
    </cfRule>
  </conditionalFormatting>
  <conditionalFormatting sqref="AF152:AF153">
    <cfRule type="cellIs" dxfId="1675" priority="2068" operator="equal">
      <formula>0</formula>
    </cfRule>
  </conditionalFormatting>
  <conditionalFormatting sqref="AF152:AF153">
    <cfRule type="cellIs" dxfId="1674" priority="2067" operator="equal">
      <formula>0</formula>
    </cfRule>
  </conditionalFormatting>
  <conditionalFormatting sqref="AF152:AF153">
    <cfRule type="cellIs" dxfId="1673" priority="2066" operator="equal">
      <formula>0</formula>
    </cfRule>
  </conditionalFormatting>
  <conditionalFormatting sqref="AF152:AF153">
    <cfRule type="cellIs" dxfId="1672" priority="2065" operator="equal">
      <formula>0</formula>
    </cfRule>
  </conditionalFormatting>
  <conditionalFormatting sqref="AI152">
    <cfRule type="cellIs" dxfId="1671" priority="2061" operator="equal">
      <formula>"MUY ALTA"</formula>
    </cfRule>
    <cfRule type="cellIs" dxfId="1670" priority="2062" operator="equal">
      <formula>"ALTA"</formula>
    </cfRule>
    <cfRule type="cellIs" dxfId="1669" priority="2063" operator="equal">
      <formula>"BAJA"</formula>
    </cfRule>
    <cfRule type="cellIs" dxfId="1668" priority="2064" operator="equal">
      <formula>"MUY BAJA"</formula>
    </cfRule>
  </conditionalFormatting>
  <conditionalFormatting sqref="AI152">
    <cfRule type="cellIs" dxfId="1667" priority="2060" operator="equal">
      <formula>"MEDIA"</formula>
    </cfRule>
  </conditionalFormatting>
  <conditionalFormatting sqref="AK148:AL148">
    <cfRule type="cellIs" dxfId="1666" priority="2055" operator="equal">
      <formula>"CATASTRÓFICO"</formula>
    </cfRule>
    <cfRule type="cellIs" dxfId="1665" priority="2056" operator="equal">
      <formula>"MAYOR"</formula>
    </cfRule>
    <cfRule type="cellIs" dxfId="1664" priority="2057" operator="equal">
      <formula>"MODERADO"</formula>
    </cfRule>
    <cfRule type="cellIs" dxfId="1663" priority="2058" operator="equal">
      <formula>"MENOR"</formula>
    </cfRule>
    <cfRule type="cellIs" dxfId="1662" priority="2059" operator="equal">
      <formula>"LEVE"</formula>
    </cfRule>
  </conditionalFormatting>
  <conditionalFormatting sqref="AD148">
    <cfRule type="cellIs" dxfId="1661" priority="2050" operator="equal">
      <formula>"CATASTRÓFICO"</formula>
    </cfRule>
    <cfRule type="cellIs" dxfId="1660" priority="2051" operator="equal">
      <formula>"MAYOR"</formula>
    </cfRule>
    <cfRule type="cellIs" dxfId="1659" priority="2052" operator="equal">
      <formula>"MODERADO"</formula>
    </cfRule>
    <cfRule type="cellIs" dxfId="1658" priority="2053" operator="equal">
      <formula>"MENOR"</formula>
    </cfRule>
    <cfRule type="cellIs" dxfId="1657" priority="2054" operator="equal">
      <formula>"LEVE"</formula>
    </cfRule>
  </conditionalFormatting>
  <conditionalFormatting sqref="AK152">
    <cfRule type="cellIs" dxfId="1656" priority="2040" operator="equal">
      <formula>"CATASTRÓFICO"</formula>
    </cfRule>
    <cfRule type="cellIs" dxfId="1655" priority="2041" operator="equal">
      <formula>"MAYOR"</formula>
    </cfRule>
    <cfRule type="cellIs" dxfId="1654" priority="2042" operator="equal">
      <formula>"MODERADO"</formula>
    </cfRule>
    <cfRule type="cellIs" dxfId="1653" priority="2043" operator="equal">
      <formula>"MENOR"</formula>
    </cfRule>
    <cfRule type="cellIs" dxfId="1652" priority="2044" operator="equal">
      <formula>"LEVE"</formula>
    </cfRule>
  </conditionalFormatting>
  <conditionalFormatting sqref="M104">
    <cfRule type="cellIs" dxfId="1651" priority="2035" operator="equal">
      <formula>"Muy Alta"</formula>
    </cfRule>
    <cfRule type="cellIs" dxfId="1650" priority="2036" operator="equal">
      <formula>"Alta"</formula>
    </cfRule>
    <cfRule type="cellIs" dxfId="1649" priority="2037" operator="equal">
      <formula>"Media"</formula>
    </cfRule>
    <cfRule type="cellIs" dxfId="1648" priority="2038" operator="equal">
      <formula>"Baja"</formula>
    </cfRule>
    <cfRule type="cellIs" dxfId="1647" priority="2039" operator="equal">
      <formula>"Muy Baja"</formula>
    </cfRule>
  </conditionalFormatting>
  <conditionalFormatting sqref="R104">
    <cfRule type="cellIs" dxfId="1646" priority="2027" operator="equal">
      <formula>"EXTREMO"</formula>
    </cfRule>
    <cfRule type="cellIs" dxfId="1645" priority="2028" operator="equal">
      <formula>"ALTO"</formula>
    </cfRule>
    <cfRule type="cellIs" dxfId="1644" priority="2029" operator="equal">
      <formula>"MODERADO"</formula>
    </cfRule>
    <cfRule type="cellIs" dxfId="1643" priority="2030" operator="equal">
      <formula>"BAJO"</formula>
    </cfRule>
  </conditionalFormatting>
  <conditionalFormatting sqref="AD107">
    <cfRule type="cellIs" dxfId="1642" priority="2017" operator="equal">
      <formula>"CATASTRÓFICO"</formula>
    </cfRule>
    <cfRule type="cellIs" dxfId="1641" priority="2018" operator="equal">
      <formula>"MAYOR"</formula>
    </cfRule>
    <cfRule type="cellIs" dxfId="1640" priority="2019" operator="equal">
      <formula>"MODERADO"</formula>
    </cfRule>
    <cfRule type="cellIs" dxfId="1639" priority="2020" operator="equal">
      <formula>"MENOR"</formula>
    </cfRule>
    <cfRule type="cellIs" dxfId="1638" priority="2021" operator="equal">
      <formula>"LEVE"</formula>
    </cfRule>
  </conditionalFormatting>
  <conditionalFormatting sqref="AE107">
    <cfRule type="cellIs" dxfId="1637" priority="2013" operator="equal">
      <formula>"EXTREMO"</formula>
    </cfRule>
    <cfRule type="cellIs" dxfId="1636" priority="2014" operator="equal">
      <formula>"ALTO"</formula>
    </cfRule>
    <cfRule type="cellIs" dxfId="1635" priority="2015" operator="equal">
      <formula>"MODERADO"</formula>
    </cfRule>
    <cfRule type="cellIs" dxfId="1634" priority="2016" operator="equal">
      <formula>"BAJO"</formula>
    </cfRule>
  </conditionalFormatting>
  <conditionalFormatting sqref="AB107">
    <cfRule type="cellIs" dxfId="1633" priority="2009" operator="equal">
      <formula>"MUY ALTA"</formula>
    </cfRule>
    <cfRule type="cellIs" dxfId="1632" priority="2010" operator="equal">
      <formula>"ALTA"</formula>
    </cfRule>
    <cfRule type="cellIs" dxfId="1631" priority="2011" operator="equal">
      <formula>"BAJA"</formula>
    </cfRule>
    <cfRule type="cellIs" dxfId="1630" priority="2012" operator="equal">
      <formula>"MUY BAJA"</formula>
    </cfRule>
  </conditionalFormatting>
  <conditionalFormatting sqref="AB107">
    <cfRule type="cellIs" dxfId="1629" priority="2008" operator="equal">
      <formula>"MEDIA"</formula>
    </cfRule>
  </conditionalFormatting>
  <conditionalFormatting sqref="P104">
    <cfRule type="cellIs" dxfId="1628" priority="2003" operator="equal">
      <formula>"Catastrófico"</formula>
    </cfRule>
    <cfRule type="cellIs" dxfId="1627" priority="2004" operator="equal">
      <formula>"Mayor"</formula>
    </cfRule>
    <cfRule type="cellIs" dxfId="1626" priority="2005" operator="equal">
      <formula>"Moderado"</formula>
    </cfRule>
    <cfRule type="cellIs" dxfId="1625" priority="2006" operator="equal">
      <formula>"Menor"</formula>
    </cfRule>
    <cfRule type="cellIs" dxfId="1624" priority="2007" operator="equal">
      <formula>"Leve"</formula>
    </cfRule>
  </conditionalFormatting>
  <conditionalFormatting sqref="AF104:AF107">
    <cfRule type="cellIs" dxfId="1623" priority="2002" operator="equal">
      <formula>0</formula>
    </cfRule>
  </conditionalFormatting>
  <conditionalFormatting sqref="AF104:AF107">
    <cfRule type="cellIs" dxfId="1622" priority="2001" operator="equal">
      <formula>0</formula>
    </cfRule>
  </conditionalFormatting>
  <conditionalFormatting sqref="AI129">
    <cfRule type="cellIs" dxfId="1621" priority="1992" operator="equal">
      <formula>"MUY ALTA"</formula>
    </cfRule>
    <cfRule type="cellIs" dxfId="1620" priority="1993" operator="equal">
      <formula>"ALTA"</formula>
    </cfRule>
    <cfRule type="cellIs" dxfId="1619" priority="1994" operator="equal">
      <formula>"BAJA"</formula>
    </cfRule>
    <cfRule type="cellIs" dxfId="1618" priority="1995" operator="equal">
      <formula>"MUY BAJA"</formula>
    </cfRule>
  </conditionalFormatting>
  <conditionalFormatting sqref="AI129">
    <cfRule type="cellIs" dxfId="1617" priority="1991" operator="equal">
      <formula>"MEDIA"</formula>
    </cfRule>
  </conditionalFormatting>
  <conditionalFormatting sqref="AI126">
    <cfRule type="cellIs" dxfId="1616" priority="1987" operator="equal">
      <formula>"MUY ALTA"</formula>
    </cfRule>
    <cfRule type="cellIs" dxfId="1615" priority="1988" operator="equal">
      <formula>"ALTA"</formula>
    </cfRule>
    <cfRule type="cellIs" dxfId="1614" priority="1989" operator="equal">
      <formula>"BAJA"</formula>
    </cfRule>
    <cfRule type="cellIs" dxfId="1613" priority="1990" operator="equal">
      <formula>"MUY BAJA"</formula>
    </cfRule>
  </conditionalFormatting>
  <conditionalFormatting sqref="AI126">
    <cfRule type="cellIs" dxfId="1612" priority="1986" operator="equal">
      <formula>"MEDIA"</formula>
    </cfRule>
  </conditionalFormatting>
  <conditionalFormatting sqref="AK129">
    <cfRule type="cellIs" dxfId="1611" priority="1981" operator="equal">
      <formula>"CATASTRÓFICO"</formula>
    </cfRule>
    <cfRule type="cellIs" dxfId="1610" priority="1982" operator="equal">
      <formula>"MAYOR"</formula>
    </cfRule>
    <cfRule type="cellIs" dxfId="1609" priority="1983" operator="equal">
      <formula>"MODERADO"</formula>
    </cfRule>
    <cfRule type="cellIs" dxfId="1608" priority="1984" operator="equal">
      <formula>"MENOR"</formula>
    </cfRule>
    <cfRule type="cellIs" dxfId="1607" priority="1985" operator="equal">
      <formula>"LEVE"</formula>
    </cfRule>
  </conditionalFormatting>
  <conditionalFormatting sqref="AK126:AL126">
    <cfRule type="cellIs" dxfId="1606" priority="1976" operator="equal">
      <formula>"CATASTRÓFICO"</formula>
    </cfRule>
    <cfRule type="cellIs" dxfId="1605" priority="1977" operator="equal">
      <formula>"MAYOR"</formula>
    </cfRule>
    <cfRule type="cellIs" dxfId="1604" priority="1978" operator="equal">
      <formula>"MODERADO"</formula>
    </cfRule>
    <cfRule type="cellIs" dxfId="1603" priority="1979" operator="equal">
      <formula>"MENOR"</formula>
    </cfRule>
    <cfRule type="cellIs" dxfId="1602" priority="1980" operator="equal">
      <formula>"LEVE"</formula>
    </cfRule>
  </conditionalFormatting>
  <conditionalFormatting sqref="AK117">
    <cfRule type="cellIs" dxfId="1601" priority="1971" operator="equal">
      <formula>"CATASTRÓFICO"</formula>
    </cfRule>
    <cfRule type="cellIs" dxfId="1600" priority="1972" operator="equal">
      <formula>"MAYOR"</formula>
    </cfRule>
    <cfRule type="cellIs" dxfId="1599" priority="1973" operator="equal">
      <formula>"MODERADO"</formula>
    </cfRule>
    <cfRule type="cellIs" dxfId="1598" priority="1974" operator="equal">
      <formula>"MENOR"</formula>
    </cfRule>
    <cfRule type="cellIs" dxfId="1597" priority="1975" operator="equal">
      <formula>"LEVE"</formula>
    </cfRule>
  </conditionalFormatting>
  <conditionalFormatting sqref="AI104">
    <cfRule type="cellIs" dxfId="1596" priority="1967" operator="equal">
      <formula>"MUY ALTA"</formula>
    </cfRule>
    <cfRule type="cellIs" dxfId="1595" priority="1968" operator="equal">
      <formula>"ALTA"</formula>
    </cfRule>
    <cfRule type="cellIs" dxfId="1594" priority="1969" operator="equal">
      <formula>"BAJA"</formula>
    </cfRule>
    <cfRule type="cellIs" dxfId="1593" priority="1970" operator="equal">
      <formula>"MUY BAJA"</formula>
    </cfRule>
  </conditionalFormatting>
  <conditionalFormatting sqref="AI104">
    <cfRule type="cellIs" dxfId="1592" priority="1966" operator="equal">
      <formula>"MEDIA"</formula>
    </cfRule>
  </conditionalFormatting>
  <conditionalFormatting sqref="AI108">
    <cfRule type="cellIs" dxfId="1591" priority="1962" operator="equal">
      <formula>"MUY ALTA"</formula>
    </cfRule>
    <cfRule type="cellIs" dxfId="1590" priority="1963" operator="equal">
      <formula>"ALTA"</formula>
    </cfRule>
    <cfRule type="cellIs" dxfId="1589" priority="1964" operator="equal">
      <formula>"BAJA"</formula>
    </cfRule>
    <cfRule type="cellIs" dxfId="1588" priority="1965" operator="equal">
      <formula>"MUY BAJA"</formula>
    </cfRule>
  </conditionalFormatting>
  <conditionalFormatting sqref="AI108">
    <cfRule type="cellIs" dxfId="1587" priority="1961" operator="equal">
      <formula>"MEDIA"</formula>
    </cfRule>
  </conditionalFormatting>
  <conditionalFormatting sqref="AN91">
    <cfRule type="cellIs" dxfId="1586" priority="1917" operator="equal">
      <formula>"MUY ALTA"</formula>
    </cfRule>
    <cfRule type="cellIs" dxfId="1585" priority="1918" operator="equal">
      <formula>"ALTA"</formula>
    </cfRule>
    <cfRule type="cellIs" dxfId="1584" priority="1919" operator="equal">
      <formula>"BAJA"</formula>
    </cfRule>
    <cfRule type="cellIs" dxfId="1583" priority="1920" operator="equal">
      <formula>"MUY BAJA"</formula>
    </cfRule>
  </conditionalFormatting>
  <conditionalFormatting sqref="AN91">
    <cfRule type="cellIs" dxfId="1582" priority="1916" operator="equal">
      <formula>"MEDIA"</formula>
    </cfRule>
  </conditionalFormatting>
  <conditionalFormatting sqref="AP91">
    <cfRule type="cellIs" dxfId="1581" priority="1912" operator="equal">
      <formula>"CATASTRÓFICO"</formula>
    </cfRule>
    <cfRule type="cellIs" dxfId="1580" priority="1913" operator="equal">
      <formula>"MAYOR"</formula>
    </cfRule>
    <cfRule type="cellIs" dxfId="1579" priority="1914" operator="equal">
      <formula>"MODERADO"</formula>
    </cfRule>
    <cfRule type="cellIs" dxfId="1578" priority="1915" operator="equal">
      <formula>"MENOR"</formula>
    </cfRule>
  </conditionalFormatting>
  <conditionalFormatting sqref="AP91">
    <cfRule type="cellIs" dxfId="1577" priority="1911" operator="equal">
      <formula>"LEVE"</formula>
    </cfRule>
  </conditionalFormatting>
  <conditionalFormatting sqref="AQ91">
    <cfRule type="cellIs" dxfId="1576" priority="1907" operator="equal">
      <formula>"EXTREMO"</formula>
    </cfRule>
    <cfRule type="cellIs" dxfId="1575" priority="1908" operator="equal">
      <formula>"ALTO"</formula>
    </cfRule>
    <cfRule type="cellIs" dxfId="1574" priority="1909" operator="equal">
      <formula>"MODERADO"</formula>
    </cfRule>
    <cfRule type="cellIs" dxfId="1573" priority="1910" operator="equal">
      <formula>"BAJO"</formula>
    </cfRule>
  </conditionalFormatting>
  <conditionalFormatting sqref="M83">
    <cfRule type="cellIs" dxfId="1572" priority="1902" operator="equal">
      <formula>"Muy Alta"</formula>
    </cfRule>
    <cfRule type="cellIs" dxfId="1571" priority="1903" operator="equal">
      <formula>"Alta"</formula>
    </cfRule>
    <cfRule type="cellIs" dxfId="1570" priority="1904" operator="equal">
      <formula>"Media"</formula>
    </cfRule>
    <cfRule type="cellIs" dxfId="1569" priority="1905" operator="equal">
      <formula>"Baja"</formula>
    </cfRule>
    <cfRule type="cellIs" dxfId="1568" priority="1906" operator="equal">
      <formula>"Muy Baja"</formula>
    </cfRule>
  </conditionalFormatting>
  <conditionalFormatting sqref="P83">
    <cfRule type="cellIs" dxfId="1567" priority="1897" operator="equal">
      <formula>"Catastrófico"</formula>
    </cfRule>
    <cfRule type="cellIs" dxfId="1566" priority="1898" operator="equal">
      <formula>"Mayor"</formula>
    </cfRule>
    <cfRule type="cellIs" dxfId="1565" priority="1899" operator="equal">
      <formula>"Moderado"</formula>
    </cfRule>
    <cfRule type="cellIs" dxfId="1564" priority="1900" operator="equal">
      <formula>"Menor"</formula>
    </cfRule>
    <cfRule type="cellIs" dxfId="1563" priority="1901" operator="equal">
      <formula>"Leve"</formula>
    </cfRule>
  </conditionalFormatting>
  <conditionalFormatting sqref="R83">
    <cfRule type="cellIs" dxfId="1562" priority="1893" operator="equal">
      <formula>"EXTREMO"</formula>
    </cfRule>
    <cfRule type="cellIs" dxfId="1561" priority="1894" operator="equal">
      <formula>"ALTO"</formula>
    </cfRule>
    <cfRule type="cellIs" dxfId="1560" priority="1895" operator="equal">
      <formula>"MODERADO"</formula>
    </cfRule>
    <cfRule type="cellIs" dxfId="1559" priority="1896" operator="equal">
      <formula>"BAJO"</formula>
    </cfRule>
  </conditionalFormatting>
  <conditionalFormatting sqref="AD83">
    <cfRule type="cellIs" dxfId="1558" priority="1884" operator="equal">
      <formula>"CATASTRÓFICO"</formula>
    </cfRule>
    <cfRule type="cellIs" dxfId="1557" priority="1885" operator="equal">
      <formula>"MAYOR"</formula>
    </cfRule>
    <cfRule type="cellIs" dxfId="1556" priority="1886" operator="equal">
      <formula>"MODERADO"</formula>
    </cfRule>
    <cfRule type="cellIs" dxfId="1555" priority="1887" operator="equal">
      <formula>"MENOR"</formula>
    </cfRule>
    <cfRule type="cellIs" dxfId="1554" priority="1888" operator="equal">
      <formula>"LEVE"</formula>
    </cfRule>
  </conditionalFormatting>
  <conditionalFormatting sqref="AE83">
    <cfRule type="cellIs" dxfId="1553" priority="1880" operator="equal">
      <formula>"EXTREMO"</formula>
    </cfRule>
    <cfRule type="cellIs" dxfId="1552" priority="1881" operator="equal">
      <formula>"ALTO"</formula>
    </cfRule>
    <cfRule type="cellIs" dxfId="1551" priority="1882" operator="equal">
      <formula>"MODERADO"</formula>
    </cfRule>
    <cfRule type="cellIs" dxfId="1550" priority="1883" operator="equal">
      <formula>"BAJO"</formula>
    </cfRule>
  </conditionalFormatting>
  <conditionalFormatting sqref="AI83">
    <cfRule type="cellIs" dxfId="1549" priority="1864" operator="equal">
      <formula>"MUY ALTA"</formula>
    </cfRule>
    <cfRule type="cellIs" dxfId="1548" priority="1865" operator="equal">
      <formula>"ALTA"</formula>
    </cfRule>
    <cfRule type="cellIs" dxfId="1547" priority="1866" operator="equal">
      <formula>"BAJA"</formula>
    </cfRule>
    <cfRule type="cellIs" dxfId="1546" priority="1867" operator="equal">
      <formula>"MUY BAJA"</formula>
    </cfRule>
  </conditionalFormatting>
  <conditionalFormatting sqref="AI83">
    <cfRule type="cellIs" dxfId="1545" priority="1863" operator="equal">
      <formula>"MEDIA"</formula>
    </cfRule>
  </conditionalFormatting>
  <conditionalFormatting sqref="M215:M216">
    <cfRule type="cellIs" dxfId="1544" priority="1853" operator="equal">
      <formula>"Muy Alta"</formula>
    </cfRule>
    <cfRule type="cellIs" dxfId="1543" priority="1854" operator="equal">
      <formula>"Alta"</formula>
    </cfRule>
    <cfRule type="cellIs" dxfId="1542" priority="1855" operator="equal">
      <formula>"Media"</formula>
    </cfRule>
    <cfRule type="cellIs" dxfId="1541" priority="1856" operator="equal">
      <formula>"Baja"</formula>
    </cfRule>
    <cfRule type="cellIs" dxfId="1540" priority="1857" operator="equal">
      <formula>"Muy Baja"</formula>
    </cfRule>
  </conditionalFormatting>
  <conditionalFormatting sqref="R215:R216">
    <cfRule type="cellIs" dxfId="1539" priority="1844" operator="equal">
      <formula>"EXTREMO"</formula>
    </cfRule>
    <cfRule type="cellIs" dxfId="1538" priority="1845" operator="equal">
      <formula>"ALTO"</formula>
    </cfRule>
    <cfRule type="cellIs" dxfId="1537" priority="1846" operator="equal">
      <formula>"MODERADO"</formula>
    </cfRule>
    <cfRule type="cellIs" dxfId="1536" priority="1847" operator="equal">
      <formula>"BAJO"</formula>
    </cfRule>
  </conditionalFormatting>
  <conditionalFormatting sqref="AE215:AE217">
    <cfRule type="cellIs" dxfId="1535" priority="1836" operator="equal">
      <formula>"EXTREMO"</formula>
    </cfRule>
    <cfRule type="cellIs" dxfId="1534" priority="1837" operator="equal">
      <formula>"ALTO"</formula>
    </cfRule>
    <cfRule type="cellIs" dxfId="1533" priority="1838" operator="equal">
      <formula>"MODERADO"</formula>
    </cfRule>
    <cfRule type="cellIs" dxfId="1532" priority="1839" operator="equal">
      <formula>"BAJO"</formula>
    </cfRule>
  </conditionalFormatting>
  <conditionalFormatting sqref="AD215:AD216">
    <cfRule type="cellIs" dxfId="1531" priority="1831" operator="equal">
      <formula>"CATASTRÓFICO"</formula>
    </cfRule>
    <cfRule type="cellIs" dxfId="1530" priority="1832" operator="equal">
      <formula>"MAYOR"</formula>
    </cfRule>
    <cfRule type="cellIs" dxfId="1529" priority="1833" operator="equal">
      <formula>"MODERADO"</formula>
    </cfRule>
    <cfRule type="cellIs" dxfId="1528" priority="1834" operator="equal">
      <formula>"MENOR"</formula>
    </cfRule>
    <cfRule type="cellIs" dxfId="1527" priority="1835" operator="equal">
      <formula>"LEVE"</formula>
    </cfRule>
  </conditionalFormatting>
  <conditionalFormatting sqref="AD217">
    <cfRule type="cellIs" dxfId="1526" priority="1826" operator="equal">
      <formula>"CATASTRÓFICO"</formula>
    </cfRule>
    <cfRule type="cellIs" dxfId="1525" priority="1827" operator="equal">
      <formula>"MAYOR"</formula>
    </cfRule>
    <cfRule type="cellIs" dxfId="1524" priority="1828" operator="equal">
      <formula>"MODERADO"</formula>
    </cfRule>
    <cfRule type="cellIs" dxfId="1523" priority="1829" operator="equal">
      <formula>"MENOR"</formula>
    </cfRule>
    <cfRule type="cellIs" dxfId="1522" priority="1830" operator="equal">
      <formula>"LEVE"</formula>
    </cfRule>
  </conditionalFormatting>
  <conditionalFormatting sqref="AI215:AI216">
    <cfRule type="cellIs" dxfId="1521" priority="1818" operator="equal">
      <formula>"MUY ALTA"</formula>
    </cfRule>
    <cfRule type="cellIs" dxfId="1520" priority="1819" operator="equal">
      <formula>"ALTA"</formula>
    </cfRule>
    <cfRule type="cellIs" dxfId="1519" priority="1820" operator="equal">
      <formula>"BAJA"</formula>
    </cfRule>
    <cfRule type="cellIs" dxfId="1518" priority="1821" operator="equal">
      <formula>"MUY BAJA"</formula>
    </cfRule>
  </conditionalFormatting>
  <conditionalFormatting sqref="AI215:AI216">
    <cfRule type="cellIs" dxfId="1517" priority="1817" operator="equal">
      <formula>"MEDIA"</formula>
    </cfRule>
  </conditionalFormatting>
  <conditionalFormatting sqref="AB218">
    <cfRule type="cellIs" dxfId="1516" priority="1813" operator="equal">
      <formula>"MUY ALTA"</formula>
    </cfRule>
    <cfRule type="cellIs" dxfId="1515" priority="1814" operator="equal">
      <formula>"ALTA"</formula>
    </cfRule>
    <cfRule type="cellIs" dxfId="1514" priority="1815" operator="equal">
      <formula>"BAJA"</formula>
    </cfRule>
    <cfRule type="cellIs" dxfId="1513" priority="1816" operator="equal">
      <formula>"MUY BAJA"</formula>
    </cfRule>
  </conditionalFormatting>
  <conditionalFormatting sqref="AB218">
    <cfRule type="cellIs" dxfId="1512" priority="1812" operator="equal">
      <formula>"MEDIA"</formula>
    </cfRule>
  </conditionalFormatting>
  <conditionalFormatting sqref="AK215:AL216">
    <cfRule type="cellIs" dxfId="1511" priority="1807" operator="equal">
      <formula>"CATASTRÓFICO"</formula>
    </cfRule>
    <cfRule type="cellIs" dxfId="1510" priority="1808" operator="equal">
      <formula>"MAYOR"</formula>
    </cfRule>
    <cfRule type="cellIs" dxfId="1509" priority="1809" operator="equal">
      <formula>"MODERADO"</formula>
    </cfRule>
    <cfRule type="cellIs" dxfId="1508" priority="1810" operator="equal">
      <formula>"MENOR"</formula>
    </cfRule>
    <cfRule type="cellIs" dxfId="1507" priority="1811" operator="equal">
      <formula>"LEVE"</formula>
    </cfRule>
  </conditionalFormatting>
  <conditionalFormatting sqref="AN215:AN216">
    <cfRule type="cellIs" dxfId="1506" priority="1803" operator="equal">
      <formula>"MUY ALTA"</formula>
    </cfRule>
    <cfRule type="cellIs" dxfId="1505" priority="1804" operator="equal">
      <formula>"ALTA"</formula>
    </cfRule>
    <cfRule type="cellIs" dxfId="1504" priority="1805" operator="equal">
      <formula>"BAJA"</formula>
    </cfRule>
    <cfRule type="cellIs" dxfId="1503" priority="1806" operator="equal">
      <formula>"MUY BAJA"</formula>
    </cfRule>
  </conditionalFormatting>
  <conditionalFormatting sqref="AN215:AN216">
    <cfRule type="cellIs" dxfId="1502" priority="1802" operator="equal">
      <formula>"MEDIA"</formula>
    </cfRule>
  </conditionalFormatting>
  <conditionalFormatting sqref="AB265:AB267">
    <cfRule type="cellIs" dxfId="1501" priority="1798" operator="equal">
      <formula>"MUY ALTA"</formula>
    </cfRule>
    <cfRule type="cellIs" dxfId="1500" priority="1799" operator="equal">
      <formula>"ALTA"</formula>
    </cfRule>
    <cfRule type="cellIs" dxfId="1499" priority="1800" operator="equal">
      <formula>"BAJA"</formula>
    </cfRule>
    <cfRule type="cellIs" dxfId="1498" priority="1801" operator="equal">
      <formula>"MUY BAJA"</formula>
    </cfRule>
  </conditionalFormatting>
  <conditionalFormatting sqref="AB265:AB267">
    <cfRule type="cellIs" dxfId="1497" priority="1797" operator="equal">
      <formula>"MEDIA"</formula>
    </cfRule>
  </conditionalFormatting>
  <conditionalFormatting sqref="AB268:AB269">
    <cfRule type="cellIs" dxfId="1496" priority="1783" operator="equal">
      <formula>"MUY ALTA"</formula>
    </cfRule>
    <cfRule type="cellIs" dxfId="1495" priority="1784" operator="equal">
      <formula>"ALTA"</formula>
    </cfRule>
    <cfRule type="cellIs" dxfId="1494" priority="1785" operator="equal">
      <formula>"BAJA"</formula>
    </cfRule>
    <cfRule type="cellIs" dxfId="1493" priority="1786" operator="equal">
      <formula>"MUY BAJA"</formula>
    </cfRule>
  </conditionalFormatting>
  <conditionalFormatting sqref="AB268:AB269">
    <cfRule type="cellIs" dxfId="1492" priority="1782" operator="equal">
      <formula>"MEDIA"</formula>
    </cfRule>
  </conditionalFormatting>
  <conditionalFormatting sqref="AI265:AI266">
    <cfRule type="cellIs" dxfId="1491" priority="1778" operator="equal">
      <formula>"MUY ALTA"</formula>
    </cfRule>
    <cfRule type="cellIs" dxfId="1490" priority="1779" operator="equal">
      <formula>"ALTA"</formula>
    </cfRule>
    <cfRule type="cellIs" dxfId="1489" priority="1780" operator="equal">
      <formula>"BAJA"</formula>
    </cfRule>
    <cfRule type="cellIs" dxfId="1488" priority="1781" operator="equal">
      <formula>"MUY BAJA"</formula>
    </cfRule>
  </conditionalFormatting>
  <conditionalFormatting sqref="AI265:AI266">
    <cfRule type="cellIs" dxfId="1487" priority="1777" operator="equal">
      <formula>"MEDIA"</formula>
    </cfRule>
  </conditionalFormatting>
  <conditionalFormatting sqref="AK265:AK266">
    <cfRule type="cellIs" dxfId="1486" priority="1767" operator="equal">
      <formula>"CATASTRÓFICO"</formula>
    </cfRule>
    <cfRule type="cellIs" dxfId="1485" priority="1768" operator="equal">
      <formula>"MAYOR"</formula>
    </cfRule>
    <cfRule type="cellIs" dxfId="1484" priority="1769" operator="equal">
      <formula>"MODERADO"</formula>
    </cfRule>
    <cfRule type="cellIs" dxfId="1483" priority="1770" operator="equal">
      <formula>"MENOR"</formula>
    </cfRule>
    <cfRule type="cellIs" dxfId="1482" priority="1771" operator="equal">
      <formula>"LEVE"</formula>
    </cfRule>
  </conditionalFormatting>
  <conditionalFormatting sqref="M295">
    <cfRule type="cellIs" dxfId="1481" priority="1762" operator="equal">
      <formula>"Muy Alta"</formula>
    </cfRule>
    <cfRule type="cellIs" dxfId="1480" priority="1763" operator="equal">
      <formula>"Alta"</formula>
    </cfRule>
    <cfRule type="cellIs" dxfId="1479" priority="1764" operator="equal">
      <formula>"Media"</formula>
    </cfRule>
    <cfRule type="cellIs" dxfId="1478" priority="1765" operator="equal">
      <formula>"Baja"</formula>
    </cfRule>
    <cfRule type="cellIs" dxfId="1477" priority="1766" operator="equal">
      <formula>"Muy Baja"</formula>
    </cfRule>
  </conditionalFormatting>
  <conditionalFormatting sqref="AI295">
    <cfRule type="cellIs" dxfId="1476" priority="1758" operator="equal">
      <formula>"MUY ALTA"</formula>
    </cfRule>
    <cfRule type="cellIs" dxfId="1475" priority="1759" operator="equal">
      <formula>"ALTA"</formula>
    </cfRule>
    <cfRule type="cellIs" dxfId="1474" priority="1760" operator="equal">
      <formula>"BAJA"</formula>
    </cfRule>
    <cfRule type="cellIs" dxfId="1473" priority="1761" operator="equal">
      <formula>"MUY BAJA"</formula>
    </cfRule>
  </conditionalFormatting>
  <conditionalFormatting sqref="AI295">
    <cfRule type="cellIs" dxfId="1472" priority="1757" operator="equal">
      <formula>"MEDIA"</formula>
    </cfRule>
  </conditionalFormatting>
  <conditionalFormatting sqref="AK295:AL295">
    <cfRule type="cellIs" dxfId="1471" priority="1752" operator="equal">
      <formula>"CATASTRÓFICO"</formula>
    </cfRule>
    <cfRule type="cellIs" dxfId="1470" priority="1753" operator="equal">
      <formula>"MAYOR"</formula>
    </cfRule>
    <cfRule type="cellIs" dxfId="1469" priority="1754" operator="equal">
      <formula>"MODERADO"</formula>
    </cfRule>
    <cfRule type="cellIs" dxfId="1468" priority="1755" operator="equal">
      <formula>"MENOR"</formula>
    </cfRule>
    <cfRule type="cellIs" dxfId="1467" priority="1756" operator="equal">
      <formula>"LEVE"</formula>
    </cfRule>
  </conditionalFormatting>
  <conditionalFormatting sqref="AK111">
    <cfRule type="cellIs" dxfId="1466" priority="1742" operator="equal">
      <formula>"CATASTRÓFICO"</formula>
    </cfRule>
    <cfRule type="cellIs" dxfId="1465" priority="1743" operator="equal">
      <formula>"MAYOR"</formula>
    </cfRule>
    <cfRule type="cellIs" dxfId="1464" priority="1744" operator="equal">
      <formula>"MODERADO"</formula>
    </cfRule>
    <cfRule type="cellIs" dxfId="1463" priority="1745" operator="equal">
      <formula>"MENOR"</formula>
    </cfRule>
    <cfRule type="cellIs" dxfId="1462" priority="1746" operator="equal">
      <formula>"LEVE"</formula>
    </cfRule>
  </conditionalFormatting>
  <conditionalFormatting sqref="M63">
    <cfRule type="cellIs" dxfId="1461" priority="1737" operator="equal">
      <formula>"Muy Alta"</formula>
    </cfRule>
    <cfRule type="cellIs" dxfId="1460" priority="1738" operator="equal">
      <formula>"Alta"</formula>
    </cfRule>
    <cfRule type="cellIs" dxfId="1459" priority="1739" operator="equal">
      <formula>"Media"</formula>
    </cfRule>
    <cfRule type="cellIs" dxfId="1458" priority="1740" operator="equal">
      <formula>"Baja"</formula>
    </cfRule>
    <cfRule type="cellIs" dxfId="1457" priority="1741" operator="equal">
      <formula>"Muy Baja"</formula>
    </cfRule>
  </conditionalFormatting>
  <conditionalFormatting sqref="AK63">
    <cfRule type="cellIs" dxfId="1456" priority="1732" operator="equal">
      <formula>"CATASTRÓFICO"</formula>
    </cfRule>
    <cfRule type="cellIs" dxfId="1455" priority="1733" operator="equal">
      <formula>"MAYOR"</formula>
    </cfRule>
    <cfRule type="cellIs" dxfId="1454" priority="1734" operator="equal">
      <formula>"MODERADO"</formula>
    </cfRule>
    <cfRule type="cellIs" dxfId="1453" priority="1735" operator="equal">
      <formula>"MENOR"</formula>
    </cfRule>
    <cfRule type="cellIs" dxfId="1452" priority="1736" operator="equal">
      <formula>"LEVE"</formula>
    </cfRule>
  </conditionalFormatting>
  <conditionalFormatting sqref="AI227">
    <cfRule type="cellIs" dxfId="1451" priority="1719" operator="equal">
      <formula>"MUY ALTA"</formula>
    </cfRule>
    <cfRule type="cellIs" dxfId="1450" priority="1720" operator="equal">
      <formula>"ALTA"</formula>
    </cfRule>
    <cfRule type="cellIs" dxfId="1449" priority="1721" operator="equal">
      <formula>"BAJA"</formula>
    </cfRule>
    <cfRule type="cellIs" dxfId="1448" priority="1722" operator="equal">
      <formula>"MUY BAJA"</formula>
    </cfRule>
  </conditionalFormatting>
  <conditionalFormatting sqref="AI227">
    <cfRule type="cellIs" dxfId="1447" priority="1718" operator="equal">
      <formula>"MEDIA"</formula>
    </cfRule>
  </conditionalFormatting>
  <conditionalFormatting sqref="AK227:AL227">
    <cfRule type="cellIs" dxfId="1446" priority="1713" operator="equal">
      <formula>"CATASTRÓFICO"</formula>
    </cfRule>
    <cfRule type="cellIs" dxfId="1445" priority="1714" operator="equal">
      <formula>"MAYOR"</formula>
    </cfRule>
    <cfRule type="cellIs" dxfId="1444" priority="1715" operator="equal">
      <formula>"MODERADO"</formula>
    </cfRule>
    <cfRule type="cellIs" dxfId="1443" priority="1716" operator="equal">
      <formula>"MENOR"</formula>
    </cfRule>
    <cfRule type="cellIs" dxfId="1442" priority="1717" operator="equal">
      <formula>"LEVE"</formula>
    </cfRule>
  </conditionalFormatting>
  <conditionalFormatting sqref="AB229">
    <cfRule type="cellIs" dxfId="1441" priority="1709" operator="equal">
      <formula>"MUY ALTA"</formula>
    </cfRule>
    <cfRule type="cellIs" dxfId="1440" priority="1710" operator="equal">
      <formula>"ALTA"</formula>
    </cfRule>
    <cfRule type="cellIs" dxfId="1439" priority="1711" operator="equal">
      <formula>"BAJA"</formula>
    </cfRule>
    <cfRule type="cellIs" dxfId="1438" priority="1712" operator="equal">
      <formula>"MUY BAJA"</formula>
    </cfRule>
  </conditionalFormatting>
  <conditionalFormatting sqref="AB229">
    <cfRule type="cellIs" dxfId="1437" priority="1708" operator="equal">
      <formula>"MEDIA"</formula>
    </cfRule>
  </conditionalFormatting>
  <conditionalFormatting sqref="AB228">
    <cfRule type="cellIs" dxfId="1436" priority="1704" operator="equal">
      <formula>"MUY ALTA"</formula>
    </cfRule>
    <cfRule type="cellIs" dxfId="1435" priority="1705" operator="equal">
      <formula>"ALTA"</formula>
    </cfRule>
    <cfRule type="cellIs" dxfId="1434" priority="1706" operator="equal">
      <formula>"BAJA"</formula>
    </cfRule>
    <cfRule type="cellIs" dxfId="1433" priority="1707" operator="equal">
      <formula>"MUY BAJA"</formula>
    </cfRule>
  </conditionalFormatting>
  <conditionalFormatting sqref="AB228">
    <cfRule type="cellIs" dxfId="1432" priority="1703" operator="equal">
      <formula>"MEDIA"</formula>
    </cfRule>
  </conditionalFormatting>
  <conditionalFormatting sqref="AI228">
    <cfRule type="cellIs" dxfId="1431" priority="1686" operator="equal">
      <formula>"MUY ALTA"</formula>
    </cfRule>
    <cfRule type="cellIs" dxfId="1430" priority="1687" operator="equal">
      <formula>"ALTA"</formula>
    </cfRule>
    <cfRule type="cellIs" dxfId="1429" priority="1688" operator="equal">
      <formula>"BAJA"</formula>
    </cfRule>
    <cfRule type="cellIs" dxfId="1428" priority="1689" operator="equal">
      <formula>"MUY BAJA"</formula>
    </cfRule>
  </conditionalFormatting>
  <conditionalFormatting sqref="AI228">
    <cfRule type="cellIs" dxfId="1427" priority="1685" operator="equal">
      <formula>"MEDIA"</formula>
    </cfRule>
  </conditionalFormatting>
  <conditionalFormatting sqref="AK228:AL228">
    <cfRule type="cellIs" dxfId="1426" priority="1675" operator="equal">
      <formula>"CATASTRÓFICO"</formula>
    </cfRule>
    <cfRule type="cellIs" dxfId="1425" priority="1676" operator="equal">
      <formula>"MAYOR"</formula>
    </cfRule>
    <cfRule type="cellIs" dxfId="1424" priority="1677" operator="equal">
      <formula>"MODERADO"</formula>
    </cfRule>
    <cfRule type="cellIs" dxfId="1423" priority="1678" operator="equal">
      <formula>"MENOR"</formula>
    </cfRule>
    <cfRule type="cellIs" dxfId="1422" priority="1679" operator="equal">
      <formula>"LEVE"</formula>
    </cfRule>
  </conditionalFormatting>
  <conditionalFormatting sqref="AD45">
    <cfRule type="cellIs" dxfId="1421" priority="1662" operator="equal">
      <formula>"CATASTRÓFICO"</formula>
    </cfRule>
    <cfRule type="cellIs" dxfId="1420" priority="1663" operator="equal">
      <formula>"MAYOR"</formula>
    </cfRule>
    <cfRule type="cellIs" dxfId="1419" priority="1664" operator="equal">
      <formula>"MODERADO"</formula>
    </cfRule>
    <cfRule type="cellIs" dxfId="1418" priority="1665" operator="equal">
      <formula>"MENOR"</formula>
    </cfRule>
    <cfRule type="cellIs" dxfId="1417" priority="1666" operator="equal">
      <formula>"LEVE"</formula>
    </cfRule>
  </conditionalFormatting>
  <conditionalFormatting sqref="AK57">
    <cfRule type="cellIs" dxfId="1416" priority="1647" operator="equal">
      <formula>"CATASTRÓFICO"</formula>
    </cfRule>
    <cfRule type="cellIs" dxfId="1415" priority="1648" operator="equal">
      <formula>"MAYOR"</formula>
    </cfRule>
    <cfRule type="cellIs" dxfId="1414" priority="1649" operator="equal">
      <formula>"MODERADO"</formula>
    </cfRule>
    <cfRule type="cellIs" dxfId="1413" priority="1650" operator="equal">
      <formula>"MENOR"</formula>
    </cfRule>
    <cfRule type="cellIs" dxfId="1412" priority="1651" operator="equal">
      <formula>"LEVE"</formula>
    </cfRule>
  </conditionalFormatting>
  <conditionalFormatting sqref="M164:M166">
    <cfRule type="cellIs" dxfId="1411" priority="1637" operator="equal">
      <formula>"Muy Alta"</formula>
    </cfRule>
    <cfRule type="cellIs" dxfId="1410" priority="1638" operator="equal">
      <formula>"Alta"</formula>
    </cfRule>
    <cfRule type="cellIs" dxfId="1409" priority="1639" operator="equal">
      <formula>"Media"</formula>
    </cfRule>
    <cfRule type="cellIs" dxfId="1408" priority="1640" operator="equal">
      <formula>"Baja"</formula>
    </cfRule>
    <cfRule type="cellIs" dxfId="1407" priority="1641" operator="equal">
      <formula>"Muy Baja"</formula>
    </cfRule>
  </conditionalFormatting>
  <conditionalFormatting sqref="P185">
    <cfRule type="cellIs" dxfId="1406" priority="1627" operator="equal">
      <formula>"Catastrófico"</formula>
    </cfRule>
    <cfRule type="cellIs" dxfId="1405" priority="1628" operator="equal">
      <formula>"Mayor"</formula>
    </cfRule>
    <cfRule type="cellIs" dxfId="1404" priority="1629" operator="equal">
      <formula>"Moderado"</formula>
    </cfRule>
    <cfRule type="cellIs" dxfId="1403" priority="1630" operator="equal">
      <formula>"Menor"</formula>
    </cfRule>
    <cfRule type="cellIs" dxfId="1402" priority="1631" operator="equal">
      <formula>"Leve"</formula>
    </cfRule>
  </conditionalFormatting>
  <conditionalFormatting sqref="AF112">
    <cfRule type="cellIs" dxfId="1401" priority="1590" operator="equal">
      <formula>"EXTREMO"</formula>
    </cfRule>
    <cfRule type="cellIs" dxfId="1400" priority="1591" operator="equal">
      <formula>"ALTO"</formula>
    </cfRule>
    <cfRule type="cellIs" dxfId="1399" priority="1592" operator="equal">
      <formula>"MODERADO"</formula>
    </cfRule>
    <cfRule type="cellIs" dxfId="1398" priority="1593" operator="equal">
      <formula>"BAJO"</formula>
    </cfRule>
  </conditionalFormatting>
  <conditionalFormatting sqref="AB141:AB144">
    <cfRule type="cellIs" dxfId="1397" priority="1573" operator="equal">
      <formula>"MUY ALTA"</formula>
    </cfRule>
    <cfRule type="cellIs" dxfId="1396" priority="1574" operator="equal">
      <formula>"ALTA"</formula>
    </cfRule>
    <cfRule type="cellIs" dxfId="1395" priority="1575" operator="equal">
      <formula>"BAJA"</formula>
    </cfRule>
    <cfRule type="cellIs" dxfId="1394" priority="1576" operator="equal">
      <formula>"MUY BAJA"</formula>
    </cfRule>
  </conditionalFormatting>
  <conditionalFormatting sqref="AB141:AB144">
    <cfRule type="cellIs" dxfId="1393" priority="1572" operator="equal">
      <formula>"MEDIA"</formula>
    </cfRule>
  </conditionalFormatting>
  <conditionalFormatting sqref="AI141:AI143">
    <cfRule type="cellIs" dxfId="1392" priority="1562" operator="equal">
      <formula>"MUY ALTA"</formula>
    </cfRule>
    <cfRule type="cellIs" dxfId="1391" priority="1563" operator="equal">
      <formula>"ALTA"</formula>
    </cfRule>
    <cfRule type="cellIs" dxfId="1390" priority="1564" operator="equal">
      <formula>"BAJA"</formula>
    </cfRule>
    <cfRule type="cellIs" dxfId="1389" priority="1565" operator="equal">
      <formula>"MUY BAJA"</formula>
    </cfRule>
  </conditionalFormatting>
  <conditionalFormatting sqref="AI141:AI143">
    <cfRule type="cellIs" dxfId="1388" priority="1561" operator="equal">
      <formula>"MEDIA"</formula>
    </cfRule>
  </conditionalFormatting>
  <conditionalFormatting sqref="AK141:AK143">
    <cfRule type="cellIs" dxfId="1387" priority="1556" operator="equal">
      <formula>"CATASTRÓFICO"</formula>
    </cfRule>
    <cfRule type="cellIs" dxfId="1386" priority="1557" operator="equal">
      <formula>"MAYOR"</formula>
    </cfRule>
    <cfRule type="cellIs" dxfId="1385" priority="1558" operator="equal">
      <formula>"MODERADO"</formula>
    </cfRule>
    <cfRule type="cellIs" dxfId="1384" priority="1559" operator="equal">
      <formula>"MENOR"</formula>
    </cfRule>
    <cfRule type="cellIs" dxfId="1383" priority="1560" operator="equal">
      <formula>"LEVE"</formula>
    </cfRule>
  </conditionalFormatting>
  <conditionalFormatting sqref="M34:M35">
    <cfRule type="cellIs" dxfId="1382" priority="1551" operator="equal">
      <formula>"Muy Alta"</formula>
    </cfRule>
    <cfRule type="cellIs" dxfId="1381" priority="1552" operator="equal">
      <formula>"Alta"</formula>
    </cfRule>
    <cfRule type="cellIs" dxfId="1380" priority="1553" operator="equal">
      <formula>"Media"</formula>
    </cfRule>
    <cfRule type="cellIs" dxfId="1379" priority="1554" operator="equal">
      <formula>"Baja"</formula>
    </cfRule>
    <cfRule type="cellIs" dxfId="1378" priority="1555" operator="equal">
      <formula>"Muy Baja"</formula>
    </cfRule>
  </conditionalFormatting>
  <conditionalFormatting sqref="P34:P35">
    <cfRule type="cellIs" dxfId="1377" priority="1546" operator="equal">
      <formula>"Catastrófico"</formula>
    </cfRule>
    <cfRule type="cellIs" dxfId="1376" priority="1547" operator="equal">
      <formula>"Mayor"</formula>
    </cfRule>
    <cfRule type="cellIs" dxfId="1375" priority="1548" operator="equal">
      <formula>"Moderado"</formula>
    </cfRule>
    <cfRule type="cellIs" dxfId="1374" priority="1549" operator="equal">
      <formula>"Menor"</formula>
    </cfRule>
    <cfRule type="cellIs" dxfId="1373" priority="1550" operator="equal">
      <formula>"Leve"</formula>
    </cfRule>
  </conditionalFormatting>
  <conditionalFormatting sqref="R34:R35">
    <cfRule type="cellIs" dxfId="1372" priority="1542" operator="equal">
      <formula>"EXTREMO"</formula>
    </cfRule>
    <cfRule type="cellIs" dxfId="1371" priority="1543" operator="equal">
      <formula>"ALTO"</formula>
    </cfRule>
    <cfRule type="cellIs" dxfId="1370" priority="1544" operator="equal">
      <formula>"MODERADO"</formula>
    </cfRule>
    <cfRule type="cellIs" dxfId="1369" priority="1545" operator="equal">
      <formula>"BAJO"</formula>
    </cfRule>
  </conditionalFormatting>
  <conditionalFormatting sqref="AB34:AB36">
    <cfRule type="cellIs" dxfId="1368" priority="1538" operator="equal">
      <formula>"MUY ALTA"</formula>
    </cfRule>
    <cfRule type="cellIs" dxfId="1367" priority="1539" operator="equal">
      <formula>"ALTA"</formula>
    </cfRule>
    <cfRule type="cellIs" dxfId="1366" priority="1540" operator="equal">
      <formula>"BAJA"</formula>
    </cfRule>
    <cfRule type="cellIs" dxfId="1365" priority="1541" operator="equal">
      <formula>"MUY BAJA"</formula>
    </cfRule>
  </conditionalFormatting>
  <conditionalFormatting sqref="AB34:AB36">
    <cfRule type="cellIs" dxfId="1364" priority="1537" operator="equal">
      <formula>"MEDIA"</formula>
    </cfRule>
  </conditionalFormatting>
  <conditionalFormatting sqref="M85:M86">
    <cfRule type="cellIs" dxfId="1363" priority="1519" operator="equal">
      <formula>"Muy Alta"</formula>
    </cfRule>
    <cfRule type="cellIs" dxfId="1362" priority="1520" operator="equal">
      <formula>"Alta"</formula>
    </cfRule>
    <cfRule type="cellIs" dxfId="1361" priority="1521" operator="equal">
      <formula>"Media"</formula>
    </cfRule>
    <cfRule type="cellIs" dxfId="1360" priority="1522" operator="equal">
      <formula>"Baja"</formula>
    </cfRule>
    <cfRule type="cellIs" dxfId="1359" priority="1523" operator="equal">
      <formula>"Muy Baja"</formula>
    </cfRule>
  </conditionalFormatting>
  <conditionalFormatting sqref="P85:P86">
    <cfRule type="cellIs" dxfId="1358" priority="1514" operator="equal">
      <formula>"Catastrófico"</formula>
    </cfRule>
    <cfRule type="cellIs" dxfId="1357" priority="1515" operator="equal">
      <formula>"Mayor"</formula>
    </cfRule>
    <cfRule type="cellIs" dxfId="1356" priority="1516" operator="equal">
      <formula>"Moderado"</formula>
    </cfRule>
    <cfRule type="cellIs" dxfId="1355" priority="1517" operator="equal">
      <formula>"Menor"</formula>
    </cfRule>
    <cfRule type="cellIs" dxfId="1354" priority="1518" operator="equal">
      <formula>"Leve"</formula>
    </cfRule>
  </conditionalFormatting>
  <conditionalFormatting sqref="R85:R86">
    <cfRule type="cellIs" dxfId="1353" priority="1510" operator="equal">
      <formula>"EXTREMO"</formula>
    </cfRule>
    <cfRule type="cellIs" dxfId="1352" priority="1511" operator="equal">
      <formula>"ALTO"</formula>
    </cfRule>
    <cfRule type="cellIs" dxfId="1351" priority="1512" operator="equal">
      <formula>"MODERADO"</formula>
    </cfRule>
    <cfRule type="cellIs" dxfId="1350" priority="1513" operator="equal">
      <formula>"BAJO"</formula>
    </cfRule>
  </conditionalFormatting>
  <conditionalFormatting sqref="AB85:AB86">
    <cfRule type="cellIs" dxfId="1349" priority="1506" operator="equal">
      <formula>"MUY ALTA"</formula>
    </cfRule>
    <cfRule type="cellIs" dxfId="1348" priority="1507" operator="equal">
      <formula>"ALTA"</formula>
    </cfRule>
    <cfRule type="cellIs" dxfId="1347" priority="1508" operator="equal">
      <formula>"BAJA"</formula>
    </cfRule>
    <cfRule type="cellIs" dxfId="1346" priority="1509" operator="equal">
      <formula>"MUY BAJA"</formula>
    </cfRule>
  </conditionalFormatting>
  <conditionalFormatting sqref="AB85:AB86">
    <cfRule type="cellIs" dxfId="1345" priority="1505" operator="equal">
      <formula>"MEDIA"</formula>
    </cfRule>
  </conditionalFormatting>
  <conditionalFormatting sqref="AD85:AD86">
    <cfRule type="cellIs" dxfId="1344" priority="1500" operator="equal">
      <formula>"CATASTRÓFICO"</formula>
    </cfRule>
    <cfRule type="cellIs" dxfId="1343" priority="1501" operator="equal">
      <formula>"MAYOR"</formula>
    </cfRule>
    <cfRule type="cellIs" dxfId="1342" priority="1502" operator="equal">
      <formula>"MODERADO"</formula>
    </cfRule>
    <cfRule type="cellIs" dxfId="1341" priority="1503" operator="equal">
      <formula>"MENOR"</formula>
    </cfRule>
    <cfRule type="cellIs" dxfId="1340" priority="1504" operator="equal">
      <formula>"LEVE"</formula>
    </cfRule>
  </conditionalFormatting>
  <conditionalFormatting sqref="AE85:AE86">
    <cfRule type="cellIs" dxfId="1339" priority="1496" operator="equal">
      <formula>"EXTREMO"</formula>
    </cfRule>
    <cfRule type="cellIs" dxfId="1338" priority="1497" operator="equal">
      <formula>"ALTO"</formula>
    </cfRule>
    <cfRule type="cellIs" dxfId="1337" priority="1498" operator="equal">
      <formula>"MODERADO"</formula>
    </cfRule>
    <cfRule type="cellIs" dxfId="1336" priority="1499" operator="equal">
      <formula>"BAJO"</formula>
    </cfRule>
  </conditionalFormatting>
  <conditionalFormatting sqref="AI85:AI86 AI88">
    <cfRule type="cellIs" dxfId="1335" priority="1492" operator="equal">
      <formula>"MUY ALTA"</formula>
    </cfRule>
    <cfRule type="cellIs" dxfId="1334" priority="1493" operator="equal">
      <formula>"ALTA"</formula>
    </cfRule>
    <cfRule type="cellIs" dxfId="1333" priority="1494" operator="equal">
      <formula>"BAJA"</formula>
    </cfRule>
    <cfRule type="cellIs" dxfId="1332" priority="1495" operator="equal">
      <formula>"MUY BAJA"</formula>
    </cfRule>
  </conditionalFormatting>
  <conditionalFormatting sqref="AI85:AI86 AI88">
    <cfRule type="cellIs" dxfId="1331" priority="1491" operator="equal">
      <formula>"MEDIA"</formula>
    </cfRule>
  </conditionalFormatting>
  <conditionalFormatting sqref="AK104:AL104">
    <cfRule type="cellIs" dxfId="1330" priority="1481" operator="equal">
      <formula>"CATASTRÓFICO"</formula>
    </cfRule>
    <cfRule type="cellIs" dxfId="1329" priority="1482" operator="equal">
      <formula>"MAYOR"</formula>
    </cfRule>
    <cfRule type="cellIs" dxfId="1328" priority="1483" operator="equal">
      <formula>"MODERADO"</formula>
    </cfRule>
    <cfRule type="cellIs" dxfId="1327" priority="1484" operator="equal">
      <formula>"MENOR"</formula>
    </cfRule>
    <cfRule type="cellIs" dxfId="1326" priority="1485" operator="equal">
      <formula>"LEVE"</formula>
    </cfRule>
  </conditionalFormatting>
  <conditionalFormatting sqref="AK98 AK101">
    <cfRule type="cellIs" dxfId="1325" priority="1476" operator="equal">
      <formula>"CATASTRÓFICO"</formula>
    </cfRule>
    <cfRule type="cellIs" dxfId="1324" priority="1477" operator="equal">
      <formula>"MAYOR"</formula>
    </cfRule>
    <cfRule type="cellIs" dxfId="1323" priority="1478" operator="equal">
      <formula>"MODERADO"</formula>
    </cfRule>
    <cfRule type="cellIs" dxfId="1322" priority="1479" operator="equal">
      <formula>"MENOR"</formula>
    </cfRule>
    <cfRule type="cellIs" dxfId="1321" priority="1480" operator="equal">
      <formula>"LEVE"</formula>
    </cfRule>
  </conditionalFormatting>
  <conditionalFormatting sqref="AK94">
    <cfRule type="cellIs" dxfId="1320" priority="1471" operator="equal">
      <formula>"CATASTRÓFICO"</formula>
    </cfRule>
    <cfRule type="cellIs" dxfId="1319" priority="1472" operator="equal">
      <formula>"MAYOR"</formula>
    </cfRule>
    <cfRule type="cellIs" dxfId="1318" priority="1473" operator="equal">
      <formula>"MODERADO"</formula>
    </cfRule>
    <cfRule type="cellIs" dxfId="1317" priority="1474" operator="equal">
      <formula>"MENOR"</formula>
    </cfRule>
    <cfRule type="cellIs" dxfId="1316" priority="1475" operator="equal">
      <formula>"LEVE"</formula>
    </cfRule>
  </conditionalFormatting>
  <conditionalFormatting sqref="AK91:AL91">
    <cfRule type="cellIs" dxfId="1315" priority="1466" operator="equal">
      <formula>"CATASTRÓFICO"</formula>
    </cfRule>
    <cfRule type="cellIs" dxfId="1314" priority="1467" operator="equal">
      <formula>"MAYOR"</formula>
    </cfRule>
    <cfRule type="cellIs" dxfId="1313" priority="1468" operator="equal">
      <formula>"MODERADO"</formula>
    </cfRule>
    <cfRule type="cellIs" dxfId="1312" priority="1469" operator="equal">
      <formula>"MENOR"</formula>
    </cfRule>
    <cfRule type="cellIs" dxfId="1311" priority="1470" operator="equal">
      <formula>"LEVE"</formula>
    </cfRule>
  </conditionalFormatting>
  <conditionalFormatting sqref="AK83:AL83">
    <cfRule type="cellIs" dxfId="1310" priority="1456" operator="equal">
      <formula>"CATASTRÓFICO"</formula>
    </cfRule>
    <cfRule type="cellIs" dxfId="1309" priority="1457" operator="equal">
      <formula>"MAYOR"</formula>
    </cfRule>
    <cfRule type="cellIs" dxfId="1308" priority="1458" operator="equal">
      <formula>"MODERADO"</formula>
    </cfRule>
    <cfRule type="cellIs" dxfId="1307" priority="1459" operator="equal">
      <formula>"MENOR"</formula>
    </cfRule>
    <cfRule type="cellIs" dxfId="1306" priority="1460" operator="equal">
      <formula>"LEVE"</formula>
    </cfRule>
  </conditionalFormatting>
  <conditionalFormatting sqref="AK85:AK86 AK88">
    <cfRule type="cellIs" dxfId="1305" priority="1451" operator="equal">
      <formula>"CATASTRÓFICO"</formula>
    </cfRule>
    <cfRule type="cellIs" dxfId="1304" priority="1452" operator="equal">
      <formula>"MAYOR"</formula>
    </cfRule>
    <cfRule type="cellIs" dxfId="1303" priority="1453" operator="equal">
      <formula>"MODERADO"</formula>
    </cfRule>
    <cfRule type="cellIs" dxfId="1302" priority="1454" operator="equal">
      <formula>"MENOR"</formula>
    </cfRule>
    <cfRule type="cellIs" dxfId="1301" priority="1455" operator="equal">
      <formula>"LEVE"</formula>
    </cfRule>
  </conditionalFormatting>
  <conditionalFormatting sqref="M296">
    <cfRule type="cellIs" dxfId="1300" priority="1446" operator="equal">
      <formula>"Muy Alta"</formula>
    </cfRule>
    <cfRule type="cellIs" dxfId="1299" priority="1447" operator="equal">
      <formula>"Alta"</formula>
    </cfRule>
    <cfRule type="cellIs" dxfId="1298" priority="1448" operator="equal">
      <formula>"Media"</formula>
    </cfRule>
    <cfRule type="cellIs" dxfId="1297" priority="1449" operator="equal">
      <formula>"Baja"</formula>
    </cfRule>
    <cfRule type="cellIs" dxfId="1296" priority="1450" operator="equal">
      <formula>"Muy Baja"</formula>
    </cfRule>
  </conditionalFormatting>
  <conditionalFormatting sqref="AB298">
    <cfRule type="cellIs" dxfId="1295" priority="1442" operator="equal">
      <formula>"MUY ALTA"</formula>
    </cfRule>
    <cfRule type="cellIs" dxfId="1294" priority="1443" operator="equal">
      <formula>"ALTA"</formula>
    </cfRule>
    <cfRule type="cellIs" dxfId="1293" priority="1444" operator="equal">
      <formula>"BAJA"</formula>
    </cfRule>
    <cfRule type="cellIs" dxfId="1292" priority="1445" operator="equal">
      <formula>"MUY BAJA"</formula>
    </cfRule>
  </conditionalFormatting>
  <conditionalFormatting sqref="AB298">
    <cfRule type="cellIs" dxfId="1291" priority="1441" operator="equal">
      <formula>"MEDIA"</formula>
    </cfRule>
  </conditionalFormatting>
  <conditionalFormatting sqref="AB296">
    <cfRule type="cellIs" dxfId="1290" priority="1437" operator="equal">
      <formula>"MUY ALTA"</formula>
    </cfRule>
    <cfRule type="cellIs" dxfId="1289" priority="1438" operator="equal">
      <formula>"ALTA"</formula>
    </cfRule>
    <cfRule type="cellIs" dxfId="1288" priority="1439" operator="equal">
      <formula>"BAJA"</formula>
    </cfRule>
    <cfRule type="cellIs" dxfId="1287" priority="1440" operator="equal">
      <formula>"MUY BAJA"</formula>
    </cfRule>
  </conditionalFormatting>
  <conditionalFormatting sqref="AB296">
    <cfRule type="cellIs" dxfId="1286" priority="1436" operator="equal">
      <formula>"MEDIA"</formula>
    </cfRule>
  </conditionalFormatting>
  <conditionalFormatting sqref="AB297">
    <cfRule type="cellIs" dxfId="1285" priority="1432" operator="equal">
      <formula>"MUY ALTA"</formula>
    </cfRule>
    <cfRule type="cellIs" dxfId="1284" priority="1433" operator="equal">
      <formula>"ALTA"</formula>
    </cfRule>
    <cfRule type="cellIs" dxfId="1283" priority="1434" operator="equal">
      <formula>"BAJA"</formula>
    </cfRule>
    <cfRule type="cellIs" dxfId="1282" priority="1435" operator="equal">
      <formula>"MUY BAJA"</formula>
    </cfRule>
  </conditionalFormatting>
  <conditionalFormatting sqref="AB297">
    <cfRule type="cellIs" dxfId="1281" priority="1431" operator="equal">
      <formula>"MEDIA"</formula>
    </cfRule>
  </conditionalFormatting>
  <conditionalFormatting sqref="AD296">
    <cfRule type="cellIs" dxfId="1280" priority="1426" operator="equal">
      <formula>"CATASTRÓFICO"</formula>
    </cfRule>
    <cfRule type="cellIs" dxfId="1279" priority="1427" operator="equal">
      <formula>"MAYOR"</formula>
    </cfRule>
    <cfRule type="cellIs" dxfId="1278" priority="1428" operator="equal">
      <formula>"MODERADO"</formula>
    </cfRule>
    <cfRule type="cellIs" dxfId="1277" priority="1429" operator="equal">
      <formula>"MENOR"</formula>
    </cfRule>
    <cfRule type="cellIs" dxfId="1276" priority="1430" operator="equal">
      <formula>"LEVE"</formula>
    </cfRule>
  </conditionalFormatting>
  <conditionalFormatting sqref="AD297:AD298">
    <cfRule type="cellIs" dxfId="1275" priority="1421" operator="equal">
      <formula>"CATASTRÓFICO"</formula>
    </cfRule>
    <cfRule type="cellIs" dxfId="1274" priority="1422" operator="equal">
      <formula>"MAYOR"</formula>
    </cfRule>
    <cfRule type="cellIs" dxfId="1273" priority="1423" operator="equal">
      <formula>"MODERADO"</formula>
    </cfRule>
    <cfRule type="cellIs" dxfId="1272" priority="1424" operator="equal">
      <formula>"MENOR"</formula>
    </cfRule>
    <cfRule type="cellIs" dxfId="1271" priority="1425" operator="equal">
      <formula>"LEVE"</formula>
    </cfRule>
  </conditionalFormatting>
  <conditionalFormatting sqref="AE296">
    <cfRule type="cellIs" dxfId="1270" priority="1417" operator="equal">
      <formula>"EXTREMO"</formula>
    </cfRule>
    <cfRule type="cellIs" dxfId="1269" priority="1418" operator="equal">
      <formula>"ALTO"</formula>
    </cfRule>
    <cfRule type="cellIs" dxfId="1268" priority="1419" operator="equal">
      <formula>"MODERADO"</formula>
    </cfRule>
    <cfRule type="cellIs" dxfId="1267" priority="1420" operator="equal">
      <formula>"BAJO"</formula>
    </cfRule>
  </conditionalFormatting>
  <conditionalFormatting sqref="AE297">
    <cfRule type="cellIs" dxfId="1266" priority="1413" operator="equal">
      <formula>"EXTREMO"</formula>
    </cfRule>
    <cfRule type="cellIs" dxfId="1265" priority="1414" operator="equal">
      <formula>"ALTO"</formula>
    </cfRule>
    <cfRule type="cellIs" dxfId="1264" priority="1415" operator="equal">
      <formula>"MODERADO"</formula>
    </cfRule>
    <cfRule type="cellIs" dxfId="1263" priority="1416" operator="equal">
      <formula>"BAJO"</formula>
    </cfRule>
  </conditionalFormatting>
  <conditionalFormatting sqref="AE298">
    <cfRule type="cellIs" dxfId="1262" priority="1409" operator="equal">
      <formula>"EXTREMO"</formula>
    </cfRule>
    <cfRule type="cellIs" dxfId="1261" priority="1410" operator="equal">
      <formula>"ALTO"</formula>
    </cfRule>
    <cfRule type="cellIs" dxfId="1260" priority="1411" operator="equal">
      <formula>"MODERADO"</formula>
    </cfRule>
    <cfRule type="cellIs" dxfId="1259" priority="1412" operator="equal">
      <formula>"BAJO"</formula>
    </cfRule>
  </conditionalFormatting>
  <conditionalFormatting sqref="AF61:AF62">
    <cfRule type="cellIs" dxfId="1258" priority="1401" operator="equal">
      <formula>"EXTREMO"</formula>
    </cfRule>
    <cfRule type="cellIs" dxfId="1257" priority="1402" operator="equal">
      <formula>"ALTO"</formula>
    </cfRule>
    <cfRule type="cellIs" dxfId="1256" priority="1403" operator="equal">
      <formula>"MODERADO"</formula>
    </cfRule>
    <cfRule type="cellIs" dxfId="1255" priority="1404" operator="equal">
      <formula>"BAJO"</formula>
    </cfRule>
  </conditionalFormatting>
  <conditionalFormatting sqref="AK61">
    <cfRule type="cellIs" dxfId="1254" priority="1392" operator="equal">
      <formula>"CATASTRÓFICO"</formula>
    </cfRule>
    <cfRule type="cellIs" dxfId="1253" priority="1393" operator="equal">
      <formula>"MAYOR"</formula>
    </cfRule>
    <cfRule type="cellIs" dxfId="1252" priority="1394" operator="equal">
      <formula>"MODERADO"</formula>
    </cfRule>
    <cfRule type="cellIs" dxfId="1251" priority="1395" operator="equal">
      <formula>"MENOR"</formula>
    </cfRule>
    <cfRule type="cellIs" dxfId="1250" priority="1396" operator="equal">
      <formula>"LEVE"</formula>
    </cfRule>
  </conditionalFormatting>
  <conditionalFormatting sqref="AI140">
    <cfRule type="cellIs" dxfId="1249" priority="1383" operator="equal">
      <formula>"MUY ALTA"</formula>
    </cfRule>
    <cfRule type="cellIs" dxfId="1248" priority="1384" operator="equal">
      <formula>"ALTA"</formula>
    </cfRule>
    <cfRule type="cellIs" dxfId="1247" priority="1385" operator="equal">
      <formula>"BAJA"</formula>
    </cfRule>
    <cfRule type="cellIs" dxfId="1246" priority="1386" operator="equal">
      <formula>"MUY BAJA"</formula>
    </cfRule>
  </conditionalFormatting>
  <conditionalFormatting sqref="AI140">
    <cfRule type="cellIs" dxfId="1245" priority="1382" operator="equal">
      <formula>"MEDIA"</formula>
    </cfRule>
  </conditionalFormatting>
  <conditionalFormatting sqref="AK140:AL140">
    <cfRule type="cellIs" dxfId="1244" priority="1377" operator="equal">
      <formula>"CATASTRÓFICO"</formula>
    </cfRule>
    <cfRule type="cellIs" dxfId="1243" priority="1378" operator="equal">
      <formula>"MAYOR"</formula>
    </cfRule>
    <cfRule type="cellIs" dxfId="1242" priority="1379" operator="equal">
      <formula>"MODERADO"</formula>
    </cfRule>
    <cfRule type="cellIs" dxfId="1241" priority="1380" operator="equal">
      <formula>"MENOR"</formula>
    </cfRule>
    <cfRule type="cellIs" dxfId="1240" priority="1381" operator="equal">
      <formula>"LEVE"</formula>
    </cfRule>
  </conditionalFormatting>
  <conditionalFormatting sqref="AF250">
    <cfRule type="cellIs" dxfId="1239" priority="1376" operator="equal">
      <formula>0</formula>
    </cfRule>
  </conditionalFormatting>
  <conditionalFormatting sqref="AK250">
    <cfRule type="cellIs" dxfId="1238" priority="1371" operator="equal">
      <formula>"CATASTRÓFICO"</formula>
    </cfRule>
    <cfRule type="cellIs" dxfId="1237" priority="1372" operator="equal">
      <formula>"MAYOR"</formula>
    </cfRule>
    <cfRule type="cellIs" dxfId="1236" priority="1373" operator="equal">
      <formula>"MODERADO"</formula>
    </cfRule>
    <cfRule type="cellIs" dxfId="1235" priority="1374" operator="equal">
      <formula>"MENOR"</formula>
    </cfRule>
    <cfRule type="cellIs" dxfId="1234" priority="1375" operator="equal">
      <formula>"LEVE"</formula>
    </cfRule>
  </conditionalFormatting>
  <conditionalFormatting sqref="AI275">
    <cfRule type="cellIs" dxfId="1233" priority="1367" operator="equal">
      <formula>"MUY ALTA"</formula>
    </cfRule>
    <cfRule type="cellIs" dxfId="1232" priority="1368" operator="equal">
      <formula>"ALTA"</formula>
    </cfRule>
    <cfRule type="cellIs" dxfId="1231" priority="1369" operator="equal">
      <formula>"BAJA"</formula>
    </cfRule>
    <cfRule type="cellIs" dxfId="1230" priority="1370" operator="equal">
      <formula>"MUY BAJA"</formula>
    </cfRule>
  </conditionalFormatting>
  <conditionalFormatting sqref="AI275">
    <cfRule type="cellIs" dxfId="1229" priority="1366" operator="equal">
      <formula>"MEDIA"</formula>
    </cfRule>
  </conditionalFormatting>
  <conditionalFormatting sqref="AK275">
    <cfRule type="cellIs" dxfId="1228" priority="1361" operator="equal">
      <formula>"CATASTRÓFICO"</formula>
    </cfRule>
    <cfRule type="cellIs" dxfId="1227" priority="1362" operator="equal">
      <formula>"MAYOR"</formula>
    </cfRule>
    <cfRule type="cellIs" dxfId="1226" priority="1363" operator="equal">
      <formula>"MODERADO"</formula>
    </cfRule>
    <cfRule type="cellIs" dxfId="1225" priority="1364" operator="equal">
      <formula>"MENOR"</formula>
    </cfRule>
    <cfRule type="cellIs" dxfId="1224" priority="1365" operator="equal">
      <formula>"LEVE"</formula>
    </cfRule>
  </conditionalFormatting>
  <conditionalFormatting sqref="AF276:AG276">
    <cfRule type="cellIs" dxfId="1223" priority="1360" operator="equal">
      <formula>0</formula>
    </cfRule>
  </conditionalFormatting>
  <conditionalFormatting sqref="AI280">
    <cfRule type="cellIs" dxfId="1222" priority="1356" operator="equal">
      <formula>"MUY ALTA"</formula>
    </cfRule>
    <cfRule type="cellIs" dxfId="1221" priority="1357" operator="equal">
      <formula>"ALTA"</formula>
    </cfRule>
    <cfRule type="cellIs" dxfId="1220" priority="1358" operator="equal">
      <formula>"BAJA"</formula>
    </cfRule>
    <cfRule type="cellIs" dxfId="1219" priority="1359" operator="equal">
      <formula>"MUY BAJA"</formula>
    </cfRule>
  </conditionalFormatting>
  <conditionalFormatting sqref="AI280">
    <cfRule type="cellIs" dxfId="1218" priority="1355" operator="equal">
      <formula>"MEDIA"</formula>
    </cfRule>
  </conditionalFormatting>
  <conditionalFormatting sqref="AI256">
    <cfRule type="cellIs" dxfId="1217" priority="1351" operator="equal">
      <formula>"MUY ALTA"</formula>
    </cfRule>
    <cfRule type="cellIs" dxfId="1216" priority="1352" operator="equal">
      <formula>"ALTA"</formula>
    </cfRule>
    <cfRule type="cellIs" dxfId="1215" priority="1353" operator="equal">
      <formula>"BAJA"</formula>
    </cfRule>
    <cfRule type="cellIs" dxfId="1214" priority="1354" operator="equal">
      <formula>"MUY BAJA"</formula>
    </cfRule>
  </conditionalFormatting>
  <conditionalFormatting sqref="AI256">
    <cfRule type="cellIs" dxfId="1213" priority="1350" operator="equal">
      <formula>"MEDIA"</formula>
    </cfRule>
  </conditionalFormatting>
  <conditionalFormatting sqref="AI276">
    <cfRule type="cellIs" dxfId="1212" priority="1346" operator="equal">
      <formula>"MUY ALTA"</formula>
    </cfRule>
    <cfRule type="cellIs" dxfId="1211" priority="1347" operator="equal">
      <formula>"ALTA"</formula>
    </cfRule>
    <cfRule type="cellIs" dxfId="1210" priority="1348" operator="equal">
      <formula>"BAJA"</formula>
    </cfRule>
    <cfRule type="cellIs" dxfId="1209" priority="1349" operator="equal">
      <formula>"MUY BAJA"</formula>
    </cfRule>
  </conditionalFormatting>
  <conditionalFormatting sqref="AI276">
    <cfRule type="cellIs" dxfId="1208" priority="1345" operator="equal">
      <formula>"MEDIA"</formula>
    </cfRule>
  </conditionalFormatting>
  <conditionalFormatting sqref="AK276">
    <cfRule type="cellIs" dxfId="1207" priority="1340" operator="equal">
      <formula>"CATASTRÓFICO"</formula>
    </cfRule>
    <cfRule type="cellIs" dxfId="1206" priority="1341" operator="equal">
      <formula>"MAYOR"</formula>
    </cfRule>
    <cfRule type="cellIs" dxfId="1205" priority="1342" operator="equal">
      <formula>"MODERADO"</formula>
    </cfRule>
    <cfRule type="cellIs" dxfId="1204" priority="1343" operator="equal">
      <formula>"MENOR"</formula>
    </cfRule>
    <cfRule type="cellIs" dxfId="1203" priority="1344" operator="equal">
      <formula>"LEVE"</formula>
    </cfRule>
  </conditionalFormatting>
  <conditionalFormatting sqref="M238">
    <cfRule type="cellIs" dxfId="1202" priority="1325" operator="equal">
      <formula>"Muy Alta"</formula>
    </cfRule>
    <cfRule type="cellIs" dxfId="1201" priority="1326" operator="equal">
      <formula>"Alta"</formula>
    </cfRule>
    <cfRule type="cellIs" dxfId="1200" priority="1327" operator="equal">
      <formula>"Media"</formula>
    </cfRule>
    <cfRule type="cellIs" dxfId="1199" priority="1328" operator="equal">
      <formula>"Baja"</formula>
    </cfRule>
    <cfRule type="cellIs" dxfId="1198" priority="1329" operator="equal">
      <formula>"Muy Baja"</formula>
    </cfRule>
  </conditionalFormatting>
  <conditionalFormatting sqref="P238">
    <cfRule type="cellIs" dxfId="1197" priority="1320" operator="equal">
      <formula>"Catastrófico"</formula>
    </cfRule>
    <cfRule type="cellIs" dxfId="1196" priority="1321" operator="equal">
      <formula>"Mayor"</formula>
    </cfRule>
    <cfRule type="cellIs" dxfId="1195" priority="1322" operator="equal">
      <formula>"Moderado"</formula>
    </cfRule>
    <cfRule type="cellIs" dxfId="1194" priority="1323" operator="equal">
      <formula>"Menor"</formula>
    </cfRule>
    <cfRule type="cellIs" dxfId="1193" priority="1324" operator="equal">
      <formula>"Leve"</formula>
    </cfRule>
  </conditionalFormatting>
  <conditionalFormatting sqref="R238">
    <cfRule type="cellIs" dxfId="1192" priority="1316" operator="equal">
      <formula>"EXTREMO"</formula>
    </cfRule>
    <cfRule type="cellIs" dxfId="1191" priority="1317" operator="equal">
      <formula>"ALTO"</formula>
    </cfRule>
    <cfRule type="cellIs" dxfId="1190" priority="1318" operator="equal">
      <formula>"MODERADO"</formula>
    </cfRule>
    <cfRule type="cellIs" dxfId="1189" priority="1319" operator="equal">
      <formula>"BAJO"</formula>
    </cfRule>
  </conditionalFormatting>
  <conditionalFormatting sqref="AB238">
    <cfRule type="cellIs" dxfId="1188" priority="1312" operator="equal">
      <formula>"MUY ALTA"</formula>
    </cfRule>
    <cfRule type="cellIs" dxfId="1187" priority="1313" operator="equal">
      <formula>"ALTA"</formula>
    </cfRule>
    <cfRule type="cellIs" dxfId="1186" priority="1314" operator="equal">
      <formula>"BAJA"</formula>
    </cfRule>
    <cfRule type="cellIs" dxfId="1185" priority="1315" operator="equal">
      <formula>"MUY BAJA"</formula>
    </cfRule>
  </conditionalFormatting>
  <conditionalFormatting sqref="AB238">
    <cfRule type="cellIs" dxfId="1184" priority="1311" operator="equal">
      <formula>"MEDIA"</formula>
    </cfRule>
  </conditionalFormatting>
  <conditionalFormatting sqref="AE238">
    <cfRule type="cellIs" dxfId="1183" priority="1307" operator="equal">
      <formula>"EXTREMO"</formula>
    </cfRule>
    <cfRule type="cellIs" dxfId="1182" priority="1308" operator="equal">
      <formula>"ALTO"</formula>
    </cfRule>
    <cfRule type="cellIs" dxfId="1181" priority="1309" operator="equal">
      <formula>"MODERADO"</formula>
    </cfRule>
    <cfRule type="cellIs" dxfId="1180" priority="1310" operator="equal">
      <formula>"BAJO"</formula>
    </cfRule>
  </conditionalFormatting>
  <conditionalFormatting sqref="AI238">
    <cfRule type="cellIs" dxfId="1179" priority="1297" operator="equal">
      <formula>"MUY ALTA"</formula>
    </cfRule>
    <cfRule type="cellIs" dxfId="1178" priority="1298" operator="equal">
      <formula>"ALTA"</formula>
    </cfRule>
    <cfRule type="cellIs" dxfId="1177" priority="1299" operator="equal">
      <formula>"MEDIA"</formula>
    </cfRule>
    <cfRule type="cellIs" dxfId="1176" priority="1300" operator="equal">
      <formula>"BAJA"</formula>
    </cfRule>
    <cfRule type="cellIs" dxfId="1175" priority="1301" operator="equal">
      <formula>"MUY BAJA"</formula>
    </cfRule>
  </conditionalFormatting>
  <conditionalFormatting sqref="AK238:AL238">
    <cfRule type="cellIs" dxfId="1174" priority="1292" operator="equal">
      <formula>"CATASTRÓFICO"</formula>
    </cfRule>
    <cfRule type="cellIs" dxfId="1173" priority="1293" operator="equal">
      <formula>"MAYOR"</formula>
    </cfRule>
    <cfRule type="cellIs" dxfId="1172" priority="1294" operator="equal">
      <formula>"MODERADO"</formula>
    </cfRule>
    <cfRule type="cellIs" dxfId="1171" priority="1295" operator="equal">
      <formula>"MENOR"</formula>
    </cfRule>
    <cfRule type="cellIs" dxfId="1170" priority="1296" operator="equal">
      <formula>"LEVE"</formula>
    </cfRule>
  </conditionalFormatting>
  <conditionalFormatting sqref="AK240:AL240">
    <cfRule type="cellIs" dxfId="1169" priority="1287" operator="equal">
      <formula>"CATASTRÓFICO"</formula>
    </cfRule>
    <cfRule type="cellIs" dxfId="1168" priority="1288" operator="equal">
      <formula>"MAYOR"</formula>
    </cfRule>
    <cfRule type="cellIs" dxfId="1167" priority="1289" operator="equal">
      <formula>"MODERADO"</formula>
    </cfRule>
    <cfRule type="cellIs" dxfId="1166" priority="1290" operator="equal">
      <formula>"MENOR"</formula>
    </cfRule>
    <cfRule type="cellIs" dxfId="1165" priority="1291" operator="equal">
      <formula>"LEVE"</formula>
    </cfRule>
  </conditionalFormatting>
  <conditionalFormatting sqref="AN230">
    <cfRule type="cellIs" dxfId="1164" priority="1283" operator="equal">
      <formula>"MUY ALTA"</formula>
    </cfRule>
    <cfRule type="cellIs" dxfId="1163" priority="1284" operator="equal">
      <formula>"ALTA"</formula>
    </cfRule>
    <cfRule type="cellIs" dxfId="1162" priority="1285" operator="equal">
      <formula>"BAJA"</formula>
    </cfRule>
    <cfRule type="cellIs" dxfId="1161" priority="1286" operator="equal">
      <formula>"MUY BAJA"</formula>
    </cfRule>
  </conditionalFormatting>
  <conditionalFormatting sqref="AN230">
    <cfRule type="cellIs" dxfId="1160" priority="1282" operator="equal">
      <formula>"MEDIA"</formula>
    </cfRule>
  </conditionalFormatting>
  <conditionalFormatting sqref="AQ230">
    <cfRule type="cellIs" dxfId="1159" priority="1278" operator="equal">
      <formula>"EXTREMO"</formula>
    </cfRule>
    <cfRule type="cellIs" dxfId="1158" priority="1279" operator="equal">
      <formula>"ALTO"</formula>
    </cfRule>
    <cfRule type="cellIs" dxfId="1157" priority="1280" operator="equal">
      <formula>"MODERADO"</formula>
    </cfRule>
    <cfRule type="cellIs" dxfId="1156" priority="1281" operator="equal">
      <formula>"BAJO"</formula>
    </cfRule>
  </conditionalFormatting>
  <conditionalFormatting sqref="AB51">
    <cfRule type="cellIs" dxfId="1155" priority="1274" operator="equal">
      <formula>"MUY ALTA"</formula>
    </cfRule>
    <cfRule type="cellIs" dxfId="1154" priority="1275" operator="equal">
      <formula>"ALTA"</formula>
    </cfRule>
    <cfRule type="cellIs" dxfId="1153" priority="1276" operator="equal">
      <formula>"BAJA"</formula>
    </cfRule>
    <cfRule type="cellIs" dxfId="1152" priority="1277" operator="equal">
      <formula>"MUY BAJA"</formula>
    </cfRule>
  </conditionalFormatting>
  <conditionalFormatting sqref="AB51">
    <cfRule type="cellIs" dxfId="1151" priority="1273" operator="equal">
      <formula>"MEDIA"</formula>
    </cfRule>
  </conditionalFormatting>
  <conditionalFormatting sqref="AE51">
    <cfRule type="cellIs" dxfId="1150" priority="1269" operator="equal">
      <formula>"EXTREMO"</formula>
    </cfRule>
    <cfRule type="cellIs" dxfId="1149" priority="1270" operator="equal">
      <formula>"ALTO"</formula>
    </cfRule>
    <cfRule type="cellIs" dxfId="1148" priority="1271" operator="equal">
      <formula>"MODERADO"</formula>
    </cfRule>
    <cfRule type="cellIs" dxfId="1147" priority="1272" operator="equal">
      <formula>"BAJO"</formula>
    </cfRule>
  </conditionalFormatting>
  <conditionalFormatting sqref="AE47 AE49">
    <cfRule type="cellIs" dxfId="1146" priority="1265" operator="equal">
      <formula>"EXTREMO"</formula>
    </cfRule>
    <cfRule type="cellIs" dxfId="1145" priority="1266" operator="equal">
      <formula>"ALTO"</formula>
    </cfRule>
    <cfRule type="cellIs" dxfId="1144" priority="1267" operator="equal">
      <formula>"MODERADO"</formula>
    </cfRule>
    <cfRule type="cellIs" dxfId="1143" priority="1268" operator="equal">
      <formula>"BAJO"</formula>
    </cfRule>
  </conditionalFormatting>
  <conditionalFormatting sqref="AI51">
    <cfRule type="cellIs" dxfId="1142" priority="1261" operator="equal">
      <formula>"MUY ALTA"</formula>
    </cfRule>
    <cfRule type="cellIs" dxfId="1141" priority="1262" operator="equal">
      <formula>"ALTA"</formula>
    </cfRule>
    <cfRule type="cellIs" dxfId="1140" priority="1263" operator="equal">
      <formula>"BAJA"</formula>
    </cfRule>
    <cfRule type="cellIs" dxfId="1139" priority="1264" operator="equal">
      <formula>"MUY BAJA"</formula>
    </cfRule>
  </conditionalFormatting>
  <conditionalFormatting sqref="AI51">
    <cfRule type="cellIs" dxfId="1138" priority="1260" operator="equal">
      <formula>"MEDIA"</formula>
    </cfRule>
  </conditionalFormatting>
  <conditionalFormatting sqref="AK51:AL51">
    <cfRule type="cellIs" dxfId="1137" priority="1255" operator="equal">
      <formula>"CATASTRÓFICO"</formula>
    </cfRule>
    <cfRule type="cellIs" dxfId="1136" priority="1256" operator="equal">
      <formula>"MAYOR"</formula>
    </cfRule>
    <cfRule type="cellIs" dxfId="1135" priority="1257" operator="equal">
      <formula>"MODERADO"</formula>
    </cfRule>
    <cfRule type="cellIs" dxfId="1134" priority="1258" operator="equal">
      <formula>"MENOR"</formula>
    </cfRule>
    <cfRule type="cellIs" dxfId="1133" priority="1259" operator="equal">
      <formula>"LEVE"</formula>
    </cfRule>
  </conditionalFormatting>
  <conditionalFormatting sqref="AK26:AK27">
    <cfRule type="cellIs" dxfId="1132" priority="1250" operator="equal">
      <formula>"CATASTRÓFICO"</formula>
    </cfRule>
    <cfRule type="cellIs" dxfId="1131" priority="1251" operator="equal">
      <formula>"MAYOR"</formula>
    </cfRule>
    <cfRule type="cellIs" dxfId="1130" priority="1252" operator="equal">
      <formula>"MODERADO"</formula>
    </cfRule>
    <cfRule type="cellIs" dxfId="1129" priority="1253" operator="equal">
      <formula>"MENOR"</formula>
    </cfRule>
    <cfRule type="cellIs" dxfId="1128" priority="1254" operator="equal">
      <formula>"LEVE"</formula>
    </cfRule>
  </conditionalFormatting>
  <conditionalFormatting sqref="AB130">
    <cfRule type="cellIs" dxfId="1127" priority="1246" operator="equal">
      <formula>"MUY ALTA"</formula>
    </cfRule>
    <cfRule type="cellIs" dxfId="1126" priority="1247" operator="equal">
      <formula>"ALTA"</formula>
    </cfRule>
    <cfRule type="cellIs" dxfId="1125" priority="1248" operator="equal">
      <formula>"BAJA"</formula>
    </cfRule>
    <cfRule type="cellIs" dxfId="1124" priority="1249" operator="equal">
      <formula>"MUY BAJA"</formula>
    </cfRule>
  </conditionalFormatting>
  <conditionalFormatting sqref="AB130">
    <cfRule type="cellIs" dxfId="1123" priority="1245" operator="equal">
      <formula>"MEDIA"</formula>
    </cfRule>
  </conditionalFormatting>
  <conditionalFormatting sqref="AB129">
    <cfRule type="cellIs" dxfId="1122" priority="1241" operator="equal">
      <formula>"MUY ALTA"</formula>
    </cfRule>
    <cfRule type="cellIs" dxfId="1121" priority="1242" operator="equal">
      <formula>"ALTA"</formula>
    </cfRule>
    <cfRule type="cellIs" dxfId="1120" priority="1243" operator="equal">
      <formula>"BAJA"</formula>
    </cfRule>
    <cfRule type="cellIs" dxfId="1119" priority="1244" operator="equal">
      <formula>"MUY BAJA"</formula>
    </cfRule>
  </conditionalFormatting>
  <conditionalFormatting sqref="AB129">
    <cfRule type="cellIs" dxfId="1118" priority="1240" operator="equal">
      <formula>"MEDIA"</formula>
    </cfRule>
  </conditionalFormatting>
  <conditionalFormatting sqref="AB128">
    <cfRule type="cellIs" dxfId="1117" priority="1236" operator="equal">
      <formula>"MUY ALTA"</formula>
    </cfRule>
    <cfRule type="cellIs" dxfId="1116" priority="1237" operator="equal">
      <formula>"ALTA"</formula>
    </cfRule>
    <cfRule type="cellIs" dxfId="1115" priority="1238" operator="equal">
      <formula>"BAJA"</formula>
    </cfRule>
    <cfRule type="cellIs" dxfId="1114" priority="1239" operator="equal">
      <formula>"MUY BAJA"</formula>
    </cfRule>
  </conditionalFormatting>
  <conditionalFormatting sqref="AB128">
    <cfRule type="cellIs" dxfId="1113" priority="1235" operator="equal">
      <formula>"MEDIA"</formula>
    </cfRule>
  </conditionalFormatting>
  <conditionalFormatting sqref="AB127">
    <cfRule type="cellIs" dxfId="1112" priority="1226" operator="equal">
      <formula>"MUY ALTA"</formula>
    </cfRule>
    <cfRule type="cellIs" dxfId="1111" priority="1227" operator="equal">
      <formula>"ALTA"</formula>
    </cfRule>
    <cfRule type="cellIs" dxfId="1110" priority="1228" operator="equal">
      <formula>"BAJA"</formula>
    </cfRule>
    <cfRule type="cellIs" dxfId="1109" priority="1229" operator="equal">
      <formula>"MUY BAJA"</formula>
    </cfRule>
  </conditionalFormatting>
  <conditionalFormatting sqref="AB127">
    <cfRule type="cellIs" dxfId="1108" priority="1225" operator="equal">
      <formula>"MEDIA"</formula>
    </cfRule>
  </conditionalFormatting>
  <conditionalFormatting sqref="AB126">
    <cfRule type="cellIs" dxfId="1107" priority="1221" operator="equal">
      <formula>"MUY ALTA"</formula>
    </cfRule>
    <cfRule type="cellIs" dxfId="1106" priority="1222" operator="equal">
      <formula>"ALTA"</formula>
    </cfRule>
    <cfRule type="cellIs" dxfId="1105" priority="1223" operator="equal">
      <formula>"BAJA"</formula>
    </cfRule>
    <cfRule type="cellIs" dxfId="1104" priority="1224" operator="equal">
      <formula>"MUY BAJA"</formula>
    </cfRule>
  </conditionalFormatting>
  <conditionalFormatting sqref="AB126">
    <cfRule type="cellIs" dxfId="1103" priority="1220" operator="equal">
      <formula>"MEDIA"</formula>
    </cfRule>
  </conditionalFormatting>
  <conditionalFormatting sqref="AB121">
    <cfRule type="cellIs" dxfId="1102" priority="1216" operator="equal">
      <formula>"MUY ALTA"</formula>
    </cfRule>
    <cfRule type="cellIs" dxfId="1101" priority="1217" operator="equal">
      <formula>"ALTA"</formula>
    </cfRule>
    <cfRule type="cellIs" dxfId="1100" priority="1218" operator="equal">
      <formula>"BAJA"</formula>
    </cfRule>
    <cfRule type="cellIs" dxfId="1099" priority="1219" operator="equal">
      <formula>"MUY BAJA"</formula>
    </cfRule>
  </conditionalFormatting>
  <conditionalFormatting sqref="AB121">
    <cfRule type="cellIs" dxfId="1098" priority="1215" operator="equal">
      <formula>"MEDIA"</formula>
    </cfRule>
  </conditionalFormatting>
  <conditionalFormatting sqref="AB131">
    <cfRule type="cellIs" dxfId="1097" priority="1206" operator="equal">
      <formula>"MUY ALTA"</formula>
    </cfRule>
    <cfRule type="cellIs" dxfId="1096" priority="1207" operator="equal">
      <formula>"ALTA"</formula>
    </cfRule>
    <cfRule type="cellIs" dxfId="1095" priority="1208" operator="equal">
      <formula>"BAJA"</formula>
    </cfRule>
    <cfRule type="cellIs" dxfId="1094" priority="1209" operator="equal">
      <formula>"MUY BAJA"</formula>
    </cfRule>
  </conditionalFormatting>
  <conditionalFormatting sqref="AB131">
    <cfRule type="cellIs" dxfId="1093" priority="1205" operator="equal">
      <formula>"MEDIA"</formula>
    </cfRule>
  </conditionalFormatting>
  <conditionalFormatting sqref="AB133">
    <cfRule type="cellIs" dxfId="1092" priority="1191" operator="equal">
      <formula>"MUY ALTA"</formula>
    </cfRule>
    <cfRule type="cellIs" dxfId="1091" priority="1192" operator="equal">
      <formula>"ALTA"</formula>
    </cfRule>
    <cfRule type="cellIs" dxfId="1090" priority="1193" operator="equal">
      <formula>"BAJA"</formula>
    </cfRule>
    <cfRule type="cellIs" dxfId="1089" priority="1194" operator="equal">
      <formula>"MUY BAJA"</formula>
    </cfRule>
  </conditionalFormatting>
  <conditionalFormatting sqref="AB133">
    <cfRule type="cellIs" dxfId="1088" priority="1190" operator="equal">
      <formula>"MEDIA"</formula>
    </cfRule>
  </conditionalFormatting>
  <conditionalFormatting sqref="AB134">
    <cfRule type="cellIs" dxfId="1087" priority="1186" operator="equal">
      <formula>"MUY ALTA"</formula>
    </cfRule>
    <cfRule type="cellIs" dxfId="1086" priority="1187" operator="equal">
      <formula>"ALTA"</formula>
    </cfRule>
    <cfRule type="cellIs" dxfId="1085" priority="1188" operator="equal">
      <formula>"BAJA"</formula>
    </cfRule>
    <cfRule type="cellIs" dxfId="1084" priority="1189" operator="equal">
      <formula>"MUY BAJA"</formula>
    </cfRule>
  </conditionalFormatting>
  <conditionalFormatting sqref="AB134">
    <cfRule type="cellIs" dxfId="1083" priority="1185" operator="equal">
      <formula>"MEDIA"</formula>
    </cfRule>
  </conditionalFormatting>
  <conditionalFormatting sqref="AD129">
    <cfRule type="cellIs" dxfId="1082" priority="1180" operator="equal">
      <formula>"CATASTRÓFICO"</formula>
    </cfRule>
    <cfRule type="cellIs" dxfId="1081" priority="1181" operator="equal">
      <formula>"MAYOR"</formula>
    </cfRule>
    <cfRule type="cellIs" dxfId="1080" priority="1182" operator="equal">
      <formula>"MODERADO"</formula>
    </cfRule>
    <cfRule type="cellIs" dxfId="1079" priority="1183" operator="equal">
      <formula>"MENOR"</formula>
    </cfRule>
    <cfRule type="cellIs" dxfId="1078" priority="1184" operator="equal">
      <formula>"LEVE"</formula>
    </cfRule>
  </conditionalFormatting>
  <conditionalFormatting sqref="AD130">
    <cfRule type="cellIs" dxfId="1077" priority="1165" operator="equal">
      <formula>"CATASTRÓFICO"</formula>
    </cfRule>
    <cfRule type="cellIs" dxfId="1076" priority="1166" operator="equal">
      <formula>"MAYOR"</formula>
    </cfRule>
    <cfRule type="cellIs" dxfId="1075" priority="1167" operator="equal">
      <formula>"MODERADO"</formula>
    </cfRule>
    <cfRule type="cellIs" dxfId="1074" priority="1168" operator="equal">
      <formula>"MENOR"</formula>
    </cfRule>
    <cfRule type="cellIs" dxfId="1073" priority="1169" operator="equal">
      <formula>"LEVE"</formula>
    </cfRule>
  </conditionalFormatting>
  <conditionalFormatting sqref="AD131">
    <cfRule type="cellIs" dxfId="1072" priority="1160" operator="equal">
      <formula>"CATASTRÓFICO"</formula>
    </cfRule>
    <cfRule type="cellIs" dxfId="1071" priority="1161" operator="equal">
      <formula>"MAYOR"</formula>
    </cfRule>
    <cfRule type="cellIs" dxfId="1070" priority="1162" operator="equal">
      <formula>"MODERADO"</formula>
    </cfRule>
    <cfRule type="cellIs" dxfId="1069" priority="1163" operator="equal">
      <formula>"MENOR"</formula>
    </cfRule>
    <cfRule type="cellIs" dxfId="1068" priority="1164" operator="equal">
      <formula>"LEVE"</formula>
    </cfRule>
  </conditionalFormatting>
  <conditionalFormatting sqref="M280">
    <cfRule type="cellIs" dxfId="1067" priority="1155" operator="equal">
      <formula>"Muy Alta"</formula>
    </cfRule>
    <cfRule type="cellIs" dxfId="1066" priority="1156" operator="equal">
      <formula>"Alta"</formula>
    </cfRule>
    <cfRule type="cellIs" dxfId="1065" priority="1157" operator="equal">
      <formula>"Media"</formula>
    </cfRule>
    <cfRule type="cellIs" dxfId="1064" priority="1158" operator="equal">
      <formula>"Baja"</formula>
    </cfRule>
    <cfRule type="cellIs" dxfId="1063" priority="1159" operator="equal">
      <formula>"Muy Baja"</formula>
    </cfRule>
  </conditionalFormatting>
  <conditionalFormatting sqref="AB280">
    <cfRule type="cellIs" dxfId="1062" priority="1151" operator="equal">
      <formula>"MUY ALTA"</formula>
    </cfRule>
    <cfRule type="cellIs" dxfId="1061" priority="1152" operator="equal">
      <formula>"ALTA"</formula>
    </cfRule>
    <cfRule type="cellIs" dxfId="1060" priority="1153" operator="equal">
      <formula>"BAJA"</formula>
    </cfRule>
    <cfRule type="cellIs" dxfId="1059" priority="1154" operator="equal">
      <formula>"MUY BAJA"</formula>
    </cfRule>
  </conditionalFormatting>
  <conditionalFormatting sqref="AB280">
    <cfRule type="cellIs" dxfId="1058" priority="1150" operator="equal">
      <formula>"MEDIA"</formula>
    </cfRule>
  </conditionalFormatting>
  <conditionalFormatting sqref="AB281">
    <cfRule type="cellIs" dxfId="1057" priority="1146" operator="equal">
      <formula>"MUY ALTA"</formula>
    </cfRule>
    <cfRule type="cellIs" dxfId="1056" priority="1147" operator="equal">
      <formula>"ALTA"</formula>
    </cfRule>
    <cfRule type="cellIs" dxfId="1055" priority="1148" operator="equal">
      <formula>"BAJA"</formula>
    </cfRule>
    <cfRule type="cellIs" dxfId="1054" priority="1149" operator="equal">
      <formula>"MUY BAJA"</formula>
    </cfRule>
  </conditionalFormatting>
  <conditionalFormatting sqref="AB281">
    <cfRule type="cellIs" dxfId="1053" priority="1145" operator="equal">
      <formula>"MEDIA"</formula>
    </cfRule>
  </conditionalFormatting>
  <conditionalFormatting sqref="AK280">
    <cfRule type="cellIs" dxfId="1052" priority="1140" operator="equal">
      <formula>"CATASTRÓFICO"</formula>
    </cfRule>
    <cfRule type="cellIs" dxfId="1051" priority="1141" operator="equal">
      <formula>"MAYOR"</formula>
    </cfRule>
    <cfRule type="cellIs" dxfId="1050" priority="1142" operator="equal">
      <formula>"MODERADO"</formula>
    </cfRule>
    <cfRule type="cellIs" dxfId="1049" priority="1143" operator="equal">
      <formula>"MENOR"</formula>
    </cfRule>
    <cfRule type="cellIs" dxfId="1048" priority="1144" operator="equal">
      <formula>"LEVE"</formula>
    </cfRule>
  </conditionalFormatting>
  <conditionalFormatting sqref="AP140">
    <cfRule type="cellIs" dxfId="1047" priority="1134" operator="equal">
      <formula>"CATASTRÓFICO"</formula>
    </cfRule>
    <cfRule type="cellIs" dxfId="1046" priority="1135" operator="equal">
      <formula>"MAYOR"</formula>
    </cfRule>
    <cfRule type="cellIs" dxfId="1045" priority="1136" operator="equal">
      <formula>"MODERADO"</formula>
    </cfRule>
    <cfRule type="cellIs" dxfId="1044" priority="1137" operator="equal">
      <formula>"MENOR"</formula>
    </cfRule>
  </conditionalFormatting>
  <conditionalFormatting sqref="AP140">
    <cfRule type="cellIs" dxfId="1043" priority="1133" operator="equal">
      <formula>"LEVE"</formula>
    </cfRule>
  </conditionalFormatting>
  <conditionalFormatting sqref="AI157">
    <cfRule type="cellIs" dxfId="1042" priority="1129" operator="equal">
      <formula>"MUY ALTA"</formula>
    </cfRule>
    <cfRule type="cellIs" dxfId="1041" priority="1130" operator="equal">
      <formula>"ALTA"</formula>
    </cfRule>
    <cfRule type="cellIs" dxfId="1040" priority="1131" operator="equal">
      <formula>"BAJA"</formula>
    </cfRule>
    <cfRule type="cellIs" dxfId="1039" priority="1132" operator="equal">
      <formula>"MUY BAJA"</formula>
    </cfRule>
  </conditionalFormatting>
  <conditionalFormatting sqref="AI157">
    <cfRule type="cellIs" dxfId="1038" priority="1128" operator="equal">
      <formula>"MEDIA"</formula>
    </cfRule>
  </conditionalFormatting>
  <conditionalFormatting sqref="AK157">
    <cfRule type="cellIs" dxfId="1037" priority="1123" operator="equal">
      <formula>"CATASTRÓFICO"</formula>
    </cfRule>
    <cfRule type="cellIs" dxfId="1036" priority="1124" operator="equal">
      <formula>"MAYOR"</formula>
    </cfRule>
    <cfRule type="cellIs" dxfId="1035" priority="1125" operator="equal">
      <formula>"MODERADO"</formula>
    </cfRule>
    <cfRule type="cellIs" dxfId="1034" priority="1126" operator="equal">
      <formula>"MENOR"</formula>
    </cfRule>
    <cfRule type="cellIs" dxfId="1033" priority="1127" operator="equal">
      <formula>"LEVE"</formula>
    </cfRule>
  </conditionalFormatting>
  <conditionalFormatting sqref="AQ140">
    <cfRule type="cellIs" dxfId="1032" priority="1119" operator="equal">
      <formula>"EXTREMO"</formula>
    </cfRule>
    <cfRule type="cellIs" dxfId="1031" priority="1120" operator="equal">
      <formula>"ALTO"</formula>
    </cfRule>
    <cfRule type="cellIs" dxfId="1030" priority="1121" operator="equal">
      <formula>"MODERADO"</formula>
    </cfRule>
    <cfRule type="cellIs" dxfId="1029" priority="1122" operator="equal">
      <formula>"BAJO"</formula>
    </cfRule>
  </conditionalFormatting>
  <conditionalFormatting sqref="AN218">
    <cfRule type="cellIs" dxfId="1028" priority="1115" operator="equal">
      <formula>"MUY ALTA"</formula>
    </cfRule>
    <cfRule type="cellIs" dxfId="1027" priority="1116" operator="equal">
      <formula>"ALTA"</formula>
    </cfRule>
    <cfRule type="cellIs" dxfId="1026" priority="1117" operator="equal">
      <formula>"BAJA"</formula>
    </cfRule>
    <cfRule type="cellIs" dxfId="1025" priority="1118" operator="equal">
      <formula>"MUY BAJA"</formula>
    </cfRule>
  </conditionalFormatting>
  <conditionalFormatting sqref="AN218">
    <cfRule type="cellIs" dxfId="1024" priority="1114" operator="equal">
      <formula>"MEDIA"</formula>
    </cfRule>
  </conditionalFormatting>
  <conditionalFormatting sqref="AP230">
    <cfRule type="cellIs" dxfId="1023" priority="1110" operator="equal">
      <formula>"CATASTRÓFICO"</formula>
    </cfRule>
    <cfRule type="cellIs" dxfId="1022" priority="1111" operator="equal">
      <formula>"MAYOR"</formula>
    </cfRule>
    <cfRule type="cellIs" dxfId="1021" priority="1112" operator="equal">
      <formula>"MODERADO"</formula>
    </cfRule>
    <cfRule type="cellIs" dxfId="1020" priority="1113" operator="equal">
      <formula>"MENOR"</formula>
    </cfRule>
  </conditionalFormatting>
  <conditionalFormatting sqref="AP230">
    <cfRule type="cellIs" dxfId="1019" priority="1109" operator="equal">
      <formula>"LEVE"</formula>
    </cfRule>
  </conditionalFormatting>
  <conditionalFormatting sqref="AN275">
    <cfRule type="cellIs" dxfId="1018" priority="1105" operator="equal">
      <formula>"MUY ALTA"</formula>
    </cfRule>
    <cfRule type="cellIs" dxfId="1017" priority="1106" operator="equal">
      <formula>"ALTA"</formula>
    </cfRule>
    <cfRule type="cellIs" dxfId="1016" priority="1107" operator="equal">
      <formula>"BAJA"</formula>
    </cfRule>
    <cfRule type="cellIs" dxfId="1015" priority="1108" operator="equal">
      <formula>"MUY BAJA"</formula>
    </cfRule>
  </conditionalFormatting>
  <conditionalFormatting sqref="AN275">
    <cfRule type="cellIs" dxfId="1014" priority="1104" operator="equal">
      <formula>"MEDIA"</formula>
    </cfRule>
  </conditionalFormatting>
  <conditionalFormatting sqref="AK256:AL256">
    <cfRule type="cellIs" dxfId="1013" priority="1099" operator="equal">
      <formula>"CATASTRÓFICO"</formula>
    </cfRule>
    <cfRule type="cellIs" dxfId="1012" priority="1100" operator="equal">
      <formula>"MAYOR"</formula>
    </cfRule>
    <cfRule type="cellIs" dxfId="1011" priority="1101" operator="equal">
      <formula>"MODERADO"</formula>
    </cfRule>
    <cfRule type="cellIs" dxfId="1010" priority="1102" operator="equal">
      <formula>"MENOR"</formula>
    </cfRule>
    <cfRule type="cellIs" dxfId="1009" priority="1103" operator="equal">
      <formula>"LEVE"</formula>
    </cfRule>
  </conditionalFormatting>
  <conditionalFormatting sqref="R295">
    <cfRule type="cellIs" dxfId="1008" priority="1095" operator="equal">
      <formula>"EXTREMO"</formula>
    </cfRule>
    <cfRule type="cellIs" dxfId="1007" priority="1096" operator="equal">
      <formula>"ALTO"</formula>
    </cfRule>
    <cfRule type="cellIs" dxfId="1006" priority="1097" operator="equal">
      <formula>"MODERADO"</formula>
    </cfRule>
    <cfRule type="cellIs" dxfId="1005" priority="1098" operator="equal">
      <formula>"BAJO"</formula>
    </cfRule>
  </conditionalFormatting>
  <conditionalFormatting sqref="AL30">
    <cfRule type="cellIs" dxfId="1004" priority="1086" operator="equal">
      <formula>"EXTREMO"</formula>
    </cfRule>
    <cfRule type="cellIs" dxfId="1003" priority="1087" operator="equal">
      <formula>"ALTO"</formula>
    </cfRule>
    <cfRule type="cellIs" dxfId="1002" priority="1088" operator="equal">
      <formula>"MODERADO"</formula>
    </cfRule>
    <cfRule type="cellIs" dxfId="1001" priority="1089" operator="equal">
      <formula>"BAJO"</formula>
    </cfRule>
  </conditionalFormatting>
  <conditionalFormatting sqref="AL26:AL27">
    <cfRule type="cellIs" dxfId="1000" priority="1082" operator="equal">
      <formula>"EXTREMO"</formula>
    </cfRule>
    <cfRule type="cellIs" dxfId="999" priority="1083" operator="equal">
      <formula>"ALTO"</formula>
    </cfRule>
    <cfRule type="cellIs" dxfId="998" priority="1084" operator="equal">
      <formula>"MODERADO"</formula>
    </cfRule>
    <cfRule type="cellIs" dxfId="997" priority="1085" operator="equal">
      <formula>"BAJO"</formula>
    </cfRule>
  </conditionalFormatting>
  <conditionalFormatting sqref="AL23">
    <cfRule type="cellIs" dxfId="996" priority="1078" operator="equal">
      <formula>"EXTREMO"</formula>
    </cfRule>
    <cfRule type="cellIs" dxfId="995" priority="1079" operator="equal">
      <formula>"ALTO"</formula>
    </cfRule>
    <cfRule type="cellIs" dxfId="994" priority="1080" operator="equal">
      <formula>"MODERADO"</formula>
    </cfRule>
    <cfRule type="cellIs" dxfId="993" priority="1081" operator="equal">
      <formula>"BAJO"</formula>
    </cfRule>
  </conditionalFormatting>
  <conditionalFormatting sqref="AL21">
    <cfRule type="cellIs" dxfId="992" priority="1074" operator="equal">
      <formula>"EXTREMO"</formula>
    </cfRule>
    <cfRule type="cellIs" dxfId="991" priority="1075" operator="equal">
      <formula>"ALTO"</formula>
    </cfRule>
    <cfRule type="cellIs" dxfId="990" priority="1076" operator="equal">
      <formula>"MODERADO"</formula>
    </cfRule>
    <cfRule type="cellIs" dxfId="989" priority="1077" operator="equal">
      <formula>"BAJO"</formula>
    </cfRule>
  </conditionalFormatting>
  <conditionalFormatting sqref="AL34:AL35">
    <cfRule type="cellIs" dxfId="988" priority="1070" operator="equal">
      <formula>"EXTREMO"</formula>
    </cfRule>
    <cfRule type="cellIs" dxfId="987" priority="1071" operator="equal">
      <formula>"ALTO"</formula>
    </cfRule>
    <cfRule type="cellIs" dxfId="986" priority="1072" operator="equal">
      <formula>"MODERADO"</formula>
    </cfRule>
    <cfRule type="cellIs" dxfId="985" priority="1073" operator="equal">
      <formula>"BAJO"</formula>
    </cfRule>
  </conditionalFormatting>
  <conditionalFormatting sqref="AL37">
    <cfRule type="cellIs" dxfId="984" priority="1066" operator="equal">
      <formula>"EXTREMO"</formula>
    </cfRule>
    <cfRule type="cellIs" dxfId="983" priority="1067" operator="equal">
      <formula>"ALTO"</formula>
    </cfRule>
    <cfRule type="cellIs" dxfId="982" priority="1068" operator="equal">
      <formula>"MODERADO"</formula>
    </cfRule>
    <cfRule type="cellIs" dxfId="981" priority="1069" operator="equal">
      <formula>"BAJO"</formula>
    </cfRule>
  </conditionalFormatting>
  <conditionalFormatting sqref="AL40:AL41">
    <cfRule type="cellIs" dxfId="980" priority="1062" operator="equal">
      <formula>"EXTREMO"</formula>
    </cfRule>
    <cfRule type="cellIs" dxfId="979" priority="1063" operator="equal">
      <formula>"ALTO"</formula>
    </cfRule>
    <cfRule type="cellIs" dxfId="978" priority="1064" operator="equal">
      <formula>"MODERADO"</formula>
    </cfRule>
    <cfRule type="cellIs" dxfId="977" priority="1065" operator="equal">
      <formula>"BAJO"</formula>
    </cfRule>
  </conditionalFormatting>
  <conditionalFormatting sqref="AL45">
    <cfRule type="cellIs" dxfId="976" priority="1058" operator="equal">
      <formula>"EXTREMO"</formula>
    </cfRule>
    <cfRule type="cellIs" dxfId="975" priority="1059" operator="equal">
      <formula>"ALTO"</formula>
    </cfRule>
    <cfRule type="cellIs" dxfId="974" priority="1060" operator="equal">
      <formula>"MODERADO"</formula>
    </cfRule>
    <cfRule type="cellIs" dxfId="973" priority="1061" operator="equal">
      <formula>"BAJO"</formula>
    </cfRule>
  </conditionalFormatting>
  <conditionalFormatting sqref="AL66">
    <cfRule type="cellIs" dxfId="972" priority="1040" operator="equal">
      <formula>"EXTREMO"</formula>
    </cfRule>
    <cfRule type="cellIs" dxfId="971" priority="1041" operator="equal">
      <formula>"ALTO"</formula>
    </cfRule>
    <cfRule type="cellIs" dxfId="970" priority="1042" operator="equal">
      <formula>"MODERADO"</formula>
    </cfRule>
    <cfRule type="cellIs" dxfId="969" priority="1043" operator="equal">
      <formula>"BAJO"</formula>
    </cfRule>
  </conditionalFormatting>
  <conditionalFormatting sqref="AL63">
    <cfRule type="cellIs" dxfId="968" priority="1036" operator="equal">
      <formula>"EXTREMO"</formula>
    </cfRule>
    <cfRule type="cellIs" dxfId="967" priority="1037" operator="equal">
      <formula>"ALTO"</formula>
    </cfRule>
    <cfRule type="cellIs" dxfId="966" priority="1038" operator="equal">
      <formula>"MODERADO"</formula>
    </cfRule>
    <cfRule type="cellIs" dxfId="965" priority="1039" operator="equal">
      <formula>"BAJO"</formula>
    </cfRule>
  </conditionalFormatting>
  <conditionalFormatting sqref="AL61">
    <cfRule type="cellIs" dxfId="964" priority="1032" operator="equal">
      <formula>"EXTREMO"</formula>
    </cfRule>
    <cfRule type="cellIs" dxfId="963" priority="1033" operator="equal">
      <formula>"ALTO"</formula>
    </cfRule>
    <cfRule type="cellIs" dxfId="962" priority="1034" operator="equal">
      <formula>"MODERADO"</formula>
    </cfRule>
    <cfRule type="cellIs" dxfId="961" priority="1035" operator="equal">
      <formula>"BAJO"</formula>
    </cfRule>
  </conditionalFormatting>
  <conditionalFormatting sqref="AL57">
    <cfRule type="cellIs" dxfId="960" priority="1028" operator="equal">
      <formula>"EXTREMO"</formula>
    </cfRule>
    <cfRule type="cellIs" dxfId="959" priority="1029" operator="equal">
      <formula>"ALTO"</formula>
    </cfRule>
    <cfRule type="cellIs" dxfId="958" priority="1030" operator="equal">
      <formula>"MODERADO"</formula>
    </cfRule>
    <cfRule type="cellIs" dxfId="957" priority="1031" operator="equal">
      <formula>"BAJO"</formula>
    </cfRule>
  </conditionalFormatting>
  <conditionalFormatting sqref="AL69:AL71">
    <cfRule type="cellIs" dxfId="956" priority="1024" operator="equal">
      <formula>"EXTREMO"</formula>
    </cfRule>
    <cfRule type="cellIs" dxfId="955" priority="1025" operator="equal">
      <formula>"ALTO"</formula>
    </cfRule>
    <cfRule type="cellIs" dxfId="954" priority="1026" operator="equal">
      <formula>"MODERADO"</formula>
    </cfRule>
    <cfRule type="cellIs" dxfId="953" priority="1027" operator="equal">
      <formula>"BAJO"</formula>
    </cfRule>
  </conditionalFormatting>
  <conditionalFormatting sqref="AL76">
    <cfRule type="cellIs" dxfId="952" priority="1020" operator="equal">
      <formula>"EXTREMO"</formula>
    </cfRule>
    <cfRule type="cellIs" dxfId="951" priority="1021" operator="equal">
      <formula>"ALTO"</formula>
    </cfRule>
    <cfRule type="cellIs" dxfId="950" priority="1022" operator="equal">
      <formula>"MODERADO"</formula>
    </cfRule>
    <cfRule type="cellIs" dxfId="949" priority="1023" operator="equal">
      <formula>"BAJO"</formula>
    </cfRule>
  </conditionalFormatting>
  <conditionalFormatting sqref="AL78">
    <cfRule type="cellIs" dxfId="948" priority="1016" operator="equal">
      <formula>"EXTREMO"</formula>
    </cfRule>
    <cfRule type="cellIs" dxfId="947" priority="1017" operator="equal">
      <formula>"ALTO"</formula>
    </cfRule>
    <cfRule type="cellIs" dxfId="946" priority="1018" operator="equal">
      <formula>"MODERADO"</formula>
    </cfRule>
    <cfRule type="cellIs" dxfId="945" priority="1019" operator="equal">
      <formula>"BAJO"</formula>
    </cfRule>
  </conditionalFormatting>
  <conditionalFormatting sqref="AL81">
    <cfRule type="cellIs" dxfId="944" priority="1012" operator="equal">
      <formula>"EXTREMO"</formula>
    </cfRule>
    <cfRule type="cellIs" dxfId="943" priority="1013" operator="equal">
      <formula>"ALTO"</formula>
    </cfRule>
    <cfRule type="cellIs" dxfId="942" priority="1014" operator="equal">
      <formula>"MODERADO"</formula>
    </cfRule>
    <cfRule type="cellIs" dxfId="941" priority="1015" operator="equal">
      <formula>"BAJO"</formula>
    </cfRule>
  </conditionalFormatting>
  <conditionalFormatting sqref="AL85:AL86 AL88">
    <cfRule type="cellIs" dxfId="940" priority="1008" operator="equal">
      <formula>"EXTREMO"</formula>
    </cfRule>
    <cfRule type="cellIs" dxfId="939" priority="1009" operator="equal">
      <formula>"ALTO"</formula>
    </cfRule>
    <cfRule type="cellIs" dxfId="938" priority="1010" operator="equal">
      <formula>"MODERADO"</formula>
    </cfRule>
    <cfRule type="cellIs" dxfId="937" priority="1011" operator="equal">
      <formula>"BAJO"</formula>
    </cfRule>
  </conditionalFormatting>
  <conditionalFormatting sqref="AL94">
    <cfRule type="cellIs" dxfId="936" priority="1004" operator="equal">
      <formula>"EXTREMO"</formula>
    </cfRule>
    <cfRule type="cellIs" dxfId="935" priority="1005" operator="equal">
      <formula>"ALTO"</formula>
    </cfRule>
    <cfRule type="cellIs" dxfId="934" priority="1006" operator="equal">
      <formula>"MODERADO"</formula>
    </cfRule>
    <cfRule type="cellIs" dxfId="933" priority="1007" operator="equal">
      <formula>"BAJO"</formula>
    </cfRule>
  </conditionalFormatting>
  <conditionalFormatting sqref="AL98 AL101">
    <cfRule type="cellIs" dxfId="932" priority="1000" operator="equal">
      <formula>"EXTREMO"</formula>
    </cfRule>
    <cfRule type="cellIs" dxfId="931" priority="1001" operator="equal">
      <formula>"ALTO"</formula>
    </cfRule>
    <cfRule type="cellIs" dxfId="930" priority="1002" operator="equal">
      <formula>"MODERADO"</formula>
    </cfRule>
    <cfRule type="cellIs" dxfId="929" priority="1003" operator="equal">
      <formula>"BAJO"</formula>
    </cfRule>
  </conditionalFormatting>
  <conditionalFormatting sqref="AL108">
    <cfRule type="cellIs" dxfId="928" priority="996" operator="equal">
      <formula>"EXTREMO"</formula>
    </cfRule>
    <cfRule type="cellIs" dxfId="927" priority="997" operator="equal">
      <formula>"ALTO"</formula>
    </cfRule>
    <cfRule type="cellIs" dxfId="926" priority="998" operator="equal">
      <formula>"MODERADO"</formula>
    </cfRule>
    <cfRule type="cellIs" dxfId="925" priority="999" operator="equal">
      <formula>"BAJO"</formula>
    </cfRule>
  </conditionalFormatting>
  <conditionalFormatting sqref="AL110">
    <cfRule type="cellIs" dxfId="924" priority="992" operator="equal">
      <formula>"EXTREMO"</formula>
    </cfRule>
    <cfRule type="cellIs" dxfId="923" priority="993" operator="equal">
      <formula>"ALTO"</formula>
    </cfRule>
    <cfRule type="cellIs" dxfId="922" priority="994" operator="equal">
      <formula>"MODERADO"</formula>
    </cfRule>
    <cfRule type="cellIs" dxfId="921" priority="995" operator="equal">
      <formula>"BAJO"</formula>
    </cfRule>
  </conditionalFormatting>
  <conditionalFormatting sqref="AL111">
    <cfRule type="cellIs" dxfId="920" priority="988" operator="equal">
      <formula>"EXTREMO"</formula>
    </cfRule>
    <cfRule type="cellIs" dxfId="919" priority="989" operator="equal">
      <formula>"ALTO"</formula>
    </cfRule>
    <cfRule type="cellIs" dxfId="918" priority="990" operator="equal">
      <formula>"MODERADO"</formula>
    </cfRule>
    <cfRule type="cellIs" dxfId="917" priority="991" operator="equal">
      <formula>"BAJO"</formula>
    </cfRule>
  </conditionalFormatting>
  <conditionalFormatting sqref="AL115">
    <cfRule type="cellIs" dxfId="916" priority="984" operator="equal">
      <formula>"EXTREMO"</formula>
    </cfRule>
    <cfRule type="cellIs" dxfId="915" priority="985" operator="equal">
      <formula>"ALTO"</formula>
    </cfRule>
    <cfRule type="cellIs" dxfId="914" priority="986" operator="equal">
      <formula>"MODERADO"</formula>
    </cfRule>
    <cfRule type="cellIs" dxfId="913" priority="987" operator="equal">
      <formula>"BAJO"</formula>
    </cfRule>
  </conditionalFormatting>
  <conditionalFormatting sqref="AL117">
    <cfRule type="cellIs" dxfId="912" priority="980" operator="equal">
      <formula>"EXTREMO"</formula>
    </cfRule>
    <cfRule type="cellIs" dxfId="911" priority="981" operator="equal">
      <formula>"ALTO"</formula>
    </cfRule>
    <cfRule type="cellIs" dxfId="910" priority="982" operator="equal">
      <formula>"MODERADO"</formula>
    </cfRule>
    <cfRule type="cellIs" dxfId="909" priority="983" operator="equal">
      <formula>"BAJO"</formula>
    </cfRule>
  </conditionalFormatting>
  <conditionalFormatting sqref="AL129">
    <cfRule type="cellIs" dxfId="908" priority="976" operator="equal">
      <formula>"EXTREMO"</formula>
    </cfRule>
    <cfRule type="cellIs" dxfId="907" priority="977" operator="equal">
      <formula>"ALTO"</formula>
    </cfRule>
    <cfRule type="cellIs" dxfId="906" priority="978" operator="equal">
      <formula>"MODERADO"</formula>
    </cfRule>
    <cfRule type="cellIs" dxfId="905" priority="979" operator="equal">
      <formula>"BAJO"</formula>
    </cfRule>
  </conditionalFormatting>
  <conditionalFormatting sqref="AL132">
    <cfRule type="cellIs" dxfId="904" priority="972" operator="equal">
      <formula>"EXTREMO"</formula>
    </cfRule>
    <cfRule type="cellIs" dxfId="903" priority="973" operator="equal">
      <formula>"ALTO"</formula>
    </cfRule>
    <cfRule type="cellIs" dxfId="902" priority="974" operator="equal">
      <formula>"MODERADO"</formula>
    </cfRule>
    <cfRule type="cellIs" dxfId="901" priority="975" operator="equal">
      <formula>"BAJO"</formula>
    </cfRule>
  </conditionalFormatting>
  <conditionalFormatting sqref="AL141:AL143">
    <cfRule type="cellIs" dxfId="900" priority="968" operator="equal">
      <formula>"EXTREMO"</formula>
    </cfRule>
    <cfRule type="cellIs" dxfId="899" priority="969" operator="equal">
      <formula>"ALTO"</formula>
    </cfRule>
    <cfRule type="cellIs" dxfId="898" priority="970" operator="equal">
      <formula>"MODERADO"</formula>
    </cfRule>
    <cfRule type="cellIs" dxfId="897" priority="971" operator="equal">
      <formula>"BAJO"</formula>
    </cfRule>
  </conditionalFormatting>
  <conditionalFormatting sqref="AL145">
    <cfRule type="cellIs" dxfId="896" priority="964" operator="equal">
      <formula>"EXTREMO"</formula>
    </cfRule>
    <cfRule type="cellIs" dxfId="895" priority="965" operator="equal">
      <formula>"ALTO"</formula>
    </cfRule>
    <cfRule type="cellIs" dxfId="894" priority="966" operator="equal">
      <formula>"MODERADO"</formula>
    </cfRule>
    <cfRule type="cellIs" dxfId="893" priority="967" operator="equal">
      <formula>"BAJO"</formula>
    </cfRule>
  </conditionalFormatting>
  <conditionalFormatting sqref="AE153">
    <cfRule type="cellIs" dxfId="892" priority="960" operator="equal">
      <formula>"EXTREMO"</formula>
    </cfRule>
    <cfRule type="cellIs" dxfId="891" priority="961" operator="equal">
      <formula>"ALTO"</formula>
    </cfRule>
    <cfRule type="cellIs" dxfId="890" priority="962" operator="equal">
      <formula>"MODERADO"</formula>
    </cfRule>
    <cfRule type="cellIs" dxfId="889" priority="963" operator="equal">
      <formula>"BAJO"</formula>
    </cfRule>
  </conditionalFormatting>
  <conditionalFormatting sqref="AE154:AE156">
    <cfRule type="cellIs" dxfId="888" priority="956" operator="equal">
      <formula>"EXTREMO"</formula>
    </cfRule>
    <cfRule type="cellIs" dxfId="887" priority="957" operator="equal">
      <formula>"ALTO"</formula>
    </cfRule>
    <cfRule type="cellIs" dxfId="886" priority="958" operator="equal">
      <formula>"MODERADO"</formula>
    </cfRule>
    <cfRule type="cellIs" dxfId="885" priority="959" operator="equal">
      <formula>"BAJO"</formula>
    </cfRule>
  </conditionalFormatting>
  <conditionalFormatting sqref="AL152">
    <cfRule type="cellIs" dxfId="884" priority="952" operator="equal">
      <formula>"EXTREMO"</formula>
    </cfRule>
    <cfRule type="cellIs" dxfId="883" priority="953" operator="equal">
      <formula>"ALTO"</formula>
    </cfRule>
    <cfRule type="cellIs" dxfId="882" priority="954" operator="equal">
      <formula>"MODERADO"</formula>
    </cfRule>
    <cfRule type="cellIs" dxfId="881" priority="955" operator="equal">
      <formula>"BAJO"</formula>
    </cfRule>
  </conditionalFormatting>
  <conditionalFormatting sqref="AL157">
    <cfRule type="cellIs" dxfId="880" priority="948" operator="equal">
      <formula>"EXTREMO"</formula>
    </cfRule>
    <cfRule type="cellIs" dxfId="879" priority="949" operator="equal">
      <formula>"ALTO"</formula>
    </cfRule>
    <cfRule type="cellIs" dxfId="878" priority="950" operator="equal">
      <formula>"MODERADO"</formula>
    </cfRule>
    <cfRule type="cellIs" dxfId="877" priority="951" operator="equal">
      <formula>"BAJO"</formula>
    </cfRule>
  </conditionalFormatting>
  <conditionalFormatting sqref="AL195">
    <cfRule type="cellIs" dxfId="876" priority="944" operator="equal">
      <formula>"EXTREMO"</formula>
    </cfRule>
    <cfRule type="cellIs" dxfId="875" priority="945" operator="equal">
      <formula>"ALTO"</formula>
    </cfRule>
    <cfRule type="cellIs" dxfId="874" priority="946" operator="equal">
      <formula>"MODERADO"</formula>
    </cfRule>
    <cfRule type="cellIs" dxfId="873" priority="947" operator="equal">
      <formula>"BAJO"</formula>
    </cfRule>
  </conditionalFormatting>
  <conditionalFormatting sqref="AI243">
    <cfRule type="cellIs" dxfId="872" priority="939" operator="equal">
      <formula>"MUY ALTA"</formula>
    </cfRule>
    <cfRule type="cellIs" dxfId="871" priority="940" operator="equal">
      <formula>"ALTA"</formula>
    </cfRule>
    <cfRule type="cellIs" dxfId="870" priority="941" operator="equal">
      <formula>"MEDIA"</formula>
    </cfRule>
    <cfRule type="cellIs" dxfId="869" priority="942" operator="equal">
      <formula>"BAJA"</formula>
    </cfRule>
    <cfRule type="cellIs" dxfId="868" priority="943" operator="equal">
      <formula>"MUY BAJA"</formula>
    </cfRule>
  </conditionalFormatting>
  <conditionalFormatting sqref="AL248">
    <cfRule type="cellIs" dxfId="867" priority="935" operator="equal">
      <formula>"EXTREMO"</formula>
    </cfRule>
    <cfRule type="cellIs" dxfId="866" priority="936" operator="equal">
      <formula>"ALTO"</formula>
    </cfRule>
    <cfRule type="cellIs" dxfId="865" priority="937" operator="equal">
      <formula>"MODERADO"</formula>
    </cfRule>
    <cfRule type="cellIs" dxfId="864" priority="938" operator="equal">
      <formula>"BAJO"</formula>
    </cfRule>
  </conditionalFormatting>
  <conditionalFormatting sqref="AL250">
    <cfRule type="cellIs" dxfId="863" priority="931" operator="equal">
      <formula>"EXTREMO"</formula>
    </cfRule>
    <cfRule type="cellIs" dxfId="862" priority="932" operator="equal">
      <formula>"ALTO"</formula>
    </cfRule>
    <cfRule type="cellIs" dxfId="861" priority="933" operator="equal">
      <formula>"MODERADO"</formula>
    </cfRule>
    <cfRule type="cellIs" dxfId="860" priority="934" operator="equal">
      <formula>"BAJO"</formula>
    </cfRule>
  </conditionalFormatting>
  <conditionalFormatting sqref="AL253">
    <cfRule type="cellIs" dxfId="859" priority="927" operator="equal">
      <formula>"EXTREMO"</formula>
    </cfRule>
    <cfRule type="cellIs" dxfId="858" priority="928" operator="equal">
      <formula>"ALTO"</formula>
    </cfRule>
    <cfRule type="cellIs" dxfId="857" priority="929" operator="equal">
      <formula>"MODERADO"</formula>
    </cfRule>
    <cfRule type="cellIs" dxfId="856" priority="930" operator="equal">
      <formula>"BAJO"</formula>
    </cfRule>
  </conditionalFormatting>
  <conditionalFormatting sqref="AL268:AL269">
    <cfRule type="cellIs" dxfId="855" priority="923" operator="equal">
      <formula>"EXTREMO"</formula>
    </cfRule>
    <cfRule type="cellIs" dxfId="854" priority="924" operator="equal">
      <formula>"ALTO"</formula>
    </cfRule>
    <cfRule type="cellIs" dxfId="853" priority="925" operator="equal">
      <formula>"MODERADO"</formula>
    </cfRule>
    <cfRule type="cellIs" dxfId="852" priority="926" operator="equal">
      <formula>"BAJO"</formula>
    </cfRule>
  </conditionalFormatting>
  <conditionalFormatting sqref="AL275:AL276">
    <cfRule type="cellIs" dxfId="851" priority="919" operator="equal">
      <formula>"EXTREMO"</formula>
    </cfRule>
    <cfRule type="cellIs" dxfId="850" priority="920" operator="equal">
      <formula>"ALTO"</formula>
    </cfRule>
    <cfRule type="cellIs" dxfId="849" priority="921" operator="equal">
      <formula>"MODERADO"</formula>
    </cfRule>
    <cfRule type="cellIs" dxfId="848" priority="922" operator="equal">
      <formula>"BAJO"</formula>
    </cfRule>
  </conditionalFormatting>
  <conditionalFormatting sqref="AL288">
    <cfRule type="cellIs" dxfId="847" priority="911" operator="equal">
      <formula>"EXTREMO"</formula>
    </cfRule>
    <cfRule type="cellIs" dxfId="846" priority="912" operator="equal">
      <formula>"ALTO"</formula>
    </cfRule>
    <cfRule type="cellIs" dxfId="845" priority="913" operator="equal">
      <formula>"MODERADO"</formula>
    </cfRule>
    <cfRule type="cellIs" dxfId="844" priority="914" operator="equal">
      <formula>"BAJO"</formula>
    </cfRule>
  </conditionalFormatting>
  <conditionalFormatting sqref="AG296">
    <cfRule type="cellIs" dxfId="843" priority="900" operator="equal">
      <formula>0</formula>
    </cfRule>
  </conditionalFormatting>
  <conditionalFormatting sqref="AG296">
    <cfRule type="cellIs" dxfId="842" priority="899" operator="equal">
      <formula>0</formula>
    </cfRule>
  </conditionalFormatting>
  <conditionalFormatting sqref="AK282">
    <cfRule type="cellIs" dxfId="841" priority="894" operator="equal">
      <formula>"CATASTRÓFICO"</formula>
    </cfRule>
    <cfRule type="cellIs" dxfId="840" priority="895" operator="equal">
      <formula>"MAYOR"</formula>
    </cfRule>
    <cfRule type="cellIs" dxfId="839" priority="896" operator="equal">
      <formula>"MODERADO"</formula>
    </cfRule>
    <cfRule type="cellIs" dxfId="838" priority="897" operator="equal">
      <formula>"MENOR"</formula>
    </cfRule>
    <cfRule type="cellIs" dxfId="837" priority="898" operator="equal">
      <formula>"LEVE"</formula>
    </cfRule>
  </conditionalFormatting>
  <conditionalFormatting sqref="AL282">
    <cfRule type="cellIs" dxfId="836" priority="889" operator="equal">
      <formula>"CATASTRÓFICO"</formula>
    </cfRule>
    <cfRule type="cellIs" dxfId="835" priority="890" operator="equal">
      <formula>"MAYOR"</formula>
    </cfRule>
    <cfRule type="cellIs" dxfId="834" priority="891" operator="equal">
      <formula>"MODERADO"</formula>
    </cfRule>
    <cfRule type="cellIs" dxfId="833" priority="892" operator="equal">
      <formula>"MENOR"</formula>
    </cfRule>
    <cfRule type="cellIs" dxfId="832" priority="893" operator="equal">
      <formula>"LEVE"</formula>
    </cfRule>
  </conditionalFormatting>
  <conditionalFormatting sqref="AG26:AG27">
    <cfRule type="cellIs" dxfId="831" priority="883" operator="equal">
      <formula>0</formula>
    </cfRule>
  </conditionalFormatting>
  <conditionalFormatting sqref="AG29">
    <cfRule type="cellIs" dxfId="830" priority="882" operator="equal">
      <formula>0</formula>
    </cfRule>
  </conditionalFormatting>
  <conditionalFormatting sqref="AG29">
    <cfRule type="cellIs" dxfId="829" priority="881" operator="equal">
      <formula>0</formula>
    </cfRule>
  </conditionalFormatting>
  <conditionalFormatting sqref="AF26:AF27">
    <cfRule type="cellIs" dxfId="828" priority="880" operator="equal">
      <formula>0</formula>
    </cfRule>
  </conditionalFormatting>
  <conditionalFormatting sqref="AF28">
    <cfRule type="cellIs" dxfId="827" priority="879" operator="equal">
      <formula>0</formula>
    </cfRule>
  </conditionalFormatting>
  <conditionalFormatting sqref="AF29">
    <cfRule type="cellIs" dxfId="826" priority="878" operator="equal">
      <formula>0</formula>
    </cfRule>
  </conditionalFormatting>
  <conditionalFormatting sqref="AG244:AG245">
    <cfRule type="cellIs" dxfId="825" priority="877" operator="equal">
      <formula>0</formula>
    </cfRule>
  </conditionalFormatting>
  <conditionalFormatting sqref="AG244:AG245">
    <cfRule type="cellIs" dxfId="824" priority="876" operator="equal">
      <formula>0</formula>
    </cfRule>
  </conditionalFormatting>
  <conditionalFormatting sqref="AG258:AG262">
    <cfRule type="cellIs" dxfId="823" priority="870" operator="equal">
      <formula>"EXTREMO"</formula>
    </cfRule>
    <cfRule type="cellIs" dxfId="822" priority="871" operator="equal">
      <formula>"ALTO"</formula>
    </cfRule>
    <cfRule type="cellIs" dxfId="821" priority="872" operator="equal">
      <formula>"MODERADO"</formula>
    </cfRule>
    <cfRule type="cellIs" dxfId="820" priority="873" operator="equal">
      <formula>"BAJO"</formula>
    </cfRule>
  </conditionalFormatting>
  <conditionalFormatting sqref="AG256:AG257">
    <cfRule type="cellIs" dxfId="819" priority="866" operator="equal">
      <formula>"EXTREMO"</formula>
    </cfRule>
    <cfRule type="cellIs" dxfId="818" priority="867" operator="equal">
      <formula>"ALTO"</formula>
    </cfRule>
    <cfRule type="cellIs" dxfId="817" priority="868" operator="equal">
      <formula>"MODERADO"</formula>
    </cfRule>
    <cfRule type="cellIs" dxfId="816" priority="869" operator="equal">
      <formula>"BAJO"</formula>
    </cfRule>
  </conditionalFormatting>
  <conditionalFormatting sqref="AG263">
    <cfRule type="cellIs" dxfId="815" priority="862" operator="equal">
      <formula>"EXTREMO"</formula>
    </cfRule>
    <cfRule type="cellIs" dxfId="814" priority="863" operator="equal">
      <formula>"ALTO"</formula>
    </cfRule>
    <cfRule type="cellIs" dxfId="813" priority="864" operator="equal">
      <formula>"MODERADO"</formula>
    </cfRule>
    <cfRule type="cellIs" dxfId="812" priority="865" operator="equal">
      <formula>"BAJO"</formula>
    </cfRule>
  </conditionalFormatting>
  <conditionalFormatting sqref="AF256:AF263">
    <cfRule type="cellIs" dxfId="811" priority="858" operator="equal">
      <formula>"EXTREMO"</formula>
    </cfRule>
    <cfRule type="cellIs" dxfId="810" priority="859" operator="equal">
      <formula>"ALTO"</formula>
    </cfRule>
    <cfRule type="cellIs" dxfId="809" priority="860" operator="equal">
      <formula>"MODERADO"</formula>
    </cfRule>
    <cfRule type="cellIs" dxfId="808" priority="861" operator="equal">
      <formula>"BAJO"</formula>
    </cfRule>
  </conditionalFormatting>
  <conditionalFormatting sqref="AG159:AG161 AF157:AG157 AF158:AF163">
    <cfRule type="cellIs" dxfId="807" priority="846" operator="equal">
      <formula>"EXTREMO"</formula>
    </cfRule>
    <cfRule type="cellIs" dxfId="806" priority="847" operator="equal">
      <formula>"ALTO"</formula>
    </cfRule>
    <cfRule type="cellIs" dxfId="805" priority="848" operator="equal">
      <formula>"MODERADO"</formula>
    </cfRule>
    <cfRule type="cellIs" dxfId="804" priority="849" operator="equal">
      <formula>"BAJO"</formula>
    </cfRule>
  </conditionalFormatting>
  <conditionalFormatting sqref="AG163">
    <cfRule type="cellIs" dxfId="803" priority="842" operator="equal">
      <formula>"EXTREMO"</formula>
    </cfRule>
    <cfRule type="cellIs" dxfId="802" priority="843" operator="equal">
      <formula>"ALTO"</formula>
    </cfRule>
    <cfRule type="cellIs" dxfId="801" priority="844" operator="equal">
      <formula>"MODERADO"</formula>
    </cfRule>
    <cfRule type="cellIs" dxfId="800" priority="845" operator="equal">
      <formula>"BAJO"</formula>
    </cfRule>
  </conditionalFormatting>
  <conditionalFormatting sqref="AG162">
    <cfRule type="cellIs" dxfId="799" priority="838" operator="equal">
      <formula>"EXTREMO"</formula>
    </cfRule>
    <cfRule type="cellIs" dxfId="798" priority="839" operator="equal">
      <formula>"ALTO"</formula>
    </cfRule>
    <cfRule type="cellIs" dxfId="797" priority="840" operator="equal">
      <formula>"MODERADO"</formula>
    </cfRule>
    <cfRule type="cellIs" dxfId="796" priority="841" operator="equal">
      <formula>"BAJO"</formula>
    </cfRule>
  </conditionalFormatting>
  <conditionalFormatting sqref="AF185:AG186">
    <cfRule type="cellIs" dxfId="795" priority="837" operator="equal">
      <formula>0</formula>
    </cfRule>
  </conditionalFormatting>
  <conditionalFormatting sqref="AF187">
    <cfRule type="cellIs" dxfId="794" priority="836" operator="equal">
      <formula>0</formula>
    </cfRule>
  </conditionalFormatting>
  <conditionalFormatting sqref="AF76">
    <cfRule type="cellIs" dxfId="793" priority="835" operator="equal">
      <formula>0</formula>
    </cfRule>
  </conditionalFormatting>
  <conditionalFormatting sqref="AF77">
    <cfRule type="cellIs" dxfId="792" priority="834" operator="equal">
      <formula>0</formula>
    </cfRule>
  </conditionalFormatting>
  <conditionalFormatting sqref="AD80">
    <cfRule type="cellIs" dxfId="791" priority="829" operator="equal">
      <formula>"CATASTRÓFICO"</formula>
    </cfRule>
    <cfRule type="cellIs" dxfId="790" priority="830" operator="equal">
      <formula>"MAYOR"</formula>
    </cfRule>
    <cfRule type="cellIs" dxfId="789" priority="831" operator="equal">
      <formula>"MODERADO"</formula>
    </cfRule>
    <cfRule type="cellIs" dxfId="788" priority="832" operator="equal">
      <formula>"MENOR"</formula>
    </cfRule>
    <cfRule type="cellIs" dxfId="787" priority="833" operator="equal">
      <formula>"LEVE"</formula>
    </cfRule>
  </conditionalFormatting>
  <conditionalFormatting sqref="AE80">
    <cfRule type="cellIs" dxfId="786" priority="825" operator="equal">
      <formula>"EXTREMO"</formula>
    </cfRule>
    <cfRule type="cellIs" dxfId="785" priority="826" operator="equal">
      <formula>"ALTO"</formula>
    </cfRule>
    <cfRule type="cellIs" dxfId="784" priority="827" operator="equal">
      <formula>"MODERADO"</formula>
    </cfRule>
    <cfRule type="cellIs" dxfId="783" priority="828" operator="equal">
      <formula>"BAJO"</formula>
    </cfRule>
  </conditionalFormatting>
  <conditionalFormatting sqref="AF78">
    <cfRule type="cellIs" dxfId="782" priority="824" operator="equal">
      <formula>0</formula>
    </cfRule>
  </conditionalFormatting>
  <conditionalFormatting sqref="AF79">
    <cfRule type="cellIs" dxfId="781" priority="823" operator="equal">
      <formula>0</formula>
    </cfRule>
  </conditionalFormatting>
  <conditionalFormatting sqref="AF80">
    <cfRule type="cellIs" dxfId="780" priority="822" operator="equal">
      <formula>0</formula>
    </cfRule>
  </conditionalFormatting>
  <conditionalFormatting sqref="AG82">
    <cfRule type="cellIs" dxfId="779" priority="821" operator="equal">
      <formula>0</formula>
    </cfRule>
  </conditionalFormatting>
  <conditionalFormatting sqref="AF81">
    <cfRule type="cellIs" dxfId="778" priority="820" operator="equal">
      <formula>0</formula>
    </cfRule>
  </conditionalFormatting>
  <conditionalFormatting sqref="AF82">
    <cfRule type="cellIs" dxfId="777" priority="819" operator="equal">
      <formula>0</formula>
    </cfRule>
  </conditionalFormatting>
  <conditionalFormatting sqref="M114">
    <cfRule type="cellIs" dxfId="776" priority="809" operator="equal">
      <formula>"Muy Alta"</formula>
    </cfRule>
    <cfRule type="cellIs" dxfId="775" priority="810" operator="equal">
      <formula>"Alta"</formula>
    </cfRule>
    <cfRule type="cellIs" dxfId="774" priority="811" operator="equal">
      <formula>"Media"</formula>
    </cfRule>
    <cfRule type="cellIs" dxfId="773" priority="812" operator="equal">
      <formula>"Baja"</formula>
    </cfRule>
    <cfRule type="cellIs" dxfId="772" priority="813" operator="equal">
      <formula>"Muy Baja"</formula>
    </cfRule>
  </conditionalFormatting>
  <conditionalFormatting sqref="P114">
    <cfRule type="cellIs" dxfId="771" priority="804" operator="equal">
      <formula>"Catastrófico"</formula>
    </cfRule>
    <cfRule type="cellIs" dxfId="770" priority="805" operator="equal">
      <formula>"Mayor"</formula>
    </cfRule>
    <cfRule type="cellIs" dxfId="769" priority="806" operator="equal">
      <formula>"Moderado"</formula>
    </cfRule>
    <cfRule type="cellIs" dxfId="768" priority="807" operator="equal">
      <formula>"Menor"</formula>
    </cfRule>
    <cfRule type="cellIs" dxfId="767" priority="808" operator="equal">
      <formula>"Leve"</formula>
    </cfRule>
  </conditionalFormatting>
  <conditionalFormatting sqref="AB114">
    <cfRule type="cellIs" dxfId="766" priority="800" operator="equal">
      <formula>"MUY ALTA"</formula>
    </cfRule>
    <cfRule type="cellIs" dxfId="765" priority="801" operator="equal">
      <formula>"ALTA"</formula>
    </cfRule>
    <cfRule type="cellIs" dxfId="764" priority="802" operator="equal">
      <formula>"BAJA"</formula>
    </cfRule>
    <cfRule type="cellIs" dxfId="763" priority="803" operator="equal">
      <formula>"MUY BAJA"</formula>
    </cfRule>
  </conditionalFormatting>
  <conditionalFormatting sqref="AB114">
    <cfRule type="cellIs" dxfId="762" priority="799" operator="equal">
      <formula>"MEDIA"</formula>
    </cfRule>
  </conditionalFormatting>
  <conditionalFormatting sqref="AB112">
    <cfRule type="cellIs" dxfId="761" priority="795" operator="equal">
      <formula>"MUY ALTA"</formula>
    </cfRule>
    <cfRule type="cellIs" dxfId="760" priority="796" operator="equal">
      <formula>"ALTA"</formula>
    </cfRule>
    <cfRule type="cellIs" dxfId="759" priority="797" operator="equal">
      <formula>"BAJA"</formula>
    </cfRule>
    <cfRule type="cellIs" dxfId="758" priority="798" operator="equal">
      <formula>"MUY BAJA"</formula>
    </cfRule>
  </conditionalFormatting>
  <conditionalFormatting sqref="AB112">
    <cfRule type="cellIs" dxfId="757" priority="794" operator="equal">
      <formula>"MEDIA"</formula>
    </cfRule>
  </conditionalFormatting>
  <conditionalFormatting sqref="AB113">
    <cfRule type="cellIs" dxfId="756" priority="790" operator="equal">
      <formula>"MUY ALTA"</formula>
    </cfRule>
    <cfRule type="cellIs" dxfId="755" priority="791" operator="equal">
      <formula>"ALTA"</formula>
    </cfRule>
    <cfRule type="cellIs" dxfId="754" priority="792" operator="equal">
      <formula>"BAJA"</formula>
    </cfRule>
    <cfRule type="cellIs" dxfId="753" priority="793" operator="equal">
      <formula>"MUY BAJA"</formula>
    </cfRule>
  </conditionalFormatting>
  <conditionalFormatting sqref="AB113">
    <cfRule type="cellIs" dxfId="752" priority="789" operator="equal">
      <formula>"MEDIA"</formula>
    </cfRule>
  </conditionalFormatting>
  <conditionalFormatting sqref="AI115">
    <cfRule type="cellIs" dxfId="751" priority="780" operator="equal">
      <formula>"MUY ALTA"</formula>
    </cfRule>
    <cfRule type="cellIs" dxfId="750" priority="781" operator="equal">
      <formula>"ALTA"</formula>
    </cfRule>
    <cfRule type="cellIs" dxfId="749" priority="782" operator="equal">
      <formula>"BAJA"</formula>
    </cfRule>
    <cfRule type="cellIs" dxfId="748" priority="783" operator="equal">
      <formula>"MUY BAJA"</formula>
    </cfRule>
  </conditionalFormatting>
  <conditionalFormatting sqref="AI115">
    <cfRule type="cellIs" dxfId="747" priority="779" operator="equal">
      <formula>"MEDIA"</formula>
    </cfRule>
  </conditionalFormatting>
  <conditionalFormatting sqref="AI114">
    <cfRule type="cellIs" dxfId="746" priority="775" operator="equal">
      <formula>"MUY ALTA"</formula>
    </cfRule>
    <cfRule type="cellIs" dxfId="745" priority="776" operator="equal">
      <formula>"ALTA"</formula>
    </cfRule>
    <cfRule type="cellIs" dxfId="744" priority="777" operator="equal">
      <formula>"BAJA"</formula>
    </cfRule>
    <cfRule type="cellIs" dxfId="743" priority="778" operator="equal">
      <formula>"MUY BAJA"</formula>
    </cfRule>
  </conditionalFormatting>
  <conditionalFormatting sqref="AI114">
    <cfRule type="cellIs" dxfId="742" priority="774" operator="equal">
      <formula>"MEDIA"</formula>
    </cfRule>
  </conditionalFormatting>
  <conditionalFormatting sqref="AI112">
    <cfRule type="cellIs" dxfId="741" priority="770" operator="equal">
      <formula>"MUY ALTA"</formula>
    </cfRule>
    <cfRule type="cellIs" dxfId="740" priority="771" operator="equal">
      <formula>"ALTA"</formula>
    </cfRule>
    <cfRule type="cellIs" dxfId="739" priority="772" operator="equal">
      <formula>"BAJA"</formula>
    </cfRule>
    <cfRule type="cellIs" dxfId="738" priority="773" operator="equal">
      <formula>"MUY BAJA"</formula>
    </cfRule>
  </conditionalFormatting>
  <conditionalFormatting sqref="AI112">
    <cfRule type="cellIs" dxfId="737" priority="769" operator="equal">
      <formula>"MEDIA"</formula>
    </cfRule>
  </conditionalFormatting>
  <conditionalFormatting sqref="AI111">
    <cfRule type="cellIs" dxfId="736" priority="765" operator="equal">
      <formula>"MUY ALTA"</formula>
    </cfRule>
    <cfRule type="cellIs" dxfId="735" priority="766" operator="equal">
      <formula>"ALTA"</formula>
    </cfRule>
    <cfRule type="cellIs" dxfId="734" priority="767" operator="equal">
      <formula>"BAJA"</formula>
    </cfRule>
    <cfRule type="cellIs" dxfId="733" priority="768" operator="equal">
      <formula>"MUY BAJA"</formula>
    </cfRule>
  </conditionalFormatting>
  <conditionalFormatting sqref="AI111">
    <cfRule type="cellIs" dxfId="732" priority="764" operator="equal">
      <formula>"MEDIA"</formula>
    </cfRule>
  </conditionalFormatting>
  <conditionalFormatting sqref="AI110">
    <cfRule type="cellIs" dxfId="731" priority="760" operator="equal">
      <formula>"MUY ALTA"</formula>
    </cfRule>
    <cfRule type="cellIs" dxfId="730" priority="761" operator="equal">
      <formula>"ALTA"</formula>
    </cfRule>
    <cfRule type="cellIs" dxfId="729" priority="762" operator="equal">
      <formula>"BAJA"</formula>
    </cfRule>
    <cfRule type="cellIs" dxfId="728" priority="763" operator="equal">
      <formula>"MUY BAJA"</formula>
    </cfRule>
  </conditionalFormatting>
  <conditionalFormatting sqref="AI110">
    <cfRule type="cellIs" dxfId="727" priority="759" operator="equal">
      <formula>"MEDIA"</formula>
    </cfRule>
  </conditionalFormatting>
  <conditionalFormatting sqref="AK114">
    <cfRule type="cellIs" dxfId="726" priority="754" operator="equal">
      <formula>"CATASTRÓFICO"</formula>
    </cfRule>
    <cfRule type="cellIs" dxfId="725" priority="755" operator="equal">
      <formula>"MAYOR"</formula>
    </cfRule>
    <cfRule type="cellIs" dxfId="724" priority="756" operator="equal">
      <formula>"MODERADO"</formula>
    </cfRule>
    <cfRule type="cellIs" dxfId="723" priority="757" operator="equal">
      <formula>"MENOR"</formula>
    </cfRule>
    <cfRule type="cellIs" dxfId="722" priority="758" operator="equal">
      <formula>"LEVE"</formula>
    </cfRule>
  </conditionalFormatting>
  <conditionalFormatting sqref="AL114">
    <cfRule type="cellIs" dxfId="721" priority="750" operator="equal">
      <formula>"EXTREMO"</formula>
    </cfRule>
    <cfRule type="cellIs" dxfId="720" priority="751" operator="equal">
      <formula>"ALTO"</formula>
    </cfRule>
    <cfRule type="cellIs" dxfId="719" priority="752" operator="equal">
      <formula>"MODERADO"</formula>
    </cfRule>
    <cfRule type="cellIs" dxfId="718" priority="753" operator="equal">
      <formula>"BAJO"</formula>
    </cfRule>
  </conditionalFormatting>
  <conditionalFormatting sqref="AB295">
    <cfRule type="cellIs" dxfId="717" priority="746" operator="equal">
      <formula>"MUY ALTA"</formula>
    </cfRule>
    <cfRule type="cellIs" dxfId="716" priority="747" operator="equal">
      <formula>"ALTA"</formula>
    </cfRule>
    <cfRule type="cellIs" dxfId="715" priority="748" operator="equal">
      <formula>"BAJA"</formula>
    </cfRule>
    <cfRule type="cellIs" dxfId="714" priority="749" operator="equal">
      <formula>"MUY BAJA"</formula>
    </cfRule>
  </conditionalFormatting>
  <conditionalFormatting sqref="AB295">
    <cfRule type="cellIs" dxfId="713" priority="745" operator="equal">
      <formula>"MEDIA"</formula>
    </cfRule>
  </conditionalFormatting>
  <conditionalFormatting sqref="AD295">
    <cfRule type="cellIs" dxfId="712" priority="740" operator="equal">
      <formula>"CATASTRÓFICO"</formula>
    </cfRule>
    <cfRule type="cellIs" dxfId="711" priority="741" operator="equal">
      <formula>"MAYOR"</formula>
    </cfRule>
    <cfRule type="cellIs" dxfId="710" priority="742" operator="equal">
      <formula>"MODERADO"</formula>
    </cfRule>
    <cfRule type="cellIs" dxfId="709" priority="743" operator="equal">
      <formula>"MENOR"</formula>
    </cfRule>
    <cfRule type="cellIs" dxfId="708" priority="744" operator="equal">
      <formula>"LEVE"</formula>
    </cfRule>
  </conditionalFormatting>
  <conditionalFormatting sqref="AE295">
    <cfRule type="cellIs" dxfId="707" priority="736" operator="equal">
      <formula>"EXTREMO"</formula>
    </cfRule>
    <cfRule type="cellIs" dxfId="706" priority="737" operator="equal">
      <formula>"ALTO"</formula>
    </cfRule>
    <cfRule type="cellIs" dxfId="705" priority="738" operator="equal">
      <formula>"MODERADO"</formula>
    </cfRule>
    <cfRule type="cellIs" dxfId="704" priority="739" operator="equal">
      <formula>"BAJO"</formula>
    </cfRule>
  </conditionalFormatting>
  <conditionalFormatting sqref="BM140">
    <cfRule type="cellIs" dxfId="703" priority="732" operator="equal">
      <formula>"EXTREMO"</formula>
    </cfRule>
    <cfRule type="cellIs" dxfId="702" priority="733" operator="equal">
      <formula>"ALTO"</formula>
    </cfRule>
    <cfRule type="cellIs" dxfId="701" priority="734" operator="equal">
      <formula>"MODERADO"</formula>
    </cfRule>
    <cfRule type="cellIs" dxfId="700" priority="735" operator="equal">
      <formula>"BAJO"</formula>
    </cfRule>
  </conditionalFormatting>
  <conditionalFormatting sqref="BL140">
    <cfRule type="cellIs" dxfId="699" priority="728" operator="equal">
      <formula>"EXTREMO"</formula>
    </cfRule>
    <cfRule type="cellIs" dxfId="698" priority="729" operator="equal">
      <formula>"ALTO"</formula>
    </cfRule>
    <cfRule type="cellIs" dxfId="697" priority="730" operator="equal">
      <formula>"MODERADO"</formula>
    </cfRule>
    <cfRule type="cellIs" dxfId="696" priority="731" operator="equal">
      <formula>"BAJO"</formula>
    </cfRule>
  </conditionalFormatting>
  <conditionalFormatting sqref="BM238">
    <cfRule type="cellIs" dxfId="695" priority="724" operator="equal">
      <formula>"EXTREMO"</formula>
    </cfRule>
    <cfRule type="cellIs" dxfId="694" priority="725" operator="equal">
      <formula>"ALTO"</formula>
    </cfRule>
    <cfRule type="cellIs" dxfId="693" priority="726" operator="equal">
      <formula>"MODERADO"</formula>
    </cfRule>
    <cfRule type="cellIs" dxfId="692" priority="727" operator="equal">
      <formula>"BAJO"</formula>
    </cfRule>
  </conditionalFormatting>
  <conditionalFormatting sqref="BL238">
    <cfRule type="cellIs" dxfId="691" priority="720" operator="equal">
      <formula>"EXTREMO"</formula>
    </cfRule>
    <cfRule type="cellIs" dxfId="690" priority="721" operator="equal">
      <formula>"ALTO"</formula>
    </cfRule>
    <cfRule type="cellIs" dxfId="689" priority="722" operator="equal">
      <formula>"MODERADO"</formula>
    </cfRule>
    <cfRule type="cellIs" dxfId="688" priority="723" operator="equal">
      <formula>"BAJO"</formula>
    </cfRule>
  </conditionalFormatting>
  <conditionalFormatting sqref="BM275">
    <cfRule type="cellIs" dxfId="687" priority="716" operator="equal">
      <formula>"EXTREMO"</formula>
    </cfRule>
    <cfRule type="cellIs" dxfId="686" priority="717" operator="equal">
      <formula>"ALTO"</formula>
    </cfRule>
    <cfRule type="cellIs" dxfId="685" priority="718" operator="equal">
      <formula>"MODERADO"</formula>
    </cfRule>
    <cfRule type="cellIs" dxfId="684" priority="719" operator="equal">
      <formula>"BAJO"</formula>
    </cfRule>
  </conditionalFormatting>
  <conditionalFormatting sqref="BL275">
    <cfRule type="cellIs" dxfId="683" priority="712" operator="equal">
      <formula>"EXTREMO"</formula>
    </cfRule>
    <cfRule type="cellIs" dxfId="682" priority="713" operator="equal">
      <formula>"ALTO"</formula>
    </cfRule>
    <cfRule type="cellIs" dxfId="681" priority="714" operator="equal">
      <formula>"MODERADO"</formula>
    </cfRule>
    <cfRule type="cellIs" dxfId="680" priority="715" operator="equal">
      <formula>"BAJO"</formula>
    </cfRule>
  </conditionalFormatting>
  <conditionalFormatting sqref="BO140">
    <cfRule type="cellIs" dxfId="679" priority="708" operator="equal">
      <formula>"EXTREMO"</formula>
    </cfRule>
    <cfRule type="cellIs" dxfId="678" priority="709" operator="equal">
      <formula>"ALTO"</formula>
    </cfRule>
    <cfRule type="cellIs" dxfId="677" priority="710" operator="equal">
      <formula>"MODERADO"</formula>
    </cfRule>
    <cfRule type="cellIs" dxfId="676" priority="711" operator="equal">
      <formula>"BAJO"</formula>
    </cfRule>
  </conditionalFormatting>
  <conditionalFormatting sqref="BN140">
    <cfRule type="cellIs" dxfId="675" priority="704" operator="equal">
      <formula>"EXTREMO"</formula>
    </cfRule>
    <cfRule type="cellIs" dxfId="674" priority="705" operator="equal">
      <formula>"ALTO"</formula>
    </cfRule>
    <cfRule type="cellIs" dxfId="673" priority="706" operator="equal">
      <formula>"MODERADO"</formula>
    </cfRule>
    <cfRule type="cellIs" dxfId="672" priority="707" operator="equal">
      <formula>"BAJO"</formula>
    </cfRule>
  </conditionalFormatting>
  <conditionalFormatting sqref="BO238">
    <cfRule type="cellIs" dxfId="671" priority="700" operator="equal">
      <formula>"EXTREMO"</formula>
    </cfRule>
    <cfRule type="cellIs" dxfId="670" priority="701" operator="equal">
      <formula>"ALTO"</formula>
    </cfRule>
    <cfRule type="cellIs" dxfId="669" priority="702" operator="equal">
      <formula>"MODERADO"</formula>
    </cfRule>
    <cfRule type="cellIs" dxfId="668" priority="703" operator="equal">
      <formula>"BAJO"</formula>
    </cfRule>
  </conditionalFormatting>
  <conditionalFormatting sqref="BN238">
    <cfRule type="cellIs" dxfId="667" priority="696" operator="equal">
      <formula>"EXTREMO"</formula>
    </cfRule>
    <cfRule type="cellIs" dxfId="666" priority="697" operator="equal">
      <formula>"ALTO"</formula>
    </cfRule>
    <cfRule type="cellIs" dxfId="665" priority="698" operator="equal">
      <formula>"MODERADO"</formula>
    </cfRule>
    <cfRule type="cellIs" dxfId="664" priority="699" operator="equal">
      <formula>"BAJO"</formula>
    </cfRule>
  </conditionalFormatting>
  <conditionalFormatting sqref="BO275">
    <cfRule type="cellIs" dxfId="663" priority="692" operator="equal">
      <formula>"EXTREMO"</formula>
    </cfRule>
    <cfRule type="cellIs" dxfId="662" priority="693" operator="equal">
      <formula>"ALTO"</formula>
    </cfRule>
    <cfRule type="cellIs" dxfId="661" priority="694" operator="equal">
      <formula>"MODERADO"</formula>
    </cfRule>
    <cfRule type="cellIs" dxfId="660" priority="695" operator="equal">
      <formula>"BAJO"</formula>
    </cfRule>
  </conditionalFormatting>
  <conditionalFormatting sqref="BN275">
    <cfRule type="cellIs" dxfId="659" priority="688" operator="equal">
      <formula>"EXTREMO"</formula>
    </cfRule>
    <cfRule type="cellIs" dxfId="658" priority="689" operator="equal">
      <formula>"ALTO"</formula>
    </cfRule>
    <cfRule type="cellIs" dxfId="657" priority="690" operator="equal">
      <formula>"MODERADO"</formula>
    </cfRule>
    <cfRule type="cellIs" dxfId="656" priority="691" operator="equal">
      <formula>"BAJO"</formula>
    </cfRule>
  </conditionalFormatting>
  <conditionalFormatting sqref="BQ140">
    <cfRule type="cellIs" dxfId="655" priority="684" operator="equal">
      <formula>"EXTREMO"</formula>
    </cfRule>
    <cfRule type="cellIs" dxfId="654" priority="685" operator="equal">
      <formula>"ALTO"</formula>
    </cfRule>
    <cfRule type="cellIs" dxfId="653" priority="686" operator="equal">
      <formula>"MODERADO"</formula>
    </cfRule>
    <cfRule type="cellIs" dxfId="652" priority="687" operator="equal">
      <formula>"BAJO"</formula>
    </cfRule>
  </conditionalFormatting>
  <conditionalFormatting sqref="BP140">
    <cfRule type="cellIs" dxfId="651" priority="680" operator="equal">
      <formula>"EXTREMO"</formula>
    </cfRule>
    <cfRule type="cellIs" dxfId="650" priority="681" operator="equal">
      <formula>"ALTO"</formula>
    </cfRule>
    <cfRule type="cellIs" dxfId="649" priority="682" operator="equal">
      <formula>"MODERADO"</formula>
    </cfRule>
    <cfRule type="cellIs" dxfId="648" priority="683" operator="equal">
      <formula>"BAJO"</formula>
    </cfRule>
  </conditionalFormatting>
  <conditionalFormatting sqref="BQ238">
    <cfRule type="cellIs" dxfId="647" priority="676" operator="equal">
      <formula>"EXTREMO"</formula>
    </cfRule>
    <cfRule type="cellIs" dxfId="646" priority="677" operator="equal">
      <formula>"ALTO"</formula>
    </cfRule>
    <cfRule type="cellIs" dxfId="645" priority="678" operator="equal">
      <formula>"MODERADO"</formula>
    </cfRule>
    <cfRule type="cellIs" dxfId="644" priority="679" operator="equal">
      <formula>"BAJO"</formula>
    </cfRule>
  </conditionalFormatting>
  <conditionalFormatting sqref="BP238">
    <cfRule type="cellIs" dxfId="643" priority="672" operator="equal">
      <formula>"EXTREMO"</formula>
    </cfRule>
    <cfRule type="cellIs" dxfId="642" priority="673" operator="equal">
      <formula>"ALTO"</formula>
    </cfRule>
    <cfRule type="cellIs" dxfId="641" priority="674" operator="equal">
      <formula>"MODERADO"</formula>
    </cfRule>
    <cfRule type="cellIs" dxfId="640" priority="675" operator="equal">
      <formula>"BAJO"</formula>
    </cfRule>
  </conditionalFormatting>
  <conditionalFormatting sqref="BQ275">
    <cfRule type="cellIs" dxfId="639" priority="668" operator="equal">
      <formula>"EXTREMO"</formula>
    </cfRule>
    <cfRule type="cellIs" dxfId="638" priority="669" operator="equal">
      <formula>"ALTO"</formula>
    </cfRule>
    <cfRule type="cellIs" dxfId="637" priority="670" operator="equal">
      <formula>"MODERADO"</formula>
    </cfRule>
    <cfRule type="cellIs" dxfId="636" priority="671" operator="equal">
      <formula>"BAJO"</formula>
    </cfRule>
  </conditionalFormatting>
  <conditionalFormatting sqref="BP275">
    <cfRule type="cellIs" dxfId="635" priority="664" operator="equal">
      <formula>"EXTREMO"</formula>
    </cfRule>
    <cfRule type="cellIs" dxfId="634" priority="665" operator="equal">
      <formula>"ALTO"</formula>
    </cfRule>
    <cfRule type="cellIs" dxfId="633" priority="666" operator="equal">
      <formula>"MODERADO"</formula>
    </cfRule>
    <cfRule type="cellIs" dxfId="632" priority="667" operator="equal">
      <formula>"BAJO"</formula>
    </cfRule>
  </conditionalFormatting>
  <conditionalFormatting sqref="M136">
    <cfRule type="cellIs" dxfId="631" priority="659" operator="equal">
      <formula>"Muy Alta"</formula>
    </cfRule>
    <cfRule type="cellIs" dxfId="630" priority="660" operator="equal">
      <formula>"Alta"</formula>
    </cfRule>
    <cfRule type="cellIs" dxfId="629" priority="661" operator="equal">
      <formula>"Media"</formula>
    </cfRule>
    <cfRule type="cellIs" dxfId="628" priority="662" operator="equal">
      <formula>"Baja"</formula>
    </cfRule>
    <cfRule type="cellIs" dxfId="627" priority="663" operator="equal">
      <formula>"Muy Baja"</formula>
    </cfRule>
  </conditionalFormatting>
  <conditionalFormatting sqref="P136">
    <cfRule type="cellIs" dxfId="626" priority="654" operator="equal">
      <formula>"Catastrófico"</formula>
    </cfRule>
    <cfRule type="cellIs" dxfId="625" priority="655" operator="equal">
      <formula>"Mayor"</formula>
    </cfRule>
    <cfRule type="cellIs" dxfId="624" priority="656" operator="equal">
      <formula>"Moderado"</formula>
    </cfRule>
    <cfRule type="cellIs" dxfId="623" priority="657" operator="equal">
      <formula>"Menor"</formula>
    </cfRule>
    <cfRule type="cellIs" dxfId="622" priority="658" operator="equal">
      <formula>"Leve"</formula>
    </cfRule>
  </conditionalFormatting>
  <conditionalFormatting sqref="R136">
    <cfRule type="cellIs" dxfId="621" priority="650" operator="equal">
      <formula>"EXTREMO"</formula>
    </cfRule>
    <cfRule type="cellIs" dxfId="620" priority="651" operator="equal">
      <formula>"ALTO"</formula>
    </cfRule>
    <cfRule type="cellIs" dxfId="619" priority="652" operator="equal">
      <formula>"MODERADO"</formula>
    </cfRule>
    <cfRule type="cellIs" dxfId="618" priority="653" operator="equal">
      <formula>"BAJO"</formula>
    </cfRule>
  </conditionalFormatting>
  <conditionalFormatting sqref="AD136">
    <cfRule type="cellIs" dxfId="617" priority="645" operator="equal">
      <formula>"CATASTRÓFICO"</formula>
    </cfRule>
    <cfRule type="cellIs" dxfId="616" priority="646" operator="equal">
      <formula>"MAYOR"</formula>
    </cfRule>
    <cfRule type="cellIs" dxfId="615" priority="647" operator="equal">
      <formula>"MODERADO"</formula>
    </cfRule>
    <cfRule type="cellIs" dxfId="614" priority="648" operator="equal">
      <formula>"MENOR"</formula>
    </cfRule>
    <cfRule type="cellIs" dxfId="613" priority="649" operator="equal">
      <formula>"LEVE"</formula>
    </cfRule>
  </conditionalFormatting>
  <conditionalFormatting sqref="AB136">
    <cfRule type="cellIs" dxfId="612" priority="641" operator="equal">
      <formula>"MUY ALTA"</formula>
    </cfRule>
    <cfRule type="cellIs" dxfId="611" priority="642" operator="equal">
      <formula>"ALTA"</formula>
    </cfRule>
    <cfRule type="cellIs" dxfId="610" priority="643" operator="equal">
      <formula>"BAJA"</formula>
    </cfRule>
    <cfRule type="cellIs" dxfId="609" priority="644" operator="equal">
      <formula>"MUY BAJA"</formula>
    </cfRule>
  </conditionalFormatting>
  <conditionalFormatting sqref="AB136">
    <cfRule type="cellIs" dxfId="608" priority="640" operator="equal">
      <formula>"MEDIA"</formula>
    </cfRule>
  </conditionalFormatting>
  <conditionalFormatting sqref="AE139">
    <cfRule type="cellIs" dxfId="607" priority="636" operator="equal">
      <formula>"EXTREMO"</formula>
    </cfRule>
    <cfRule type="cellIs" dxfId="606" priority="637" operator="equal">
      <formula>"ALTO"</formula>
    </cfRule>
    <cfRule type="cellIs" dxfId="605" priority="638" operator="equal">
      <formula>"MODERADO"</formula>
    </cfRule>
    <cfRule type="cellIs" dxfId="604" priority="639" operator="equal">
      <formula>"BAJO"</formula>
    </cfRule>
  </conditionalFormatting>
  <conditionalFormatting sqref="AB139">
    <cfRule type="cellIs" dxfId="603" priority="632" operator="equal">
      <formula>"MUY ALTA"</formula>
    </cfRule>
    <cfRule type="cellIs" dxfId="602" priority="633" operator="equal">
      <formula>"ALTA"</formula>
    </cfRule>
    <cfRule type="cellIs" dxfId="601" priority="634" operator="equal">
      <formula>"BAJA"</formula>
    </cfRule>
    <cfRule type="cellIs" dxfId="600" priority="635" operator="equal">
      <formula>"MUY BAJA"</formula>
    </cfRule>
  </conditionalFormatting>
  <conditionalFormatting sqref="AB139">
    <cfRule type="cellIs" dxfId="599" priority="631" operator="equal">
      <formula>"MEDIA"</formula>
    </cfRule>
  </conditionalFormatting>
  <conditionalFormatting sqref="AD139">
    <cfRule type="cellIs" dxfId="598" priority="626" operator="equal">
      <formula>"CATASTRÓFICO"</formula>
    </cfRule>
    <cfRule type="cellIs" dxfId="597" priority="627" operator="equal">
      <formula>"MAYOR"</formula>
    </cfRule>
    <cfRule type="cellIs" dxfId="596" priority="628" operator="equal">
      <formula>"MODERADO"</formula>
    </cfRule>
    <cfRule type="cellIs" dxfId="595" priority="629" operator="equal">
      <formula>"MENOR"</formula>
    </cfRule>
    <cfRule type="cellIs" dxfId="594" priority="630" operator="equal">
      <formula>"LEVE"</formula>
    </cfRule>
  </conditionalFormatting>
  <conditionalFormatting sqref="AI136">
    <cfRule type="cellIs" dxfId="593" priority="622" operator="equal">
      <formula>"MUY ALTA"</formula>
    </cfRule>
    <cfRule type="cellIs" dxfId="592" priority="623" operator="equal">
      <formula>"ALTA"</formula>
    </cfRule>
    <cfRule type="cellIs" dxfId="591" priority="624" operator="equal">
      <formula>"BAJA"</formula>
    </cfRule>
    <cfRule type="cellIs" dxfId="590" priority="625" operator="equal">
      <formula>"MUY BAJA"</formula>
    </cfRule>
  </conditionalFormatting>
  <conditionalFormatting sqref="AI136">
    <cfRule type="cellIs" dxfId="589" priority="621" operator="equal">
      <formula>"MEDIA"</formula>
    </cfRule>
  </conditionalFormatting>
  <conditionalFormatting sqref="AB122">
    <cfRule type="cellIs" dxfId="588" priority="617" operator="equal">
      <formula>"MUY ALTA"</formula>
    </cfRule>
    <cfRule type="cellIs" dxfId="587" priority="618" operator="equal">
      <formula>"ALTA"</formula>
    </cfRule>
    <cfRule type="cellIs" dxfId="586" priority="619" operator="equal">
      <formula>"BAJA"</formula>
    </cfRule>
    <cfRule type="cellIs" dxfId="585" priority="620" operator="equal">
      <formula>"MUY BAJA"</formula>
    </cfRule>
  </conditionalFormatting>
  <conditionalFormatting sqref="AB122">
    <cfRule type="cellIs" dxfId="584" priority="616" operator="equal">
      <formula>"MEDIA"</formula>
    </cfRule>
  </conditionalFormatting>
  <conditionalFormatting sqref="AE122">
    <cfRule type="cellIs" dxfId="583" priority="612" operator="equal">
      <formula>"EXTREMO"</formula>
    </cfRule>
    <cfRule type="cellIs" dxfId="582" priority="613" operator="equal">
      <formula>"ALTO"</formula>
    </cfRule>
    <cfRule type="cellIs" dxfId="581" priority="614" operator="equal">
      <formula>"MODERADO"</formula>
    </cfRule>
    <cfRule type="cellIs" dxfId="580" priority="615" operator="equal">
      <formula>"BAJO"</formula>
    </cfRule>
  </conditionalFormatting>
  <conditionalFormatting sqref="AF123">
    <cfRule type="cellIs" dxfId="579" priority="598" operator="equal">
      <formula>"EXTREMO"</formula>
    </cfRule>
    <cfRule type="cellIs" dxfId="578" priority="599" operator="equal">
      <formula>"ALTO"</formula>
    </cfRule>
    <cfRule type="cellIs" dxfId="577" priority="600" operator="equal">
      <formula>"MODERADO"</formula>
    </cfRule>
    <cfRule type="cellIs" dxfId="576" priority="601" operator="equal">
      <formula>"BAJO"</formula>
    </cfRule>
  </conditionalFormatting>
  <conditionalFormatting sqref="AB124:AB125">
    <cfRule type="cellIs" dxfId="575" priority="594" operator="equal">
      <formula>"MUY ALTA"</formula>
    </cfRule>
    <cfRule type="cellIs" dxfId="574" priority="595" operator="equal">
      <formula>"ALTA"</formula>
    </cfRule>
    <cfRule type="cellIs" dxfId="573" priority="596" operator="equal">
      <formula>"BAJA"</formula>
    </cfRule>
    <cfRule type="cellIs" dxfId="572" priority="597" operator="equal">
      <formula>"MUY BAJA"</formula>
    </cfRule>
  </conditionalFormatting>
  <conditionalFormatting sqref="AB124:AB125">
    <cfRule type="cellIs" dxfId="571" priority="593" operator="equal">
      <formula>"MEDIA"</formula>
    </cfRule>
  </conditionalFormatting>
  <conditionalFormatting sqref="AE124:AE125">
    <cfRule type="cellIs" dxfId="570" priority="589" operator="equal">
      <formula>"EXTREMO"</formula>
    </cfRule>
    <cfRule type="cellIs" dxfId="569" priority="590" operator="equal">
      <formula>"ALTO"</formula>
    </cfRule>
    <cfRule type="cellIs" dxfId="568" priority="591" operator="equal">
      <formula>"MODERADO"</formula>
    </cfRule>
    <cfRule type="cellIs" dxfId="567" priority="592" operator="equal">
      <formula>"BAJO"</formula>
    </cfRule>
  </conditionalFormatting>
  <conditionalFormatting sqref="AB245">
    <cfRule type="cellIs" dxfId="566" priority="585" operator="equal">
      <formula>"MUY ALTA"</formula>
    </cfRule>
    <cfRule type="cellIs" dxfId="565" priority="586" operator="equal">
      <formula>"ALTA"</formula>
    </cfRule>
    <cfRule type="cellIs" dxfId="564" priority="587" operator="equal">
      <formula>"BAJA"</formula>
    </cfRule>
    <cfRule type="cellIs" dxfId="563" priority="588" operator="equal">
      <formula>"MUY BAJA"</formula>
    </cfRule>
  </conditionalFormatting>
  <conditionalFormatting sqref="AB245">
    <cfRule type="cellIs" dxfId="562" priority="584" operator="equal">
      <formula>"MEDIA"</formula>
    </cfRule>
  </conditionalFormatting>
  <conditionalFormatting sqref="AF244:AF245">
    <cfRule type="cellIs" dxfId="561" priority="582" operator="equal">
      <formula>0</formula>
    </cfRule>
  </conditionalFormatting>
  <conditionalFormatting sqref="AF244:AF245">
    <cfRule type="cellIs" dxfId="560" priority="583" operator="equal">
      <formula>0</formula>
    </cfRule>
  </conditionalFormatting>
  <conditionalFormatting sqref="AE123">
    <cfRule type="cellIs" dxfId="559" priority="578" operator="equal">
      <formula>"EXTREMO"</formula>
    </cfRule>
    <cfRule type="cellIs" dxfId="558" priority="579" operator="equal">
      <formula>"ALTO"</formula>
    </cfRule>
    <cfRule type="cellIs" dxfId="557" priority="580" operator="equal">
      <formula>"MODERADO"</formula>
    </cfRule>
    <cfRule type="cellIs" dxfId="556" priority="581" operator="equal">
      <formula>"BAJO"</formula>
    </cfRule>
  </conditionalFormatting>
  <conditionalFormatting sqref="AB123">
    <cfRule type="cellIs" dxfId="555" priority="574" operator="equal">
      <formula>"MUY ALTA"</formula>
    </cfRule>
    <cfRule type="cellIs" dxfId="554" priority="575" operator="equal">
      <formula>"ALTA"</formula>
    </cfRule>
    <cfRule type="cellIs" dxfId="553" priority="576" operator="equal">
      <formula>"BAJA"</formula>
    </cfRule>
    <cfRule type="cellIs" dxfId="552" priority="577" operator="equal">
      <formula>"MUY BAJA"</formula>
    </cfRule>
  </conditionalFormatting>
  <conditionalFormatting sqref="AB123">
    <cfRule type="cellIs" dxfId="551" priority="573" operator="equal">
      <formula>"MEDIA"</formula>
    </cfRule>
  </conditionalFormatting>
  <conditionalFormatting sqref="M270">
    <cfRule type="cellIs" dxfId="550" priority="568" operator="equal">
      <formula>"Muy Alta"</formula>
    </cfRule>
    <cfRule type="cellIs" dxfId="549" priority="569" operator="equal">
      <formula>"Alta"</formula>
    </cfRule>
    <cfRule type="cellIs" dxfId="548" priority="570" operator="equal">
      <formula>"Media"</formula>
    </cfRule>
    <cfRule type="cellIs" dxfId="547" priority="571" operator="equal">
      <formula>"Baja"</formula>
    </cfRule>
    <cfRule type="cellIs" dxfId="546" priority="572" operator="equal">
      <formula>"Muy Baja"</formula>
    </cfRule>
  </conditionalFormatting>
  <conditionalFormatting sqref="P270">
    <cfRule type="cellIs" dxfId="545" priority="563" operator="equal">
      <formula>"Catastrófico"</formula>
    </cfRule>
    <cfRule type="cellIs" dxfId="544" priority="564" operator="equal">
      <formula>"Mayor"</formula>
    </cfRule>
    <cfRule type="cellIs" dxfId="543" priority="565" operator="equal">
      <formula>"Moderado"</formula>
    </cfRule>
    <cfRule type="cellIs" dxfId="542" priority="566" operator="equal">
      <formula>"Menor"</formula>
    </cfRule>
    <cfRule type="cellIs" dxfId="541" priority="567" operator="equal">
      <formula>"Leve"</formula>
    </cfRule>
  </conditionalFormatting>
  <conditionalFormatting sqref="R270">
    <cfRule type="cellIs" dxfId="540" priority="559" operator="equal">
      <formula>"EXTREMO"</formula>
    </cfRule>
    <cfRule type="cellIs" dxfId="539" priority="560" operator="equal">
      <formula>"ALTO"</formula>
    </cfRule>
    <cfRule type="cellIs" dxfId="538" priority="561" operator="equal">
      <formula>"MODERADO"</formula>
    </cfRule>
    <cfRule type="cellIs" dxfId="537" priority="562" operator="equal">
      <formula>"BAJO"</formula>
    </cfRule>
  </conditionalFormatting>
  <conditionalFormatting sqref="AB270:AB271">
    <cfRule type="cellIs" dxfId="536" priority="541" operator="equal">
      <formula>"MUY ALTA"</formula>
    </cfRule>
    <cfRule type="cellIs" dxfId="535" priority="542" operator="equal">
      <formula>"ALTA"</formula>
    </cfRule>
    <cfRule type="cellIs" dxfId="534" priority="543" operator="equal">
      <formula>"BAJA"</formula>
    </cfRule>
    <cfRule type="cellIs" dxfId="533" priority="544" operator="equal">
      <formula>"MUY BAJA"</formula>
    </cfRule>
  </conditionalFormatting>
  <conditionalFormatting sqref="AB270:AB271">
    <cfRule type="cellIs" dxfId="532" priority="540" operator="equal">
      <formula>"MEDIA"</formula>
    </cfRule>
  </conditionalFormatting>
  <conditionalFormatting sqref="AI270">
    <cfRule type="cellIs" dxfId="531" priority="536" operator="equal">
      <formula>"MUY ALTA"</formula>
    </cfRule>
    <cfRule type="cellIs" dxfId="530" priority="537" operator="equal">
      <formula>"ALTA"</formula>
    </cfRule>
    <cfRule type="cellIs" dxfId="529" priority="538" operator="equal">
      <formula>"BAJA"</formula>
    </cfRule>
    <cfRule type="cellIs" dxfId="528" priority="539" operator="equal">
      <formula>"MUY BAJA"</formula>
    </cfRule>
  </conditionalFormatting>
  <conditionalFormatting sqref="AI270">
    <cfRule type="cellIs" dxfId="527" priority="535" operator="equal">
      <formula>"MEDIA"</formula>
    </cfRule>
  </conditionalFormatting>
  <conditionalFormatting sqref="AK270">
    <cfRule type="cellIs" dxfId="526" priority="530" operator="equal">
      <formula>"CATASTRÓFICO"</formula>
    </cfRule>
    <cfRule type="cellIs" dxfId="525" priority="531" operator="equal">
      <formula>"MAYOR"</formula>
    </cfRule>
    <cfRule type="cellIs" dxfId="524" priority="532" operator="equal">
      <formula>"MODERADO"</formula>
    </cfRule>
    <cfRule type="cellIs" dxfId="523" priority="533" operator="equal">
      <formula>"MENOR"</formula>
    </cfRule>
    <cfRule type="cellIs" dxfId="522" priority="534" operator="equal">
      <formula>"LEVE"</formula>
    </cfRule>
  </conditionalFormatting>
  <conditionalFormatting sqref="AL270">
    <cfRule type="cellIs" dxfId="521" priority="526" operator="equal">
      <formula>"EXTREMO"</formula>
    </cfRule>
    <cfRule type="cellIs" dxfId="520" priority="527" operator="equal">
      <formula>"ALTO"</formula>
    </cfRule>
    <cfRule type="cellIs" dxfId="519" priority="528" operator="equal">
      <formula>"MODERADO"</formula>
    </cfRule>
    <cfRule type="cellIs" dxfId="518" priority="529" operator="equal">
      <formula>"BAJO"</formula>
    </cfRule>
  </conditionalFormatting>
  <conditionalFormatting sqref="M272">
    <cfRule type="cellIs" dxfId="517" priority="521" operator="equal">
      <formula>"Muy Alta"</formula>
    </cfRule>
    <cfRule type="cellIs" dxfId="516" priority="522" operator="equal">
      <formula>"Alta"</formula>
    </cfRule>
    <cfRule type="cellIs" dxfId="515" priority="523" operator="equal">
      <formula>"Media"</formula>
    </cfRule>
    <cfRule type="cellIs" dxfId="514" priority="524" operator="equal">
      <formula>"Baja"</formula>
    </cfRule>
    <cfRule type="cellIs" dxfId="513" priority="525" operator="equal">
      <formula>"Muy Baja"</formula>
    </cfRule>
  </conditionalFormatting>
  <conditionalFormatting sqref="P272">
    <cfRule type="cellIs" dxfId="512" priority="516" operator="equal">
      <formula>"Catastrófico"</formula>
    </cfRule>
    <cfRule type="cellIs" dxfId="511" priority="517" operator="equal">
      <formula>"Mayor"</formula>
    </cfRule>
    <cfRule type="cellIs" dxfId="510" priority="518" operator="equal">
      <formula>"Moderado"</formula>
    </cfRule>
    <cfRule type="cellIs" dxfId="509" priority="519" operator="equal">
      <formula>"Menor"</formula>
    </cfRule>
    <cfRule type="cellIs" dxfId="508" priority="520" operator="equal">
      <formula>"Leve"</formula>
    </cfRule>
  </conditionalFormatting>
  <conditionalFormatting sqref="R272">
    <cfRule type="cellIs" dxfId="507" priority="512" operator="equal">
      <formula>"EXTREMO"</formula>
    </cfRule>
    <cfRule type="cellIs" dxfId="506" priority="513" operator="equal">
      <formula>"ALTO"</formula>
    </cfRule>
    <cfRule type="cellIs" dxfId="505" priority="514" operator="equal">
      <formula>"MODERADO"</formula>
    </cfRule>
    <cfRule type="cellIs" dxfId="504" priority="515" operator="equal">
      <formula>"BAJO"</formula>
    </cfRule>
  </conditionalFormatting>
  <conditionalFormatting sqref="AL272">
    <cfRule type="cellIs" dxfId="503" priority="508" operator="equal">
      <formula>"EXTREMO"</formula>
    </cfRule>
    <cfRule type="cellIs" dxfId="502" priority="509" operator="equal">
      <formula>"ALTO"</formula>
    </cfRule>
    <cfRule type="cellIs" dxfId="501" priority="510" operator="equal">
      <formula>"MODERADO"</formula>
    </cfRule>
    <cfRule type="cellIs" dxfId="500" priority="511" operator="equal">
      <formula>"BAJO"</formula>
    </cfRule>
  </conditionalFormatting>
  <conditionalFormatting sqref="AG158">
    <cfRule type="cellIs" dxfId="499" priority="504" operator="equal">
      <formula>"EXTREMO"</formula>
    </cfRule>
    <cfRule type="cellIs" dxfId="498" priority="505" operator="equal">
      <formula>"ALTO"</formula>
    </cfRule>
    <cfRule type="cellIs" dxfId="497" priority="506" operator="equal">
      <formula>"MODERADO"</formula>
    </cfRule>
    <cfRule type="cellIs" dxfId="496" priority="507" operator="equal">
      <formula>"BAJO"</formula>
    </cfRule>
  </conditionalFormatting>
  <conditionalFormatting sqref="AB54">
    <cfRule type="cellIs" dxfId="495" priority="500" operator="equal">
      <formula>"MUY ALTA"</formula>
    </cfRule>
    <cfRule type="cellIs" dxfId="494" priority="501" operator="equal">
      <formula>"ALTA"</formula>
    </cfRule>
    <cfRule type="cellIs" dxfId="493" priority="502" operator="equal">
      <formula>"BAJA"</formula>
    </cfRule>
    <cfRule type="cellIs" dxfId="492" priority="503" operator="equal">
      <formula>"MUY BAJA"</formula>
    </cfRule>
  </conditionalFormatting>
  <conditionalFormatting sqref="AB54">
    <cfRule type="cellIs" dxfId="491" priority="499" operator="equal">
      <formula>"MEDIA"</formula>
    </cfRule>
  </conditionalFormatting>
  <conditionalFormatting sqref="AB56">
    <cfRule type="cellIs" dxfId="490" priority="495" operator="equal">
      <formula>"MUY ALTA"</formula>
    </cfRule>
    <cfRule type="cellIs" dxfId="489" priority="496" operator="equal">
      <formula>"ALTA"</formula>
    </cfRule>
    <cfRule type="cellIs" dxfId="488" priority="497" operator="equal">
      <formula>"BAJA"</formula>
    </cfRule>
    <cfRule type="cellIs" dxfId="487" priority="498" operator="equal">
      <formula>"MUY BAJA"</formula>
    </cfRule>
  </conditionalFormatting>
  <conditionalFormatting sqref="AB56">
    <cfRule type="cellIs" dxfId="486" priority="494" operator="equal">
      <formula>"MEDIA"</formula>
    </cfRule>
  </conditionalFormatting>
  <conditionalFormatting sqref="AD49 AD51:AD54">
    <cfRule type="cellIs" dxfId="485" priority="489" operator="equal">
      <formula>"CATASTRÓFICO"</formula>
    </cfRule>
    <cfRule type="cellIs" dxfId="484" priority="490" operator="equal">
      <formula>"MAYOR"</formula>
    </cfRule>
    <cfRule type="cellIs" dxfId="483" priority="491" operator="equal">
      <formula>"MODERADO"</formula>
    </cfRule>
    <cfRule type="cellIs" dxfId="482" priority="492" operator="equal">
      <formula>"MENOR"</formula>
    </cfRule>
    <cfRule type="cellIs" dxfId="481" priority="493" operator="equal">
      <formula>"LEVE"</formula>
    </cfRule>
  </conditionalFormatting>
  <conditionalFormatting sqref="AD56:AD57">
    <cfRule type="cellIs" dxfId="480" priority="484" operator="equal">
      <formula>"CATASTRÓFICO"</formula>
    </cfRule>
    <cfRule type="cellIs" dxfId="479" priority="485" operator="equal">
      <formula>"MAYOR"</formula>
    </cfRule>
    <cfRule type="cellIs" dxfId="478" priority="486" operator="equal">
      <formula>"MODERADO"</formula>
    </cfRule>
    <cfRule type="cellIs" dxfId="477" priority="487" operator="equal">
      <formula>"MENOR"</formula>
    </cfRule>
    <cfRule type="cellIs" dxfId="476" priority="488" operator="equal">
      <formula>"LEVE"</formula>
    </cfRule>
  </conditionalFormatting>
  <conditionalFormatting sqref="AE109">
    <cfRule type="cellIs" dxfId="475" priority="480" operator="equal">
      <formula>"EXTREMO"</formula>
    </cfRule>
    <cfRule type="cellIs" dxfId="474" priority="481" operator="equal">
      <formula>"ALTO"</formula>
    </cfRule>
    <cfRule type="cellIs" dxfId="473" priority="482" operator="equal">
      <formula>"MODERADO"</formula>
    </cfRule>
    <cfRule type="cellIs" dxfId="472" priority="483" operator="equal">
      <formula>"BAJO"</formula>
    </cfRule>
  </conditionalFormatting>
  <conditionalFormatting sqref="AD109">
    <cfRule type="cellIs" dxfId="471" priority="465" operator="equal">
      <formula>"CATASTRÓFICO"</formula>
    </cfRule>
    <cfRule type="cellIs" dxfId="470" priority="466" operator="equal">
      <formula>"MAYOR"</formula>
    </cfRule>
    <cfRule type="cellIs" dxfId="469" priority="467" operator="equal">
      <formula>"MODERADO"</formula>
    </cfRule>
    <cfRule type="cellIs" dxfId="468" priority="468" operator="equal">
      <formula>"MENOR"</formula>
    </cfRule>
    <cfRule type="cellIs" dxfId="467" priority="469" operator="equal">
      <formula>"LEVE"</formula>
    </cfRule>
  </conditionalFormatting>
  <conditionalFormatting sqref="AB109">
    <cfRule type="cellIs" dxfId="466" priority="461" operator="equal">
      <formula>"MUY ALTA"</formula>
    </cfRule>
    <cfRule type="cellIs" dxfId="465" priority="462" operator="equal">
      <formula>"ALTA"</formula>
    </cfRule>
    <cfRule type="cellIs" dxfId="464" priority="463" operator="equal">
      <formula>"BAJA"</formula>
    </cfRule>
    <cfRule type="cellIs" dxfId="463" priority="464" operator="equal">
      <formula>"MUY BAJA"</formula>
    </cfRule>
  </conditionalFormatting>
  <conditionalFormatting sqref="AB109">
    <cfRule type="cellIs" dxfId="462" priority="460" operator="equal">
      <formula>"MEDIA"</formula>
    </cfRule>
  </conditionalFormatting>
  <conditionalFormatting sqref="AE87">
    <cfRule type="cellIs" dxfId="461" priority="456" operator="equal">
      <formula>"EXTREMO"</formula>
    </cfRule>
    <cfRule type="cellIs" dxfId="460" priority="457" operator="equal">
      <formula>"ALTO"</formula>
    </cfRule>
    <cfRule type="cellIs" dxfId="459" priority="458" operator="equal">
      <formula>"MODERADO"</formula>
    </cfRule>
    <cfRule type="cellIs" dxfId="458" priority="459" operator="equal">
      <formula>"BAJO"</formula>
    </cfRule>
  </conditionalFormatting>
  <conditionalFormatting sqref="AB87">
    <cfRule type="cellIs" dxfId="457" priority="452" operator="equal">
      <formula>"MUY ALTA"</formula>
    </cfRule>
    <cfRule type="cellIs" dxfId="456" priority="453" operator="equal">
      <formula>"ALTA"</formula>
    </cfRule>
    <cfRule type="cellIs" dxfId="455" priority="454" operator="equal">
      <formula>"BAJA"</formula>
    </cfRule>
    <cfRule type="cellIs" dxfId="454" priority="455" operator="equal">
      <formula>"MUY BAJA"</formula>
    </cfRule>
  </conditionalFormatting>
  <conditionalFormatting sqref="AD87">
    <cfRule type="cellIs" dxfId="453" priority="447" operator="equal">
      <formula>"CATASTRÓFICO"</formula>
    </cfRule>
    <cfRule type="cellIs" dxfId="452" priority="448" operator="equal">
      <formula>"MAYOR"</formula>
    </cfRule>
    <cfRule type="cellIs" dxfId="451" priority="449" operator="equal">
      <formula>"MODERADO"</formula>
    </cfRule>
    <cfRule type="cellIs" dxfId="450" priority="450" operator="equal">
      <formula>"MENOR"</formula>
    </cfRule>
    <cfRule type="cellIs" dxfId="449" priority="451" operator="equal">
      <formula>"LEVE"</formula>
    </cfRule>
  </conditionalFormatting>
  <conditionalFormatting sqref="AB87">
    <cfRule type="cellIs" dxfId="448" priority="446" operator="equal">
      <formula>"MEDIA"</formula>
    </cfRule>
  </conditionalFormatting>
  <conditionalFormatting sqref="AE88:AE89">
    <cfRule type="cellIs" dxfId="447" priority="442" operator="equal">
      <formula>"EXTREMO"</formula>
    </cfRule>
    <cfRule type="cellIs" dxfId="446" priority="443" operator="equal">
      <formula>"ALTO"</formula>
    </cfRule>
    <cfRule type="cellIs" dxfId="445" priority="444" operator="equal">
      <formula>"MODERADO"</formula>
    </cfRule>
    <cfRule type="cellIs" dxfId="444" priority="445" operator="equal">
      <formula>"BAJO"</formula>
    </cfRule>
  </conditionalFormatting>
  <conditionalFormatting sqref="M88">
    <cfRule type="cellIs" dxfId="443" priority="437" operator="equal">
      <formula>"Muy Alta"</formula>
    </cfRule>
    <cfRule type="cellIs" dxfId="442" priority="438" operator="equal">
      <formula>"Alta"</formula>
    </cfRule>
    <cfRule type="cellIs" dxfId="441" priority="439" operator="equal">
      <formula>"Media"</formula>
    </cfRule>
    <cfRule type="cellIs" dxfId="440" priority="440" operator="equal">
      <formula>"Baja"</formula>
    </cfRule>
    <cfRule type="cellIs" dxfId="439" priority="441" operator="equal">
      <formula>"Muy Baja"</formula>
    </cfRule>
  </conditionalFormatting>
  <conditionalFormatting sqref="P88">
    <cfRule type="cellIs" dxfId="438" priority="432" operator="equal">
      <formula>"Catastrófico"</formula>
    </cfRule>
    <cfRule type="cellIs" dxfId="437" priority="433" operator="equal">
      <formula>"Mayor"</formula>
    </cfRule>
    <cfRule type="cellIs" dxfId="436" priority="434" operator="equal">
      <formula>"Moderado"</formula>
    </cfRule>
    <cfRule type="cellIs" dxfId="435" priority="435" operator="equal">
      <formula>"Menor"</formula>
    </cfRule>
    <cfRule type="cellIs" dxfId="434" priority="436" operator="equal">
      <formula>"Leve"</formula>
    </cfRule>
  </conditionalFormatting>
  <conditionalFormatting sqref="R88">
    <cfRule type="cellIs" dxfId="433" priority="428" operator="equal">
      <formula>"EXTREMO"</formula>
    </cfRule>
    <cfRule type="cellIs" dxfId="432" priority="429" operator="equal">
      <formula>"ALTO"</formula>
    </cfRule>
    <cfRule type="cellIs" dxfId="431" priority="430" operator="equal">
      <formula>"MODERADO"</formula>
    </cfRule>
    <cfRule type="cellIs" dxfId="430" priority="431" operator="equal">
      <formula>"BAJO"</formula>
    </cfRule>
  </conditionalFormatting>
  <conditionalFormatting sqref="AG148:AG151">
    <cfRule type="cellIs" dxfId="429" priority="420" operator="equal">
      <formula>"EXTREMO"</formula>
    </cfRule>
    <cfRule type="cellIs" dxfId="428" priority="421" operator="equal">
      <formula>"ALTO"</formula>
    </cfRule>
    <cfRule type="cellIs" dxfId="427" priority="422" operator="equal">
      <formula>"MODERADO"</formula>
    </cfRule>
    <cfRule type="cellIs" dxfId="426" priority="423" operator="equal">
      <formula>"BAJO"</formula>
    </cfRule>
  </conditionalFormatting>
  <conditionalFormatting sqref="AB215">
    <cfRule type="cellIs" dxfId="425" priority="416" operator="equal">
      <formula>"MUY ALTA"</formula>
    </cfRule>
    <cfRule type="cellIs" dxfId="424" priority="417" operator="equal">
      <formula>"ALTA"</formula>
    </cfRule>
    <cfRule type="cellIs" dxfId="423" priority="418" operator="equal">
      <formula>"BAJA"</formula>
    </cfRule>
    <cfRule type="cellIs" dxfId="422" priority="419" operator="equal">
      <formula>"MUY BAJA"</formula>
    </cfRule>
  </conditionalFormatting>
  <conditionalFormatting sqref="AB215">
    <cfRule type="cellIs" dxfId="421" priority="415" operator="equal">
      <formula>"MEDIA"</formula>
    </cfRule>
  </conditionalFormatting>
  <conditionalFormatting sqref="AB216">
    <cfRule type="cellIs" dxfId="420" priority="411" operator="equal">
      <formula>"MUY ALTA"</formula>
    </cfRule>
    <cfRule type="cellIs" dxfId="419" priority="412" operator="equal">
      <formula>"ALTA"</formula>
    </cfRule>
    <cfRule type="cellIs" dxfId="418" priority="413" operator="equal">
      <formula>"BAJA"</formula>
    </cfRule>
    <cfRule type="cellIs" dxfId="417" priority="414" operator="equal">
      <formula>"MUY BAJA"</formula>
    </cfRule>
  </conditionalFormatting>
  <conditionalFormatting sqref="AB216">
    <cfRule type="cellIs" dxfId="416" priority="410" operator="equal">
      <formula>"MEDIA"</formula>
    </cfRule>
  </conditionalFormatting>
  <conditionalFormatting sqref="AB217">
    <cfRule type="cellIs" dxfId="415" priority="406" operator="equal">
      <formula>"MUY ALTA"</formula>
    </cfRule>
    <cfRule type="cellIs" dxfId="414" priority="407" operator="equal">
      <formula>"ALTA"</formula>
    </cfRule>
    <cfRule type="cellIs" dxfId="413" priority="408" operator="equal">
      <formula>"BAJA"</formula>
    </cfRule>
    <cfRule type="cellIs" dxfId="412" priority="409" operator="equal">
      <formula>"MUY BAJA"</formula>
    </cfRule>
  </conditionalFormatting>
  <conditionalFormatting sqref="AB217">
    <cfRule type="cellIs" dxfId="411" priority="405" operator="equal">
      <formula>"MEDIA"</formula>
    </cfRule>
  </conditionalFormatting>
  <conditionalFormatting sqref="P215">
    <cfRule type="cellIs" dxfId="410" priority="400" operator="equal">
      <formula>"Catastrófico"</formula>
    </cfRule>
    <cfRule type="cellIs" dxfId="409" priority="401" operator="equal">
      <formula>"Mayor"</formula>
    </cfRule>
    <cfRule type="cellIs" dxfId="408" priority="402" operator="equal">
      <formula>"Moderado"</formula>
    </cfRule>
    <cfRule type="cellIs" dxfId="407" priority="403" operator="equal">
      <formula>"Menor"</formula>
    </cfRule>
    <cfRule type="cellIs" dxfId="406" priority="404" operator="equal">
      <formula>"Leve"</formula>
    </cfRule>
  </conditionalFormatting>
  <conditionalFormatting sqref="P218">
    <cfRule type="cellIs" dxfId="405" priority="395" operator="equal">
      <formula>"Catastrófico"</formula>
    </cfRule>
    <cfRule type="cellIs" dxfId="404" priority="396" operator="equal">
      <formula>"Mayor"</formula>
    </cfRule>
    <cfRule type="cellIs" dxfId="403" priority="397" operator="equal">
      <formula>"Moderado"</formula>
    </cfRule>
    <cfRule type="cellIs" dxfId="402" priority="398" operator="equal">
      <formula>"Menor"</formula>
    </cfRule>
    <cfRule type="cellIs" dxfId="401" priority="399" operator="equal">
      <formula>"Leve"</formula>
    </cfRule>
  </conditionalFormatting>
  <conditionalFormatting sqref="P278">
    <cfRule type="cellIs" dxfId="400" priority="390" operator="equal">
      <formula>"Catastrófico"</formula>
    </cfRule>
    <cfRule type="cellIs" dxfId="399" priority="391" operator="equal">
      <formula>"Mayor"</formula>
    </cfRule>
    <cfRule type="cellIs" dxfId="398" priority="392" operator="equal">
      <formula>"Moderado"</formula>
    </cfRule>
    <cfRule type="cellIs" dxfId="397" priority="393" operator="equal">
      <formula>"Menor"</formula>
    </cfRule>
    <cfRule type="cellIs" dxfId="396" priority="394" operator="equal">
      <formula>"Leve"</formula>
    </cfRule>
  </conditionalFormatting>
  <conditionalFormatting sqref="AB50">
    <cfRule type="cellIs" dxfId="395" priority="386" operator="equal">
      <formula>"MUY ALTA"</formula>
    </cfRule>
    <cfRule type="cellIs" dxfId="394" priority="387" operator="equal">
      <formula>"ALTA"</formula>
    </cfRule>
    <cfRule type="cellIs" dxfId="393" priority="388" operator="equal">
      <formula>"BAJA"</formula>
    </cfRule>
    <cfRule type="cellIs" dxfId="392" priority="389" operator="equal">
      <formula>"MUY BAJA"</formula>
    </cfRule>
  </conditionalFormatting>
  <conditionalFormatting sqref="AB50">
    <cfRule type="cellIs" dxfId="391" priority="385" operator="equal">
      <formula>"MEDIA"</formula>
    </cfRule>
  </conditionalFormatting>
  <conditionalFormatting sqref="AD50">
    <cfRule type="cellIs" dxfId="390" priority="380" operator="equal">
      <formula>"CATASTRÓFICO"</formula>
    </cfRule>
    <cfRule type="cellIs" dxfId="389" priority="381" operator="equal">
      <formula>"MAYOR"</formula>
    </cfRule>
    <cfRule type="cellIs" dxfId="388" priority="382" operator="equal">
      <formula>"MODERADO"</formula>
    </cfRule>
    <cfRule type="cellIs" dxfId="387" priority="383" operator="equal">
      <formula>"MENOR"</formula>
    </cfRule>
    <cfRule type="cellIs" dxfId="386" priority="384" operator="equal">
      <formula>"LEVE"</formula>
    </cfRule>
  </conditionalFormatting>
  <conditionalFormatting sqref="AE50">
    <cfRule type="cellIs" dxfId="385" priority="376" operator="equal">
      <formula>"EXTREMO"</formula>
    </cfRule>
    <cfRule type="cellIs" dxfId="384" priority="377" operator="equal">
      <formula>"ALTO"</formula>
    </cfRule>
    <cfRule type="cellIs" dxfId="383" priority="378" operator="equal">
      <formula>"MODERADO"</formula>
    </cfRule>
    <cfRule type="cellIs" dxfId="382" priority="379" operator="equal">
      <formula>"BAJO"</formula>
    </cfRule>
  </conditionalFormatting>
  <conditionalFormatting sqref="AK49">
    <cfRule type="cellIs" dxfId="381" priority="371" operator="equal">
      <formula>"CATASTRÓFICO"</formula>
    </cfRule>
    <cfRule type="cellIs" dxfId="380" priority="372" operator="equal">
      <formula>"MAYOR"</formula>
    </cfRule>
    <cfRule type="cellIs" dxfId="379" priority="373" operator="equal">
      <formula>"MODERADO"</formula>
    </cfRule>
    <cfRule type="cellIs" dxfId="378" priority="374" operator="equal">
      <formula>"MENOR"</formula>
    </cfRule>
    <cfRule type="cellIs" dxfId="377" priority="375" operator="equal">
      <formula>"LEVE"</formula>
    </cfRule>
  </conditionalFormatting>
  <conditionalFormatting sqref="AL49">
    <cfRule type="cellIs" dxfId="376" priority="367" operator="equal">
      <formula>"EXTREMO"</formula>
    </cfRule>
    <cfRule type="cellIs" dxfId="375" priority="368" operator="equal">
      <formula>"ALTO"</formula>
    </cfRule>
    <cfRule type="cellIs" dxfId="374" priority="369" operator="equal">
      <formula>"MODERADO"</formula>
    </cfRule>
    <cfRule type="cellIs" dxfId="373" priority="370" operator="equal">
      <formula>"BAJO"</formula>
    </cfRule>
  </conditionalFormatting>
  <conditionalFormatting sqref="AL280">
    <cfRule type="cellIs" dxfId="372" priority="353" operator="equal">
      <formula>"EXTREMO"</formula>
    </cfRule>
    <cfRule type="cellIs" dxfId="371" priority="354" operator="equal">
      <formula>"ALTO"</formula>
    </cfRule>
    <cfRule type="cellIs" dxfId="370" priority="355" operator="equal">
      <formula>"MODERADO"</formula>
    </cfRule>
    <cfRule type="cellIs" dxfId="369" priority="356" operator="equal">
      <formula>"BAJO"</formula>
    </cfRule>
  </conditionalFormatting>
  <conditionalFormatting sqref="AB40">
    <cfRule type="cellIs" dxfId="368" priority="349" operator="equal">
      <formula>"MUY ALTA"</formula>
    </cfRule>
    <cfRule type="cellIs" dxfId="367" priority="350" operator="equal">
      <formula>"ALTA"</formula>
    </cfRule>
    <cfRule type="cellIs" dxfId="366" priority="351" operator="equal">
      <formula>"BAJA"</formula>
    </cfRule>
    <cfRule type="cellIs" dxfId="365" priority="352" operator="equal">
      <formula>"MUY BAJA"</formula>
    </cfRule>
  </conditionalFormatting>
  <conditionalFormatting sqref="AB40">
    <cfRule type="cellIs" dxfId="364" priority="348" operator="equal">
      <formula>"MEDIA"</formula>
    </cfRule>
  </conditionalFormatting>
  <conditionalFormatting sqref="AE40">
    <cfRule type="cellIs" dxfId="363" priority="344" operator="equal">
      <formula>"EXTREMO"</formula>
    </cfRule>
    <cfRule type="cellIs" dxfId="362" priority="345" operator="equal">
      <formula>"ALTO"</formula>
    </cfRule>
    <cfRule type="cellIs" dxfId="361" priority="346" operator="equal">
      <formula>"MODERADO"</formula>
    </cfRule>
    <cfRule type="cellIs" dxfId="360" priority="347" operator="equal">
      <formula>"BAJO"</formula>
    </cfRule>
  </conditionalFormatting>
  <conditionalFormatting sqref="AB41">
    <cfRule type="cellIs" dxfId="359" priority="340" operator="equal">
      <formula>"MUY ALTA"</formula>
    </cfRule>
    <cfRule type="cellIs" dxfId="358" priority="341" operator="equal">
      <formula>"ALTA"</formula>
    </cfRule>
    <cfRule type="cellIs" dxfId="357" priority="342" operator="equal">
      <formula>"BAJA"</formula>
    </cfRule>
    <cfRule type="cellIs" dxfId="356" priority="343" operator="equal">
      <formula>"MUY BAJA"</formula>
    </cfRule>
  </conditionalFormatting>
  <conditionalFormatting sqref="AB41">
    <cfRule type="cellIs" dxfId="355" priority="339" operator="equal">
      <formula>"MEDIA"</formula>
    </cfRule>
  </conditionalFormatting>
  <conditionalFormatting sqref="AE41">
    <cfRule type="cellIs" dxfId="354" priority="335" operator="equal">
      <formula>"EXTREMO"</formula>
    </cfRule>
    <cfRule type="cellIs" dxfId="353" priority="336" operator="equal">
      <formula>"ALTO"</formula>
    </cfRule>
    <cfRule type="cellIs" dxfId="352" priority="337" operator="equal">
      <formula>"MODERADO"</formula>
    </cfRule>
    <cfRule type="cellIs" dxfId="351" priority="338" operator="equal">
      <formula>"BAJO"</formula>
    </cfRule>
  </conditionalFormatting>
  <conditionalFormatting sqref="AB42:AB44">
    <cfRule type="cellIs" dxfId="350" priority="331" operator="equal">
      <formula>"MUY ALTA"</formula>
    </cfRule>
    <cfRule type="cellIs" dxfId="349" priority="332" operator="equal">
      <formula>"ALTA"</formula>
    </cfRule>
    <cfRule type="cellIs" dxfId="348" priority="333" operator="equal">
      <formula>"BAJA"</formula>
    </cfRule>
    <cfRule type="cellIs" dxfId="347" priority="334" operator="equal">
      <formula>"MUY BAJA"</formula>
    </cfRule>
  </conditionalFormatting>
  <conditionalFormatting sqref="AB42:AB44">
    <cfRule type="cellIs" dxfId="346" priority="330" operator="equal">
      <formula>"MEDIA"</formula>
    </cfRule>
  </conditionalFormatting>
  <conditionalFormatting sqref="AE42:AE44">
    <cfRule type="cellIs" dxfId="345" priority="326" operator="equal">
      <formula>"EXTREMO"</formula>
    </cfRule>
    <cfRule type="cellIs" dxfId="344" priority="327" operator="equal">
      <formula>"ALTO"</formula>
    </cfRule>
    <cfRule type="cellIs" dxfId="343" priority="328" operator="equal">
      <formula>"MODERADO"</formula>
    </cfRule>
    <cfRule type="cellIs" dxfId="342" priority="329" operator="equal">
      <formula>"BAJO"</formula>
    </cfRule>
  </conditionalFormatting>
  <conditionalFormatting sqref="AL265">
    <cfRule type="cellIs" dxfId="341" priority="322" operator="equal">
      <formula>"EXTREMO"</formula>
    </cfRule>
    <cfRule type="cellIs" dxfId="340" priority="323" operator="equal">
      <formula>"ALTO"</formula>
    </cfRule>
    <cfRule type="cellIs" dxfId="339" priority="324" operator="equal">
      <formula>"MODERADO"</formula>
    </cfRule>
    <cfRule type="cellIs" dxfId="338" priority="325" operator="equal">
      <formula>"BAJO"</formula>
    </cfRule>
  </conditionalFormatting>
  <conditionalFormatting sqref="AB230">
    <cfRule type="cellIs" dxfId="337" priority="318" operator="equal">
      <formula>"MUY ALTA"</formula>
    </cfRule>
    <cfRule type="cellIs" dxfId="336" priority="319" operator="equal">
      <formula>"ALTA"</formula>
    </cfRule>
    <cfRule type="cellIs" dxfId="335" priority="320" operator="equal">
      <formula>"BAJA"</formula>
    </cfRule>
    <cfRule type="cellIs" dxfId="334" priority="321" operator="equal">
      <formula>"MUY BAJA"</formula>
    </cfRule>
  </conditionalFormatting>
  <conditionalFormatting sqref="AB230">
    <cfRule type="cellIs" dxfId="333" priority="317" operator="equal">
      <formula>"MEDIA"</formula>
    </cfRule>
  </conditionalFormatting>
  <conditionalFormatting sqref="AD230">
    <cfRule type="cellIs" dxfId="332" priority="312" operator="equal">
      <formula>"CATASTRÓFICO"</formula>
    </cfRule>
    <cfRule type="cellIs" dxfId="331" priority="313" operator="equal">
      <formula>"MAYOR"</formula>
    </cfRule>
    <cfRule type="cellIs" dxfId="330" priority="314" operator="equal">
      <formula>"MODERADO"</formula>
    </cfRule>
    <cfRule type="cellIs" dxfId="329" priority="315" operator="equal">
      <formula>"MENOR"</formula>
    </cfRule>
    <cfRule type="cellIs" dxfId="328" priority="316" operator="equal">
      <formula>"LEVE"</formula>
    </cfRule>
  </conditionalFormatting>
  <conditionalFormatting sqref="AE230">
    <cfRule type="cellIs" dxfId="327" priority="308" operator="equal">
      <formula>"EXTREMO"</formula>
    </cfRule>
    <cfRule type="cellIs" dxfId="326" priority="309" operator="equal">
      <formula>"ALTO"</formula>
    </cfRule>
    <cfRule type="cellIs" dxfId="325" priority="310" operator="equal">
      <formula>"MODERADO"</formula>
    </cfRule>
    <cfRule type="cellIs" dxfId="324" priority="311" operator="equal">
      <formula>"BAJO"</formula>
    </cfRule>
  </conditionalFormatting>
  <conditionalFormatting sqref="AB231">
    <cfRule type="cellIs" dxfId="323" priority="304" operator="equal">
      <formula>"MUY ALTA"</formula>
    </cfRule>
    <cfRule type="cellIs" dxfId="322" priority="305" operator="equal">
      <formula>"ALTA"</formula>
    </cfRule>
    <cfRule type="cellIs" dxfId="321" priority="306" operator="equal">
      <formula>"BAJA"</formula>
    </cfRule>
    <cfRule type="cellIs" dxfId="320" priority="307" operator="equal">
      <formula>"MUY BAJA"</formula>
    </cfRule>
  </conditionalFormatting>
  <conditionalFormatting sqref="AB231">
    <cfRule type="cellIs" dxfId="319" priority="303" operator="equal">
      <formula>"MEDIA"</formula>
    </cfRule>
  </conditionalFormatting>
  <conditionalFormatting sqref="AD231">
    <cfRule type="cellIs" dxfId="318" priority="298" operator="equal">
      <formula>"CATASTRÓFICO"</formula>
    </cfRule>
    <cfRule type="cellIs" dxfId="317" priority="299" operator="equal">
      <formula>"MAYOR"</formula>
    </cfRule>
    <cfRule type="cellIs" dxfId="316" priority="300" operator="equal">
      <formula>"MODERADO"</formula>
    </cfRule>
    <cfRule type="cellIs" dxfId="315" priority="301" operator="equal">
      <formula>"MENOR"</formula>
    </cfRule>
    <cfRule type="cellIs" dxfId="314" priority="302" operator="equal">
      <formula>"LEVE"</formula>
    </cfRule>
  </conditionalFormatting>
  <conditionalFormatting sqref="AE231">
    <cfRule type="cellIs" dxfId="313" priority="294" operator="equal">
      <formula>"EXTREMO"</formula>
    </cfRule>
    <cfRule type="cellIs" dxfId="312" priority="295" operator="equal">
      <formula>"ALTO"</formula>
    </cfRule>
    <cfRule type="cellIs" dxfId="311" priority="296" operator="equal">
      <formula>"MODERADO"</formula>
    </cfRule>
    <cfRule type="cellIs" dxfId="310" priority="297" operator="equal">
      <formula>"BAJO"</formula>
    </cfRule>
  </conditionalFormatting>
  <conditionalFormatting sqref="AB232">
    <cfRule type="cellIs" dxfId="309" priority="290" operator="equal">
      <formula>"MUY ALTA"</formula>
    </cfRule>
    <cfRule type="cellIs" dxfId="308" priority="291" operator="equal">
      <formula>"ALTA"</formula>
    </cfRule>
    <cfRule type="cellIs" dxfId="307" priority="292" operator="equal">
      <formula>"BAJA"</formula>
    </cfRule>
    <cfRule type="cellIs" dxfId="306" priority="293" operator="equal">
      <formula>"MUY BAJA"</formula>
    </cfRule>
  </conditionalFormatting>
  <conditionalFormatting sqref="AB232">
    <cfRule type="cellIs" dxfId="305" priority="289" operator="equal">
      <formula>"MEDIA"</formula>
    </cfRule>
  </conditionalFormatting>
  <conditionalFormatting sqref="AD232">
    <cfRule type="cellIs" dxfId="304" priority="284" operator="equal">
      <formula>"CATASTRÓFICO"</formula>
    </cfRule>
    <cfRule type="cellIs" dxfId="303" priority="285" operator="equal">
      <formula>"MAYOR"</formula>
    </cfRule>
    <cfRule type="cellIs" dxfId="302" priority="286" operator="equal">
      <formula>"MODERADO"</formula>
    </cfRule>
    <cfRule type="cellIs" dxfId="301" priority="287" operator="equal">
      <formula>"MENOR"</formula>
    </cfRule>
    <cfRule type="cellIs" dxfId="300" priority="288" operator="equal">
      <formula>"LEVE"</formula>
    </cfRule>
  </conditionalFormatting>
  <conditionalFormatting sqref="AE232">
    <cfRule type="cellIs" dxfId="299" priority="280" operator="equal">
      <formula>"EXTREMO"</formula>
    </cfRule>
    <cfRule type="cellIs" dxfId="298" priority="281" operator="equal">
      <formula>"ALTO"</formula>
    </cfRule>
    <cfRule type="cellIs" dxfId="297" priority="282" operator="equal">
      <formula>"MODERADO"</formula>
    </cfRule>
    <cfRule type="cellIs" dxfId="296" priority="283" operator="equal">
      <formula>"BAJO"</formula>
    </cfRule>
  </conditionalFormatting>
  <conditionalFormatting sqref="AB233 AB237">
    <cfRule type="cellIs" dxfId="295" priority="276" operator="equal">
      <formula>"MUY ALTA"</formula>
    </cfRule>
    <cfRule type="cellIs" dxfId="294" priority="277" operator="equal">
      <formula>"ALTA"</formula>
    </cfRule>
    <cfRule type="cellIs" dxfId="293" priority="278" operator="equal">
      <formula>"BAJA"</formula>
    </cfRule>
    <cfRule type="cellIs" dxfId="292" priority="279" operator="equal">
      <formula>"MUY BAJA"</formula>
    </cfRule>
  </conditionalFormatting>
  <conditionalFormatting sqref="AB233 AB237">
    <cfRule type="cellIs" dxfId="291" priority="275" operator="equal">
      <formula>"MEDIA"</formula>
    </cfRule>
  </conditionalFormatting>
  <conditionalFormatting sqref="AD233 AD237">
    <cfRule type="cellIs" dxfId="290" priority="270" operator="equal">
      <formula>"CATASTRÓFICO"</formula>
    </cfRule>
    <cfRule type="cellIs" dxfId="289" priority="271" operator="equal">
      <formula>"MAYOR"</formula>
    </cfRule>
    <cfRule type="cellIs" dxfId="288" priority="272" operator="equal">
      <formula>"MODERADO"</formula>
    </cfRule>
    <cfRule type="cellIs" dxfId="287" priority="273" operator="equal">
      <formula>"MENOR"</formula>
    </cfRule>
    <cfRule type="cellIs" dxfId="286" priority="274" operator="equal">
      <formula>"LEVE"</formula>
    </cfRule>
  </conditionalFormatting>
  <conditionalFormatting sqref="AE233 AE237">
    <cfRule type="cellIs" dxfId="285" priority="266" operator="equal">
      <formula>"EXTREMO"</formula>
    </cfRule>
    <cfRule type="cellIs" dxfId="284" priority="267" operator="equal">
      <formula>"ALTO"</formula>
    </cfRule>
    <cfRule type="cellIs" dxfId="283" priority="268" operator="equal">
      <formula>"MODERADO"</formula>
    </cfRule>
    <cfRule type="cellIs" dxfId="282" priority="269" operator="equal">
      <formula>"BAJO"</formula>
    </cfRule>
  </conditionalFormatting>
  <conditionalFormatting sqref="M234">
    <cfRule type="cellIs" dxfId="281" priority="261" operator="equal">
      <formula>"Muy Alta"</formula>
    </cfRule>
    <cfRule type="cellIs" dxfId="280" priority="262" operator="equal">
      <formula>"Alta"</formula>
    </cfRule>
    <cfRule type="cellIs" dxfId="279" priority="263" operator="equal">
      <formula>"Media"</formula>
    </cfRule>
    <cfRule type="cellIs" dxfId="278" priority="264" operator="equal">
      <formula>"Baja"</formula>
    </cfRule>
    <cfRule type="cellIs" dxfId="277" priority="265" operator="equal">
      <formula>"Muy Baja"</formula>
    </cfRule>
  </conditionalFormatting>
  <conditionalFormatting sqref="P234">
    <cfRule type="cellIs" dxfId="276" priority="256" operator="equal">
      <formula>"Catastrófico"</formula>
    </cfRule>
    <cfRule type="cellIs" dxfId="275" priority="257" operator="equal">
      <formula>"Mayor"</formula>
    </cfRule>
    <cfRule type="cellIs" dxfId="274" priority="258" operator="equal">
      <formula>"Moderado"</formula>
    </cfRule>
    <cfRule type="cellIs" dxfId="273" priority="259" operator="equal">
      <formula>"Menor"</formula>
    </cfRule>
    <cfRule type="cellIs" dxfId="272" priority="260" operator="equal">
      <formula>"Leve"</formula>
    </cfRule>
  </conditionalFormatting>
  <conditionalFormatting sqref="R234">
    <cfRule type="cellIs" dxfId="271" priority="252" operator="equal">
      <formula>"EXTREMO"</formula>
    </cfRule>
    <cfRule type="cellIs" dxfId="270" priority="253" operator="equal">
      <formula>"ALTO"</formula>
    </cfRule>
    <cfRule type="cellIs" dxfId="269" priority="254" operator="equal">
      <formula>"MODERADO"</formula>
    </cfRule>
    <cfRule type="cellIs" dxfId="268" priority="255" operator="equal">
      <formula>"BAJO"</formula>
    </cfRule>
  </conditionalFormatting>
  <conditionalFormatting sqref="AB234">
    <cfRule type="cellIs" dxfId="267" priority="248" operator="equal">
      <formula>"MUY ALTA"</formula>
    </cfRule>
    <cfRule type="cellIs" dxfId="266" priority="249" operator="equal">
      <formula>"ALTA"</formula>
    </cfRule>
    <cfRule type="cellIs" dxfId="265" priority="250" operator="equal">
      <formula>"BAJA"</formula>
    </cfRule>
    <cfRule type="cellIs" dxfId="264" priority="251" operator="equal">
      <formula>"MUY BAJA"</formula>
    </cfRule>
  </conditionalFormatting>
  <conditionalFormatting sqref="AB234">
    <cfRule type="cellIs" dxfId="263" priority="247" operator="equal">
      <formula>"MEDIA"</formula>
    </cfRule>
  </conditionalFormatting>
  <conditionalFormatting sqref="AD234">
    <cfRule type="cellIs" dxfId="262" priority="242" operator="equal">
      <formula>"CATASTRÓFICO"</formula>
    </cfRule>
    <cfRule type="cellIs" dxfId="261" priority="243" operator="equal">
      <formula>"MAYOR"</formula>
    </cfRule>
    <cfRule type="cellIs" dxfId="260" priority="244" operator="equal">
      <formula>"MODERADO"</formula>
    </cfRule>
    <cfRule type="cellIs" dxfId="259" priority="245" operator="equal">
      <formula>"MENOR"</formula>
    </cfRule>
    <cfRule type="cellIs" dxfId="258" priority="246" operator="equal">
      <formula>"LEVE"</formula>
    </cfRule>
  </conditionalFormatting>
  <conditionalFormatting sqref="AE234">
    <cfRule type="cellIs" dxfId="257" priority="238" operator="equal">
      <formula>"EXTREMO"</formula>
    </cfRule>
    <cfRule type="cellIs" dxfId="256" priority="239" operator="equal">
      <formula>"ALTO"</formula>
    </cfRule>
    <cfRule type="cellIs" dxfId="255" priority="240" operator="equal">
      <formula>"MODERADO"</formula>
    </cfRule>
    <cfRule type="cellIs" dxfId="254" priority="241" operator="equal">
      <formula>"BAJO"</formula>
    </cfRule>
  </conditionalFormatting>
  <conditionalFormatting sqref="AB235">
    <cfRule type="cellIs" dxfId="253" priority="234" operator="equal">
      <formula>"MUY ALTA"</formula>
    </cfRule>
    <cfRule type="cellIs" dxfId="252" priority="235" operator="equal">
      <formula>"ALTA"</formula>
    </cfRule>
    <cfRule type="cellIs" dxfId="251" priority="236" operator="equal">
      <formula>"BAJA"</formula>
    </cfRule>
    <cfRule type="cellIs" dxfId="250" priority="237" operator="equal">
      <formula>"MUY BAJA"</formula>
    </cfRule>
  </conditionalFormatting>
  <conditionalFormatting sqref="AB235">
    <cfRule type="cellIs" dxfId="249" priority="233" operator="equal">
      <formula>"MEDIA"</formula>
    </cfRule>
  </conditionalFormatting>
  <conditionalFormatting sqref="AD235">
    <cfRule type="cellIs" dxfId="248" priority="228" operator="equal">
      <formula>"CATASTRÓFICO"</formula>
    </cfRule>
    <cfRule type="cellIs" dxfId="247" priority="229" operator="equal">
      <formula>"MAYOR"</formula>
    </cfRule>
    <cfRule type="cellIs" dxfId="246" priority="230" operator="equal">
      <formula>"MODERADO"</formula>
    </cfRule>
    <cfRule type="cellIs" dxfId="245" priority="231" operator="equal">
      <formula>"MENOR"</formula>
    </cfRule>
    <cfRule type="cellIs" dxfId="244" priority="232" operator="equal">
      <formula>"LEVE"</formula>
    </cfRule>
  </conditionalFormatting>
  <conditionalFormatting sqref="AE235">
    <cfRule type="cellIs" dxfId="243" priority="224" operator="equal">
      <formula>"EXTREMO"</formula>
    </cfRule>
    <cfRule type="cellIs" dxfId="242" priority="225" operator="equal">
      <formula>"ALTO"</formula>
    </cfRule>
    <cfRule type="cellIs" dxfId="241" priority="226" operator="equal">
      <formula>"MODERADO"</formula>
    </cfRule>
    <cfRule type="cellIs" dxfId="240" priority="227" operator="equal">
      <formula>"BAJO"</formula>
    </cfRule>
  </conditionalFormatting>
  <conditionalFormatting sqref="AB236">
    <cfRule type="cellIs" dxfId="239" priority="220" operator="equal">
      <formula>"MUY ALTA"</formula>
    </cfRule>
    <cfRule type="cellIs" dxfId="238" priority="221" operator="equal">
      <formula>"ALTA"</formula>
    </cfRule>
    <cfRule type="cellIs" dxfId="237" priority="222" operator="equal">
      <formula>"BAJA"</formula>
    </cfRule>
    <cfRule type="cellIs" dxfId="236" priority="223" operator="equal">
      <formula>"MUY BAJA"</formula>
    </cfRule>
  </conditionalFormatting>
  <conditionalFormatting sqref="AB236">
    <cfRule type="cellIs" dxfId="235" priority="219" operator="equal">
      <formula>"MEDIA"</formula>
    </cfRule>
  </conditionalFormatting>
  <conditionalFormatting sqref="AD236">
    <cfRule type="cellIs" dxfId="234" priority="214" operator="equal">
      <formula>"CATASTRÓFICO"</formula>
    </cfRule>
    <cfRule type="cellIs" dxfId="233" priority="215" operator="equal">
      <formula>"MAYOR"</formula>
    </cfRule>
    <cfRule type="cellIs" dxfId="232" priority="216" operator="equal">
      <formula>"MODERADO"</formula>
    </cfRule>
    <cfRule type="cellIs" dxfId="231" priority="217" operator="equal">
      <formula>"MENOR"</formula>
    </cfRule>
    <cfRule type="cellIs" dxfId="230" priority="218" operator="equal">
      <formula>"LEVE"</formula>
    </cfRule>
  </conditionalFormatting>
  <conditionalFormatting sqref="AE236">
    <cfRule type="cellIs" dxfId="229" priority="210" operator="equal">
      <formula>"EXTREMO"</formula>
    </cfRule>
    <cfRule type="cellIs" dxfId="228" priority="211" operator="equal">
      <formula>"ALTO"</formula>
    </cfRule>
    <cfRule type="cellIs" dxfId="227" priority="212" operator="equal">
      <formula>"MODERADO"</formula>
    </cfRule>
    <cfRule type="cellIs" dxfId="226" priority="213" operator="equal">
      <formula>"BAJO"</formula>
    </cfRule>
  </conditionalFormatting>
  <conditionalFormatting sqref="AI234">
    <cfRule type="cellIs" dxfId="225" priority="206" operator="equal">
      <formula>"MUY ALTA"</formula>
    </cfRule>
    <cfRule type="cellIs" dxfId="224" priority="207" operator="equal">
      <formula>"ALTA"</formula>
    </cfRule>
    <cfRule type="cellIs" dxfId="223" priority="208" operator="equal">
      <formula>"BAJA"</formula>
    </cfRule>
    <cfRule type="cellIs" dxfId="222" priority="209" operator="equal">
      <formula>"MUY BAJA"</formula>
    </cfRule>
  </conditionalFormatting>
  <conditionalFormatting sqref="AI234">
    <cfRule type="cellIs" dxfId="221" priority="205" operator="equal">
      <formula>"MEDIA"</formula>
    </cfRule>
  </conditionalFormatting>
  <conditionalFormatting sqref="AK234:AL234">
    <cfRule type="cellIs" dxfId="220" priority="200" operator="equal">
      <formula>"CATASTRÓFICO"</formula>
    </cfRule>
    <cfRule type="cellIs" dxfId="219" priority="201" operator="equal">
      <formula>"MAYOR"</formula>
    </cfRule>
    <cfRule type="cellIs" dxfId="218" priority="202" operator="equal">
      <formula>"MODERADO"</formula>
    </cfRule>
    <cfRule type="cellIs" dxfId="217" priority="203" operator="equal">
      <formula>"MENOR"</formula>
    </cfRule>
    <cfRule type="cellIs" dxfId="216" priority="204" operator="equal">
      <formula>"LEVE"</formula>
    </cfRule>
  </conditionalFormatting>
  <conditionalFormatting sqref="M101">
    <cfRule type="cellIs" dxfId="215" priority="185" operator="equal">
      <formula>"Muy Alta"</formula>
    </cfRule>
    <cfRule type="cellIs" dxfId="214" priority="186" operator="equal">
      <formula>"Alta"</formula>
    </cfRule>
    <cfRule type="cellIs" dxfId="213" priority="187" operator="equal">
      <formula>"Media"</formula>
    </cfRule>
    <cfRule type="cellIs" dxfId="212" priority="188" operator="equal">
      <formula>"Baja"</formula>
    </cfRule>
    <cfRule type="cellIs" dxfId="211" priority="189" operator="equal">
      <formula>"Muy Baja"</formula>
    </cfRule>
  </conditionalFormatting>
  <conditionalFormatting sqref="P101">
    <cfRule type="cellIs" dxfId="210" priority="180" operator="equal">
      <formula>"Catastrófico"</formula>
    </cfRule>
    <cfRule type="cellIs" dxfId="209" priority="181" operator="equal">
      <formula>"Mayor"</formula>
    </cfRule>
    <cfRule type="cellIs" dxfId="208" priority="182" operator="equal">
      <formula>"Moderado"</formula>
    </cfRule>
    <cfRule type="cellIs" dxfId="207" priority="183" operator="equal">
      <formula>"Menor"</formula>
    </cfRule>
    <cfRule type="cellIs" dxfId="206" priority="184" operator="equal">
      <formula>"Leve"</formula>
    </cfRule>
  </conditionalFormatting>
  <conditionalFormatting sqref="R101">
    <cfRule type="cellIs" dxfId="205" priority="176" operator="equal">
      <formula>"EXTREMO"</formula>
    </cfRule>
    <cfRule type="cellIs" dxfId="204" priority="177" operator="equal">
      <formula>"ALTO"</formula>
    </cfRule>
    <cfRule type="cellIs" dxfId="203" priority="178" operator="equal">
      <formula>"MODERADO"</formula>
    </cfRule>
    <cfRule type="cellIs" dxfId="202" priority="179" operator="equal">
      <formula>"BAJO"</formula>
    </cfRule>
  </conditionalFormatting>
  <conditionalFormatting sqref="AD183">
    <cfRule type="cellIs" dxfId="201" priority="147" operator="equal">
      <formula>"CATASTRÓFICO"</formula>
    </cfRule>
    <cfRule type="cellIs" dxfId="200" priority="148" operator="equal">
      <formula>"MAYOR"</formula>
    </cfRule>
    <cfRule type="cellIs" dxfId="199" priority="149" operator="equal">
      <formula>"MODERADO"</formula>
    </cfRule>
    <cfRule type="cellIs" dxfId="198" priority="150" operator="equal">
      <formula>"MENOR"</formula>
    </cfRule>
    <cfRule type="cellIs" dxfId="197" priority="151" operator="equal">
      <formula>"LEVE"</formula>
    </cfRule>
  </conditionalFormatting>
  <conditionalFormatting sqref="AB183">
    <cfRule type="cellIs" dxfId="196" priority="143" operator="equal">
      <formula>"MUY ALTA"</formula>
    </cfRule>
    <cfRule type="cellIs" dxfId="195" priority="144" operator="equal">
      <formula>"ALTA"</formula>
    </cfRule>
    <cfRule type="cellIs" dxfId="194" priority="145" operator="equal">
      <formula>"BAJA"</formula>
    </cfRule>
    <cfRule type="cellIs" dxfId="193" priority="146" operator="equal">
      <formula>"MUY BAJA"</formula>
    </cfRule>
  </conditionalFormatting>
  <conditionalFormatting sqref="AB183">
    <cfRule type="cellIs" dxfId="192" priority="142" operator="equal">
      <formula>"MEDIA"</formula>
    </cfRule>
  </conditionalFormatting>
  <conditionalFormatting sqref="AD184">
    <cfRule type="cellIs" dxfId="191" priority="137" operator="equal">
      <formula>"CATASTRÓFICO"</formula>
    </cfRule>
    <cfRule type="cellIs" dxfId="190" priority="138" operator="equal">
      <formula>"MAYOR"</formula>
    </cfRule>
    <cfRule type="cellIs" dxfId="189" priority="139" operator="equal">
      <formula>"MODERADO"</formula>
    </cfRule>
    <cfRule type="cellIs" dxfId="188" priority="140" operator="equal">
      <formula>"MENOR"</formula>
    </cfRule>
    <cfRule type="cellIs" dxfId="187" priority="141" operator="equal">
      <formula>"LEVE"</formula>
    </cfRule>
  </conditionalFormatting>
  <conditionalFormatting sqref="AB184">
    <cfRule type="cellIs" dxfId="186" priority="133" operator="equal">
      <formula>"MUY ALTA"</formula>
    </cfRule>
    <cfRule type="cellIs" dxfId="185" priority="134" operator="equal">
      <formula>"ALTA"</formula>
    </cfRule>
    <cfRule type="cellIs" dxfId="184" priority="135" operator="equal">
      <formula>"BAJA"</formula>
    </cfRule>
    <cfRule type="cellIs" dxfId="183" priority="136" operator="equal">
      <formula>"MUY BAJA"</formula>
    </cfRule>
  </conditionalFormatting>
  <conditionalFormatting sqref="AB184">
    <cfRule type="cellIs" dxfId="182" priority="132" operator="equal">
      <formula>"MEDIA"</formula>
    </cfRule>
  </conditionalFormatting>
  <conditionalFormatting sqref="AL155">
    <cfRule type="cellIs" dxfId="181" priority="128" operator="equal">
      <formula>"EXTREMO"</formula>
    </cfRule>
    <cfRule type="cellIs" dxfId="180" priority="129" operator="equal">
      <formula>"ALTO"</formula>
    </cfRule>
    <cfRule type="cellIs" dxfId="179" priority="130" operator="equal">
      <formula>"MODERADO"</formula>
    </cfRule>
    <cfRule type="cellIs" dxfId="178" priority="131" operator="equal">
      <formula>"BAJO"</formula>
    </cfRule>
  </conditionalFormatting>
  <conditionalFormatting sqref="AB197">
    <cfRule type="cellIs" dxfId="177" priority="124" operator="equal">
      <formula>"MUY ALTA"</formula>
    </cfRule>
    <cfRule type="cellIs" dxfId="176" priority="125" operator="equal">
      <formula>"ALTA"</formula>
    </cfRule>
    <cfRule type="cellIs" dxfId="175" priority="126" operator="equal">
      <formula>"BAJA"</formula>
    </cfRule>
    <cfRule type="cellIs" dxfId="174" priority="127" operator="equal">
      <formula>"MUY BAJA"</formula>
    </cfRule>
  </conditionalFormatting>
  <conditionalFormatting sqref="AB197">
    <cfRule type="cellIs" dxfId="173" priority="123" operator="equal">
      <formula>"MEDIA"</formula>
    </cfRule>
  </conditionalFormatting>
  <conditionalFormatting sqref="AD197">
    <cfRule type="cellIs" dxfId="172" priority="118" operator="equal">
      <formula>"CATASTRÓFICO"</formula>
    </cfRule>
    <cfRule type="cellIs" dxfId="171" priority="119" operator="equal">
      <formula>"MAYOR"</formula>
    </cfRule>
    <cfRule type="cellIs" dxfId="170" priority="120" operator="equal">
      <formula>"MODERADO"</formula>
    </cfRule>
    <cfRule type="cellIs" dxfId="169" priority="121" operator="equal">
      <formula>"MENOR"</formula>
    </cfRule>
    <cfRule type="cellIs" dxfId="168" priority="122" operator="equal">
      <formula>"LEVE"</formula>
    </cfRule>
  </conditionalFormatting>
  <conditionalFormatting sqref="AE197">
    <cfRule type="cellIs" dxfId="167" priority="114" operator="equal">
      <formula>"EXTREMO"</formula>
    </cfRule>
    <cfRule type="cellIs" dxfId="166" priority="115" operator="equal">
      <formula>"ALTO"</formula>
    </cfRule>
    <cfRule type="cellIs" dxfId="165" priority="116" operator="equal">
      <formula>"MODERADO"</formula>
    </cfRule>
    <cfRule type="cellIs" dxfId="164" priority="117" operator="equal">
      <formula>"BAJO"</formula>
    </cfRule>
  </conditionalFormatting>
  <conditionalFormatting sqref="AB198">
    <cfRule type="cellIs" dxfId="163" priority="110" operator="equal">
      <formula>"MUY ALTA"</formula>
    </cfRule>
    <cfRule type="cellIs" dxfId="162" priority="111" operator="equal">
      <formula>"ALTA"</formula>
    </cfRule>
    <cfRule type="cellIs" dxfId="161" priority="112" operator="equal">
      <formula>"BAJA"</formula>
    </cfRule>
    <cfRule type="cellIs" dxfId="160" priority="113" operator="equal">
      <formula>"MUY BAJA"</formula>
    </cfRule>
  </conditionalFormatting>
  <conditionalFormatting sqref="AB198">
    <cfRule type="cellIs" dxfId="159" priority="109" operator="equal">
      <formula>"MEDIA"</formula>
    </cfRule>
  </conditionalFormatting>
  <conditionalFormatting sqref="AD198">
    <cfRule type="cellIs" dxfId="158" priority="104" operator="equal">
      <formula>"CATASTRÓFICO"</formula>
    </cfRule>
    <cfRule type="cellIs" dxfId="157" priority="105" operator="equal">
      <formula>"MAYOR"</formula>
    </cfRule>
    <cfRule type="cellIs" dxfId="156" priority="106" operator="equal">
      <formula>"MODERADO"</formula>
    </cfRule>
    <cfRule type="cellIs" dxfId="155" priority="107" operator="equal">
      <formula>"MENOR"</formula>
    </cfRule>
    <cfRule type="cellIs" dxfId="154" priority="108" operator="equal">
      <formula>"LEVE"</formula>
    </cfRule>
  </conditionalFormatting>
  <conditionalFormatting sqref="AE198">
    <cfRule type="cellIs" dxfId="153" priority="100" operator="equal">
      <formula>"EXTREMO"</formula>
    </cfRule>
    <cfRule type="cellIs" dxfId="152" priority="101" operator="equal">
      <formula>"ALTO"</formula>
    </cfRule>
    <cfRule type="cellIs" dxfId="151" priority="102" operator="equal">
      <formula>"MODERADO"</formula>
    </cfRule>
    <cfRule type="cellIs" dxfId="150" priority="103" operator="equal">
      <formula>"BAJO"</formula>
    </cfRule>
  </conditionalFormatting>
  <conditionalFormatting sqref="AB199">
    <cfRule type="cellIs" dxfId="149" priority="96" operator="equal">
      <formula>"MUY ALTA"</formula>
    </cfRule>
    <cfRule type="cellIs" dxfId="148" priority="97" operator="equal">
      <formula>"ALTA"</formula>
    </cfRule>
    <cfRule type="cellIs" dxfId="147" priority="98" operator="equal">
      <formula>"BAJA"</formula>
    </cfRule>
    <cfRule type="cellIs" dxfId="146" priority="99" operator="equal">
      <formula>"MUY BAJA"</formula>
    </cfRule>
  </conditionalFormatting>
  <conditionalFormatting sqref="AB199">
    <cfRule type="cellIs" dxfId="145" priority="95" operator="equal">
      <formula>"MEDIA"</formula>
    </cfRule>
  </conditionalFormatting>
  <conditionalFormatting sqref="AD199">
    <cfRule type="cellIs" dxfId="144" priority="90" operator="equal">
      <formula>"CATASTRÓFICO"</formula>
    </cfRule>
    <cfRule type="cellIs" dxfId="143" priority="91" operator="equal">
      <formula>"MAYOR"</formula>
    </cfRule>
    <cfRule type="cellIs" dxfId="142" priority="92" operator="equal">
      <formula>"MODERADO"</formula>
    </cfRule>
    <cfRule type="cellIs" dxfId="141" priority="93" operator="equal">
      <formula>"MENOR"</formula>
    </cfRule>
    <cfRule type="cellIs" dxfId="140" priority="94" operator="equal">
      <formula>"LEVE"</formula>
    </cfRule>
  </conditionalFormatting>
  <conditionalFormatting sqref="AE199">
    <cfRule type="cellIs" dxfId="139" priority="86" operator="equal">
      <formula>"EXTREMO"</formula>
    </cfRule>
    <cfRule type="cellIs" dxfId="138" priority="87" operator="equal">
      <formula>"ALTO"</formula>
    </cfRule>
    <cfRule type="cellIs" dxfId="137" priority="88" operator="equal">
      <formula>"MODERADO"</formula>
    </cfRule>
    <cfRule type="cellIs" dxfId="136" priority="89" operator="equal">
      <formula>"BAJO"</formula>
    </cfRule>
  </conditionalFormatting>
  <conditionalFormatting sqref="AB200">
    <cfRule type="cellIs" dxfId="135" priority="82" operator="equal">
      <formula>"MUY ALTA"</formula>
    </cfRule>
    <cfRule type="cellIs" dxfId="134" priority="83" operator="equal">
      <formula>"ALTA"</formula>
    </cfRule>
    <cfRule type="cellIs" dxfId="133" priority="84" operator="equal">
      <formula>"BAJA"</formula>
    </cfRule>
    <cfRule type="cellIs" dxfId="132" priority="85" operator="equal">
      <formula>"MUY BAJA"</formula>
    </cfRule>
  </conditionalFormatting>
  <conditionalFormatting sqref="AB200">
    <cfRule type="cellIs" dxfId="131" priority="81" operator="equal">
      <formula>"MEDIA"</formula>
    </cfRule>
  </conditionalFormatting>
  <conditionalFormatting sqref="AD200">
    <cfRule type="cellIs" dxfId="130" priority="76" operator="equal">
      <formula>"CATASTRÓFICO"</formula>
    </cfRule>
    <cfRule type="cellIs" dxfId="129" priority="77" operator="equal">
      <formula>"MAYOR"</formula>
    </cfRule>
    <cfRule type="cellIs" dxfId="128" priority="78" operator="equal">
      <formula>"MODERADO"</formula>
    </cfRule>
    <cfRule type="cellIs" dxfId="127" priority="79" operator="equal">
      <formula>"MENOR"</formula>
    </cfRule>
    <cfRule type="cellIs" dxfId="126" priority="80" operator="equal">
      <formula>"LEVE"</formula>
    </cfRule>
  </conditionalFormatting>
  <conditionalFormatting sqref="AE200">
    <cfRule type="cellIs" dxfId="125" priority="72" operator="equal">
      <formula>"EXTREMO"</formula>
    </cfRule>
    <cfRule type="cellIs" dxfId="124" priority="73" operator="equal">
      <formula>"ALTO"</formula>
    </cfRule>
    <cfRule type="cellIs" dxfId="123" priority="74" operator="equal">
      <formula>"MODERADO"</formula>
    </cfRule>
    <cfRule type="cellIs" dxfId="122" priority="75" operator="equal">
      <formula>"BAJO"</formula>
    </cfRule>
  </conditionalFormatting>
  <conditionalFormatting sqref="AB201">
    <cfRule type="cellIs" dxfId="121" priority="68" operator="equal">
      <formula>"MUY ALTA"</formula>
    </cfRule>
    <cfRule type="cellIs" dxfId="120" priority="69" operator="equal">
      <formula>"ALTA"</formula>
    </cfRule>
    <cfRule type="cellIs" dxfId="119" priority="70" operator="equal">
      <formula>"BAJA"</formula>
    </cfRule>
    <cfRule type="cellIs" dxfId="118" priority="71" operator="equal">
      <formula>"MUY BAJA"</formula>
    </cfRule>
  </conditionalFormatting>
  <conditionalFormatting sqref="AB201">
    <cfRule type="cellIs" dxfId="117" priority="67" operator="equal">
      <formula>"MEDIA"</formula>
    </cfRule>
  </conditionalFormatting>
  <conditionalFormatting sqref="AD201">
    <cfRule type="cellIs" dxfId="116" priority="62" operator="equal">
      <formula>"CATASTRÓFICO"</formula>
    </cfRule>
    <cfRule type="cellIs" dxfId="115" priority="63" operator="equal">
      <formula>"MAYOR"</formula>
    </cfRule>
    <cfRule type="cellIs" dxfId="114" priority="64" operator="equal">
      <formula>"MODERADO"</formula>
    </cfRule>
    <cfRule type="cellIs" dxfId="113" priority="65" operator="equal">
      <formula>"MENOR"</formula>
    </cfRule>
    <cfRule type="cellIs" dxfId="112" priority="66" operator="equal">
      <formula>"LEVE"</formula>
    </cfRule>
  </conditionalFormatting>
  <conditionalFormatting sqref="AE201">
    <cfRule type="cellIs" dxfId="111" priority="58" operator="equal">
      <formula>"EXTREMO"</formula>
    </cfRule>
    <cfRule type="cellIs" dxfId="110" priority="59" operator="equal">
      <formula>"ALTO"</formula>
    </cfRule>
    <cfRule type="cellIs" dxfId="109" priority="60" operator="equal">
      <formula>"MODERADO"</formula>
    </cfRule>
    <cfRule type="cellIs" dxfId="108" priority="61" operator="equal">
      <formula>"BAJO"</formula>
    </cfRule>
  </conditionalFormatting>
  <conditionalFormatting sqref="AB202">
    <cfRule type="cellIs" dxfId="107" priority="54" operator="equal">
      <formula>"MUY ALTA"</formula>
    </cfRule>
    <cfRule type="cellIs" dxfId="106" priority="55" operator="equal">
      <formula>"ALTA"</formula>
    </cfRule>
    <cfRule type="cellIs" dxfId="105" priority="56" operator="equal">
      <formula>"BAJA"</formula>
    </cfRule>
    <cfRule type="cellIs" dxfId="104" priority="57" operator="equal">
      <formula>"MUY BAJA"</formula>
    </cfRule>
  </conditionalFormatting>
  <conditionalFormatting sqref="AB202">
    <cfRule type="cellIs" dxfId="103" priority="53" operator="equal">
      <formula>"MEDIA"</formula>
    </cfRule>
  </conditionalFormatting>
  <conditionalFormatting sqref="AD202">
    <cfRule type="cellIs" dxfId="102" priority="48" operator="equal">
      <formula>"CATASTRÓFICO"</formula>
    </cfRule>
    <cfRule type="cellIs" dxfId="101" priority="49" operator="equal">
      <formula>"MAYOR"</formula>
    </cfRule>
    <cfRule type="cellIs" dxfId="100" priority="50" operator="equal">
      <formula>"MODERADO"</formula>
    </cfRule>
    <cfRule type="cellIs" dxfId="99" priority="51" operator="equal">
      <formula>"MENOR"</formula>
    </cfRule>
    <cfRule type="cellIs" dxfId="98" priority="52" operator="equal">
      <formula>"LEVE"</formula>
    </cfRule>
  </conditionalFormatting>
  <conditionalFormatting sqref="AE202">
    <cfRule type="cellIs" dxfId="97" priority="44" operator="equal">
      <formula>"EXTREMO"</formula>
    </cfRule>
    <cfRule type="cellIs" dxfId="96" priority="45" operator="equal">
      <formula>"ALTO"</formula>
    </cfRule>
    <cfRule type="cellIs" dxfId="95" priority="46" operator="equal">
      <formula>"MODERADO"</formula>
    </cfRule>
    <cfRule type="cellIs" dxfId="94" priority="47" operator="equal">
      <formula>"BAJO"</formula>
    </cfRule>
  </conditionalFormatting>
  <conditionalFormatting sqref="AB203">
    <cfRule type="cellIs" dxfId="93" priority="40" operator="equal">
      <formula>"MUY ALTA"</formula>
    </cfRule>
    <cfRule type="cellIs" dxfId="92" priority="41" operator="equal">
      <formula>"ALTA"</formula>
    </cfRule>
    <cfRule type="cellIs" dxfId="91" priority="42" operator="equal">
      <formula>"BAJA"</formula>
    </cfRule>
    <cfRule type="cellIs" dxfId="90" priority="43" operator="equal">
      <formula>"MUY BAJA"</formula>
    </cfRule>
  </conditionalFormatting>
  <conditionalFormatting sqref="AB203">
    <cfRule type="cellIs" dxfId="89" priority="39" operator="equal">
      <formula>"MEDIA"</formula>
    </cfRule>
  </conditionalFormatting>
  <conditionalFormatting sqref="AD203">
    <cfRule type="cellIs" dxfId="88" priority="34" operator="equal">
      <formula>"CATASTRÓFICO"</formula>
    </cfRule>
    <cfRule type="cellIs" dxfId="87" priority="35" operator="equal">
      <formula>"MAYOR"</formula>
    </cfRule>
    <cfRule type="cellIs" dxfId="86" priority="36" operator="equal">
      <formula>"MODERADO"</formula>
    </cfRule>
    <cfRule type="cellIs" dxfId="85" priority="37" operator="equal">
      <formula>"MENOR"</formula>
    </cfRule>
    <cfRule type="cellIs" dxfId="84" priority="38" operator="equal">
      <formula>"LEVE"</formula>
    </cfRule>
  </conditionalFormatting>
  <conditionalFormatting sqref="AE203">
    <cfRule type="cellIs" dxfId="83" priority="30" operator="equal">
      <formula>"EXTREMO"</formula>
    </cfRule>
    <cfRule type="cellIs" dxfId="82" priority="31" operator="equal">
      <formula>"ALTO"</formula>
    </cfRule>
    <cfRule type="cellIs" dxfId="81" priority="32" operator="equal">
      <formula>"MODERADO"</formula>
    </cfRule>
    <cfRule type="cellIs" dxfId="80" priority="33" operator="equal">
      <formula>"BAJO"</formula>
    </cfRule>
  </conditionalFormatting>
  <conditionalFormatting sqref="AB204">
    <cfRule type="cellIs" dxfId="79" priority="26" operator="equal">
      <formula>"MUY ALTA"</formula>
    </cfRule>
    <cfRule type="cellIs" dxfId="78" priority="27" operator="equal">
      <formula>"ALTA"</formula>
    </cfRule>
    <cfRule type="cellIs" dxfId="77" priority="28" operator="equal">
      <formula>"BAJA"</formula>
    </cfRule>
    <cfRule type="cellIs" dxfId="76" priority="29" operator="equal">
      <formula>"MUY BAJA"</formula>
    </cfRule>
  </conditionalFormatting>
  <conditionalFormatting sqref="AB204">
    <cfRule type="cellIs" dxfId="75" priority="25" operator="equal">
      <formula>"MEDIA"</formula>
    </cfRule>
  </conditionalFormatting>
  <conditionalFormatting sqref="AD204">
    <cfRule type="cellIs" dxfId="74" priority="20" operator="equal">
      <formula>"CATASTRÓFICO"</formula>
    </cfRule>
    <cfRule type="cellIs" dxfId="73" priority="21" operator="equal">
      <formula>"MAYOR"</formula>
    </cfRule>
    <cfRule type="cellIs" dxfId="72" priority="22" operator="equal">
      <formula>"MODERADO"</formula>
    </cfRule>
    <cfRule type="cellIs" dxfId="71" priority="23" operator="equal">
      <formula>"MENOR"</formula>
    </cfRule>
    <cfRule type="cellIs" dxfId="70" priority="24" operator="equal">
      <formula>"LEVE"</formula>
    </cfRule>
  </conditionalFormatting>
  <conditionalFormatting sqref="AE204">
    <cfRule type="cellIs" dxfId="69" priority="16" operator="equal">
      <formula>"EXTREMO"</formula>
    </cfRule>
    <cfRule type="cellIs" dxfId="68" priority="17" operator="equal">
      <formula>"ALTO"</formula>
    </cfRule>
    <cfRule type="cellIs" dxfId="67" priority="18" operator="equal">
      <formula>"MODERADO"</formula>
    </cfRule>
    <cfRule type="cellIs" dxfId="66" priority="19" operator="equal">
      <formula>"BAJO"</formula>
    </cfRule>
  </conditionalFormatting>
  <conditionalFormatting sqref="AB205">
    <cfRule type="cellIs" dxfId="65" priority="12" operator="equal">
      <formula>"MUY ALTA"</formula>
    </cfRule>
    <cfRule type="cellIs" dxfId="64" priority="13" operator="equal">
      <formula>"ALTA"</formula>
    </cfRule>
    <cfRule type="cellIs" dxfId="63" priority="14" operator="equal">
      <formula>"BAJA"</formula>
    </cfRule>
    <cfRule type="cellIs" dxfId="62" priority="15" operator="equal">
      <formula>"MUY BAJA"</formula>
    </cfRule>
  </conditionalFormatting>
  <conditionalFormatting sqref="AB205">
    <cfRule type="cellIs" dxfId="61" priority="11" operator="equal">
      <formula>"MEDIA"</formula>
    </cfRule>
  </conditionalFormatting>
  <conditionalFormatting sqref="AD205">
    <cfRule type="cellIs" dxfId="60" priority="6" operator="equal">
      <formula>"CATASTRÓFICO"</formula>
    </cfRule>
    <cfRule type="cellIs" dxfId="59" priority="7" operator="equal">
      <formula>"MAYOR"</formula>
    </cfRule>
    <cfRule type="cellIs" dxfId="58" priority="8" operator="equal">
      <formula>"MODERADO"</formula>
    </cfRule>
    <cfRule type="cellIs" dxfId="57" priority="9" operator="equal">
      <formula>"MENOR"</formula>
    </cfRule>
    <cfRule type="cellIs" dxfId="56" priority="10" operator="equal">
      <formula>"LEVE"</formula>
    </cfRule>
  </conditionalFormatting>
  <conditionalFormatting sqref="AE205">
    <cfRule type="cellIs" dxfId="55" priority="2" operator="equal">
      <formula>"EXTREMO"</formula>
    </cfRule>
    <cfRule type="cellIs" dxfId="54" priority="3" operator="equal">
      <formula>"ALTO"</formula>
    </cfRule>
    <cfRule type="cellIs" dxfId="53" priority="4" operator="equal">
      <formula>"MODERADO"</formula>
    </cfRule>
    <cfRule type="cellIs" dxfId="52" priority="5" operator="equal">
      <formula>"BAJO"</formula>
    </cfRule>
  </conditionalFormatting>
  <conditionalFormatting sqref="AT108:AT109">
    <cfRule type="cellIs" dxfId="51" priority="1" operator="equal">
      <formula>0</formula>
    </cfRule>
  </conditionalFormatting>
  <dataValidations xWindow="1041" yWindow="386" count="17">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Q66:R66 P117:R117 AQ284 AQ250 AQ287 AQ275 AQ115 P170:R170 AQ218 AQ240 P21:R21 P26:R27 P23:R23 P240:R240 P126:R126 P30:R30 P284:R284 P40:R41 P110:R112 P230:R230 P253:R253 P248:R248 P45:R45 P148:R148 P98:R98 P94:R94 P238:R238 P61:R61 P256:R256 P278:R278 R282 P246:R246 AQ21 P296:R296 P243:R243 P272:R272 P152:R152 P157:R157 P37:R37 P293:R293 P287:R288 Q153:R153 P132:R132 AQ170 P134:R134 P145:R145 P69:R71 P76:R76 P78:R78 P81:R81 P57:R57 P104:R104 AQ91 P83:R83 P34:R35 P140:R143 P129:R129 R280 Q215:R216 P265:R266 P114:R115 P136:R136 P268:R270 P275:R276 P55:R55 P108:R108 P85:R86 P91:R91 P88:R88 P49:R49 P51:R52 P250:R250 P234:R234 P101:R101 Q155:R155 P290:R290" xr:uid="{00000000-0002-0000-0000-000000000000}"/>
    <dataValidation errorStyle="warning"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sqref="M117:N117 M21:N21 M287:N288 M23:N23 M40:N41 M240:N240 M126:N126 M30:N30 M284:N284 M295 M37:N37 M110:N112 M215:N216 M230:N230 M253:N253 M248:N248 M45:N45 M148:N148 M98:N98 M94:N94 M238:N238 M282 M61:N61 M256:N256 M140:N143 M170:N170 M296:N296 M88:N88 M272:N272 M132:N132 M152:N153 M157:N157 M293:N293 M26:N27 M134:N134 M66 M246:N246 M145:N145 N164:N166 N168 M76:N76 M78:N78 M81:N81 M104:N104 M57:N57 M83:N83 M69:N71 M34:N35 M129:N129 M243:N243 M265:N266 M114:N115 M278:N278 M136:N136 M268:N270 M275:N276 M55:N55 M108:N108 M85:N86 M91:N91 M49:N49 M51:N52 M250:N250 M234:N234 M101:N101 M155:N155 M290:N290" xr:uid="{00000000-0002-0000-0000-000001000000}"/>
    <dataValidation errorStyle="warning" allowBlank="1" sqref="AI23 AP170 AP287 AH21:AI21 AP240 AP250 AP284 AH284:AJ284 AP275 AI145 AH115:AI115 AN21 AP115 AH240:AJ240 AI152 AJ170 AI220 AP218 AK23:AL23 AK26:AL27 AK37:AL37 AI117 AI126 AI140:AJ140 AI141:AI143 AI148 AH170 AH218:AJ218 AH215:AJ216 AI227:AI228 AI230 AI282:AJ282 AI248 AP91 AI253 AI256 AI287:AI288 AI293 AH278:AJ278 AI238 AI295 AH296:AJ296 AI246 AI280:AJ280 AI243 AI265:AI266 AI268:AI270 AI272 AH275:AJ276 AI250 AI234 AH290:AJ290" xr:uid="{00000000-0002-0000-0000-000002000000}"/>
    <dataValidation allowBlank="1" showInputMessage="1" showErrorMessage="1" promptTitle="RIESGO" prompt="Son eventos potenciales que hacen referencia a la posibilidad de incurrir en pérdidas por deficiencias, fallas o inadecuaciones, en el TTHH, procesos, tecnología, infraestructura o por la ocurrencia de acontecimientos externos (Guía riesgos-DAFP,2020)." sqref="G20" xr:uid="{00000000-0002-0000-0000-000003000000}"/>
    <dataValidation allowBlank="1" showInputMessage="1" showErrorMessage="1" promptTitle="CAUSAS" prompt="Todos aquellos factores internos y externos que solos o en combinación con otros, pueden producir la materialización de un riesgo (Guía riesgos-DAFP,2020)." sqref="F20" xr:uid="{00000000-0002-0000-0000-000004000000}"/>
    <dataValidation allowBlank="1" showInputMessage="1" showErrorMessage="1" promptTitle="CONSECUENCIA" prompt="Los efectos o situaciones resultantes de la materialización del riesgo (evento) que impactan en el proceso, la entidad, sus grupos de valor y demás partes interesadas (Guía riesgos-DAFP,2020)." sqref="H20:I20 L20" xr:uid="{00000000-0002-0000-0000-000005000000}"/>
    <dataValidation allowBlank="1" showInputMessage="1" showErrorMessage="1" promptTitle="PROBABILIDAD" prompt="Se entiende la posibilidad de ocurrencia del riesgo. Estará asociada a la exposición al riesgo del proceso o actividad que se esté analizando (Guía riesgos-DAFP, 2020)." sqref="K20" xr:uid="{00000000-0002-0000-0000-000006000000}"/>
    <dataValidation allowBlank="1" showInputMessage="1" showErrorMessage="1" promptTitle="IMPACTO" prompt="Son las consecuencias que puede ocasionar a la organización la materialización del riesgo; pueden ser &quot;Reputacional o Económico&quot;. (Guía riesgos-DAFP,2020)." sqref="O20" xr:uid="{00000000-0002-0000-0000-000007000000}"/>
    <dataValidation allowBlank="1" showInputMessage="1" showErrorMessage="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sqref="M20" xr:uid="{00000000-0002-0000-0000-000008000000}"/>
    <dataValidation allowBlank="1" showInputMessage="1" showErrorMessage="1" promptTitle="CONTROL" prompt="Un control se define como la medida que permite reducir o mitigar el riesgo mediante una acción, disposición, normatividad o intervención. (Guía riesgos-DAFP, 2020)." sqref="S20:T20" xr:uid="{00000000-0002-0000-0000-000009000000}"/>
    <dataValidation allowBlank="1" showInputMessage="1" showErrorMessage="1" promptTitle="RIESGO INHERENTE" prompt="Nivel de riesgo propio de la actividad. El resultado de combinar la probabilidad con el impacto, nos permite determinar el nivel del riesgo (Guía riesgos-DAFP,2020)." sqref="K19" xr:uid="{00000000-0002-0000-0000-00000A000000}"/>
    <dataValidation allowBlank="1" showInputMessage="1" showErrorMessage="1" promptTitle="RIESGO RESIDUAL" prompt="Es el resultado de aplicar la efectividad de los controles al riesgo inherente (Guía riesgos - DAFP)." sqref="AH19" xr:uid="{00000000-0002-0000-0000-00000B000000}"/>
    <dataValidation allowBlank="1" showInputMessage="1" showErrorMessage="1" prompt="Por política de control interno y lineamientos de MIPG, los controles previamente definidos, deben estar documentados (procedimiento, manual, instructivo, etc)" sqref="U20" xr:uid="{00000000-0002-0000-0000-00000C000000}"/>
    <dataValidation allowBlank="1" promptTitle="EJECUCIÓN DEL CONTROL" prompt="FUERTE = El control se ejecuta de manera consistente por parte del responsable._x000a_MODERADO = El control se ejecuta algunas veces por parte del responsable._x000a_DÉBIL = El control no se ejecuta por parte del responsable." sqref="AF128 AF51 AF29:AG29" xr:uid="{00000000-0002-0000-0000-00000D000000}"/>
    <dataValidation type="list" allowBlank="1" showInputMessage="1" showErrorMessage="1" sqref="T196:T205 W195:W202 X195:X205" xr:uid="{00000000-0002-0000-0000-00000E000000}">
      <formula1>#N/A</formula1>
    </dataValidation>
    <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J49" xr:uid="{00000000-0002-0000-0000-000010000000}">
      <formula1>#REF!</formula1>
    </dataValidation>
    <dataValidation allowBlank="1" showInputMessage="1" showErrorMessage="1" sqref="K132:K133" xr:uid="{CED1FA70-4D26-4E2C-BDFC-94445F52402B}"/>
  </dataValidations>
  <hyperlinks>
    <hyperlink ref="F18" location="'IDENTIFICACIÓN DOFA'!A1" display="REGRESAR" xr:uid="{00000000-0004-0000-0000-000000000000}"/>
    <hyperlink ref="V293" r:id="rId1" display="www.ucundinamarca.edu.co/selloeditorial/" xr:uid="{00000000-0004-0000-0000-000001000000}"/>
  </hyperlinks>
  <pageMargins left="0.25" right="0.25" top="0.75" bottom="0.75" header="0.3" footer="0.3"/>
  <pageSetup paperSize="8" scale="10" fitToHeight="0" orientation="landscape" r:id="rId2"/>
  <rowBreaks count="8" manualBreakCount="8">
    <brk id="63" min="1" max="69" man="1"/>
    <brk id="90" min="1" max="69" man="1"/>
    <brk id="114" min="1" max="69" man="1"/>
    <brk id="139" min="1" max="69" man="1"/>
    <brk id="177" min="1" max="69" man="1"/>
    <brk id="214" min="1" max="69" man="1"/>
    <brk id="239" min="1" max="69" man="1"/>
    <brk id="274" min="1" max="69" man="1"/>
  </rowBreaks>
  <drawing r:id="rId3"/>
  <legacyDrawing r:id="rId4"/>
  <extLst>
    <ext xmlns:x14="http://schemas.microsoft.com/office/spreadsheetml/2009/9/main" uri="{CCE6A557-97BC-4b89-ADB6-D9C93CAAB3DF}">
      <x14:dataValidations xmlns:xm="http://schemas.microsoft.com/office/excel/2006/main" xWindow="1041" yWindow="386" count="30">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16000000}">
          <x14:formula1>
            <xm:f>'D:\Users\jaimeelderacostaramirez\Library\Containers\com.microsoft.Excel\Data\Documents\C:\Users\jaimeelderacostaramirez\Downloads\D:\Usuario\Downloads\[8RIESGOS-EAA.xlsm]CRITERIOS'!#REF!</xm:f>
          </x14:formula1>
          <xm:sqref>O170:O177</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17000000}">
          <x14:formula1>
            <xm:f>'D:\Users\jaimeelderacostaramirez\Library\Containers\com.microsoft.Excel\Data\Documents\C:\Users\jaimeelderacostaramirez\Downloads\D:\Usuario\Downloads\[8RIESGOS-EAA.xlsm]CRITERIOS'!#REF!</xm:f>
          </x14:formula1>
          <xm:sqref>J170:J177</xm:sqref>
        </x14:dataValidation>
        <x14:dataValidation type="list" allowBlank="1" showInputMessage="1" showErrorMessage="1" xr:uid="{00000000-0002-0000-0000-00001A000000}">
          <x14:formula1>
            <xm:f>'D:\OneDrive - UNIVERSIDAD DE CUNDINAMARCA\PAMARTINEZ\Documents\UDEC\Matrices de riesgo\2023\IPA\[1RIESGOS-MIU.xlsm]CRITERIOS'!#REF!</xm:f>
          </x14:formula1>
          <xm:sqref>T240:T241 W240:X241 W127:X128</xm:sqref>
        </x14:dataValidation>
        <x14:dataValidation type="list" allowBlank="1" showInputMessage="1" showErrorMessage="1" xr:uid="{00000000-0002-0000-0000-00001B000000}">
          <x14:formula1>
            <xm:f>'D:\OneDrive - UNIVERSIDAD DE CUNDINAMARCA\PAMARTINEZ\Documents\UDEC\Matrices de riesgo\2023\IPA\[2RIESGOS-AAA.xlsm]CRITERIOS'!#REF!</xm:f>
          </x14:formula1>
          <xm:sqref>T188:T194 X188:X194</xm:sqref>
        </x14:dataValidation>
        <x14:dataValidation type="list" allowBlank="1" showInputMessage="1" showErrorMessage="1" xr:uid="{00000000-0002-0000-0000-00001C000000}">
          <x14:formula1>
            <xm:f>CRITERIOS!$F$199:$F$200</xm:f>
          </x14:formula1>
          <xm:sqref>X126 X122:X124 X243:X249 X141:X169 X132:X139 X256:X274 X206:X237 X21:X47 X278:X279 X83:X116 X49:X75 X282:X298</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1F000000}">
          <x14:formula1>
            <xm:f>'D:\OneDrive - UNIVERSIDAD DE CUNDINAMARCA\PAMARTINEZ\Documents\UDEC\Matrices de riesgo\2023\IPA\[5RIESGOS-SCI.xlsm]CRITERIOS'!#REF!</xm:f>
          </x14:formula1>
          <xm:sqref>O66</xm:sqref>
        </x14:dataValidation>
        <x14:dataValidation type="list" allowBlank="1" showInputMessage="1" showErrorMessage="1" xr:uid="{00000000-0002-0000-0000-000020000000}">
          <x14:formula1>
            <xm:f>'D:\OneDrive - UNIVERSIDAD DE CUNDINAMARCA\PAMARTINEZ\Documents\UDEC\Matrices de riesgo\2023\IPA\[6RIESGOS-ABS.xlsm]CRITERIOS'!#REF!</xm:f>
          </x14:formula1>
          <xm:sqref>T238 T253:T255 W253:X255 T195 W238:X238</xm:sqref>
        </x14:dataValidation>
        <x14:dataValidation type="list" allowBlank="1" showInputMessage="1" showErrorMessage="1" xr:uid="{00000000-0002-0000-0000-000023000000}">
          <x14:formula1>
            <xm:f>'D:\OneDrive - UNIVERSIDAD DE CUNDINAMARCA\PAMARTINEZ\Documents\UDEC\Matrices de riesgo\2023\IPA\[13RIESGOS-MCT.xlsm]CRITERIOS'!#REF!</xm:f>
          </x14:formula1>
          <xm:sqref>W203</xm:sqref>
        </x14:dataValidation>
        <x14:dataValidation type="list" allowBlank="1" showInputMessage="1" showErrorMessage="1" xr:uid="{00000000-0002-0000-0000-000027000000}">
          <x14:formula1>
            <xm:f>'D:\OneDrive - UNIVERSIDAD DE CUNDINAMARCA\PAMARTINEZ\Documents\UDEC\Matrices de riesgo\2023\IPA\[14RIESGOS-ESG.xlsm]CRITERIOS'!#REF!</xm:f>
          </x14:formula1>
          <xm:sqref>W204:W205</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29000000}">
          <x14:formula1>
            <xm:f>CRITERIOS!$C$182:$C$191</xm:f>
          </x14:formula1>
          <xm:sqref>O268:O269 O287:O288 O55:O56 O295 O132:O133 O21:O22 O115:O116 O86:O87 O220 O282:O283 O83:O84 O265 O215:O217 O246 O206 O211 O293 O69:O71 O34:O36 O61:O63 O153:O156 O290</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2B000000}">
          <x14:formula1>
            <xm:f>'D:\OneDrive - UNIVERSIDAD DE CUNDINAMARCA\PAMARTINEZ\Documents\UDEC\Matrices de riesgo\2023\IPA\[17RIESGOS-MFA.xlsm]CRITERIOS'!#REF!</xm:f>
          </x14:formula1>
          <xm:sqref>J185:J186 J76</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2C000000}">
          <x14:formula1>
            <xm:f>'D:\OneDrive - UNIVERSIDAD DE CUNDINAMARCA\PAMARTINEZ\Documents\UDEC\Matrices de riesgo\2023\IPA\[17RIESGOS-MFA.xlsm]CRITERIOS'!#REF!</xm:f>
          </x14:formula1>
          <xm:sqref>O185:O186 O76</xm:sqref>
        </x14:dataValidation>
        <x14:dataValidation type="list" allowBlank="1" showInputMessage="1" showErrorMessage="1" xr:uid="{00000000-0002-0000-0000-00002D000000}">
          <x14:formula1>
            <xm:f>'D:\OneDrive - UNIVERSIDAD DE CUNDINAMARCA\PAMARTINEZ\Documents\UDEC\Matrices de riesgo\2023\IPA\[17RIESGOS-MFA.xlsm]CRITERIOS'!#REF!</xm:f>
          </x14:formula1>
          <xm:sqref>W76:X77 W185:X187</xm:sqref>
        </x14:dataValidation>
        <x14:dataValidation type="list" allowBlank="1" showInputMessage="1" showErrorMessage="1" xr:uid="{00000000-0002-0000-0000-00002E000000}">
          <x14:formula1>
            <xm:f>'C:\Users\Paola M\OneDrive - UNIVERSIDAD DE CUNDINAMARCA\PAMARTINEZ\Documents\UDEC\Matrices de riesgo\2023\IPA\[17RIESGOS-MFA.xlsm]CRITERIOS'!#REF!</xm:f>
          </x14:formula1>
          <xm:sqref>W78 W81:X82 X78:X79</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2F000000}">
          <x14:formula1>
            <xm:f>'C:\Users\Paola M\OneDrive - UNIVERSIDAD DE CUNDINAMARCA\PAMARTINEZ\Documents\UDEC\Matrices de riesgo\2023\IPA\[17RIESGOS-MFA.xlsm]CRITERIOS'!#REF!</xm:f>
          </x14:formula1>
          <xm:sqref>O78 O81</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30000000}">
          <x14:formula1>
            <xm:f>'C:\Users\Paola M\OneDrive - UNIVERSIDAD DE CUNDINAMARCA\PAMARTINEZ\Documents\UDEC\Matrices de riesgo\2023\IPA\[17RIESGOS-MFA.xlsm]CRITERIOS'!#REF!</xm:f>
          </x14:formula1>
          <xm:sqref>J78 J81</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3F000000}">
          <x14:formula1>
            <xm:f>'D:\OneDrive - UNIVERSIDAD DE CUNDINAMARCA\PAMARTINEZ\Documents\UDEC\Matrices de riesgo\2023\IPA\[15RIESGOS-EPI.xlsm]CRITERIOS'!#REF!</xm:f>
          </x14:formula1>
          <xm:sqref>J140 J250:J252 J275:J276</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40000000}">
          <x14:formula1>
            <xm:f>'D:\OneDrive - UNIVERSIDAD DE CUNDINAMARCA\PAMARTINEZ\Documents\UDEC\Matrices de riesgo\2023\IPA\[15RIESGOS-EPI.xlsm]CRITERIOS'!#REF!</xm:f>
          </x14:formula1>
          <xm:sqref>O140 O250:O252 O276</xm:sqref>
        </x14:dataValidation>
        <x14:dataValidation type="list" allowBlank="1" showInputMessage="1" showErrorMessage="1" xr:uid="{00000000-0002-0000-0000-000041000000}">
          <x14:formula1>
            <xm:f>'D:\OneDrive - UNIVERSIDAD DE CUNDINAMARCA\PAMARTINEZ\Documents\UDEC\Matrices de riesgo\2023\IPA\[15RIESGOS-EPI.xlsm]CRITERIOS'!#REF!</xm:f>
          </x14:formula1>
          <xm:sqref>T140 T250:T252 T275:T276 W140:X140 W250:X252 W275:X276</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42000000}">
          <x14:formula1>
            <xm:f>'D:\OneDrive - UNIVERSIDAD DE CUNDINAMARCA\PAMARTINEZ\Documents\UDEC\Matrices de riesgo\2023\IPA\[10RIESGOS-MAR.xlsm]CRITERIOS'!#REF!</xm:f>
          </x14:formula1>
          <xm:sqref>J129 J280</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43000000}">
          <x14:formula1>
            <xm:f>'D:\OneDrive - UNIVERSIDAD DE CUNDINAMARCA\PAMARTINEZ\Documents\UDEC\Matrices de riesgo\2023\IPA\[10RIESGOS-MAR.xlsm]CRITERIOS'!#REF!</xm:f>
          </x14:formula1>
          <xm:sqref>O129 O280</xm:sqref>
        </x14:dataValidation>
        <x14:dataValidation type="list" allowBlank="1" showInputMessage="1" showErrorMessage="1" xr:uid="{00000000-0002-0000-0000-000044000000}">
          <x14:formula1>
            <xm:f>'D:\OneDrive - UNIVERSIDAD DE CUNDINAMARCA\PAMARTINEZ\Documents\UDEC\Matrices de riesgo\2023\IPA\[10RIESGOS-MAR.xlsm]CRITERIOS'!#REF!</xm:f>
          </x14:formula1>
          <xm:sqref>X280:X281 X129:X131 W129:W130</xm:sqref>
        </x14:dataValidation>
        <x14:dataValidation type="list" allowBlank="1" showInputMessage="1" showErrorMessage="1" xr:uid="{70FE5D7E-A9A4-4B64-8917-B70EA86D0595}">
          <x14:formula1>
            <xm:f>CRITERIOS!$C$227:$C$234</xm:f>
          </x14:formula1>
          <xm:sqref>T122:T124 T243:T249 T141:T169 T126:T139 T81:T116 T185:T187 T206:T237 T21:T47 T49:T75 T256:T274 T278:T298</xm:sqref>
        </x14:dataValidation>
        <x14:dataValidation type="list" allowBlank="1" showInputMessage="1" showErrorMessage="1" xr:uid="{B6100B98-9090-4366-910D-8F2536A7DF0C}">
          <x14:formula1>
            <xm:f>CRITERIOS!$E$183:$E$185</xm:f>
          </x14:formula1>
          <xm:sqref>W126 W122:W124 W243:W249 W131:W139 W256:W274 W206:W237 W21:W47 W141:W169 W49:W75 W83:W116 W278:W298</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734B89DB-4FCB-45AB-BC30-1B67A54A3CA6}">
          <x14:formula1>
            <xm:f>CRITERIOS!$B$143:$B$149</xm:f>
          </x14:formula1>
          <xm:sqref>J211 J282:J283 J265 J268:J270 J86:J93 J83:J84 J215 J218 J246 J278 J206 J66:J71 J287:J290 J293:J295</xm:sqref>
        </x14:dataValidation>
        <x14:dataValidation type="list" allowBlank="1" showInputMessage="1" showErrorMessage="1" xr:uid="{AF35DD00-3173-4B50-8FB7-62089242E659}">
          <x14:formula1>
            <xm:f>CRITERIOS!$C$182:$C$191</xm:f>
          </x14:formula1>
          <xm:sqref>O270:O274 O256:O264 O157:O163 O52:O54 O26:O33 O126:O128 O134:O139 O148:O152 O284:O286 O296:O298 O218:O219 O114 O227:O229 O57:O60 O37:O39 O240:O245 O278:O279 O141:O144 O85 O88:O112</xm:sqref>
        </x14:dataValidation>
        <x14:dataValidation type="list" allowBlank="1" showInputMessage="1" showErrorMessage="1" xr:uid="{D01F4480-D21D-4761-B19A-F74263DC8A7F}">
          <x14:formula1>
            <xm:f>CRITERIOS!$B$143:$B$149</xm:f>
          </x14:formula1>
          <xm:sqref>J284:J286 J296:J298 J272:J274 J256:J264 J21:J22 J114:J116 J220 J148 J126:J128 J132:J139 J94:J112 J240:J243 J52:J63 J227:J229 J85 J26:J39 J141:J144 J152:J163</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18000000}">
          <x14:formula1>
            <xm:f>'https://mailunicundiedu-my.sharepoint.com/Users/jaimeelderacostaramirez/Library/Containers/com.microsoft.Excel/Data/Documents/C:/Users/jaimeelderacostaramirez/Downloads/D:/Usuario/Downloads/[8RIESGOS-EAA.xlsm]CRITERIOS'!#REF!</xm:f>
          </x14:formula1>
          <xm:sqref>J178:J184</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000-000019000000}">
          <x14:formula1>
            <xm:f>'https://mailunicundiedu-my.sharepoint.com/Users/jaimeelderacostaramirez/Library/Containers/com.microsoft.Excel/Data/Documents/C:/Users/jaimeelderacostaramirez/Downloads/D:/Usuario/Downloads/[8RIESGOS-EAA.xlsm]CRITERIOS'!#REF!</xm:f>
          </x14:formula1>
          <xm:sqref>O178:O184</xm:sqref>
        </x14:dataValidation>
        <x14:dataValidation type="list" allowBlank="1" showInputMessage="1" showErrorMessage="1" xr:uid="{00000000-0002-0000-0000-000021000000}">
          <x14:formula1>
            <xm:f>'D:\OneDrive - UNIVERSIDAD DE CUNDINAMARCA\PAMARTINEZ\Documents\UDEC\Matrices de riesgo\2023\IPA\[8RIESGOS-EAA.xlsm]CRITERIOS'!#REF!</xm:f>
          </x14:formula1>
          <xm:sqref>W170:X184 T170:T184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4"/>
  <dimension ref="B1:X51"/>
  <sheetViews>
    <sheetView showGridLines="0" zoomScaleNormal="100" workbookViewId="0"/>
  </sheetViews>
  <sheetFormatPr baseColWidth="10" defaultColWidth="11.42578125" defaultRowHeight="15"/>
  <cols>
    <col min="1" max="1" width="2.42578125" customWidth="1"/>
    <col min="2" max="2" width="17.42578125" customWidth="1"/>
    <col min="3" max="3" width="19.28515625" customWidth="1"/>
    <col min="4" max="5" width="49.7109375" customWidth="1"/>
    <col min="6" max="6" width="25.140625" customWidth="1"/>
    <col min="7" max="7" width="25.7109375" customWidth="1"/>
    <col min="8" max="8" width="22.85546875" customWidth="1"/>
    <col min="9" max="10" width="27" customWidth="1"/>
    <col min="11" max="11" width="17.42578125" customWidth="1"/>
    <col min="12" max="12" width="24.7109375" bestFit="1" customWidth="1"/>
    <col min="13" max="13" width="24.7109375" customWidth="1"/>
    <col min="14" max="14" width="23" bestFit="1" customWidth="1"/>
    <col min="15" max="15" width="15.140625" bestFit="1" customWidth="1"/>
    <col min="16" max="16" width="51.140625" bestFit="1" customWidth="1"/>
    <col min="17" max="17" width="25.140625" bestFit="1" customWidth="1"/>
    <col min="18" max="18" width="84.85546875" bestFit="1" customWidth="1"/>
    <col min="19" max="20" width="20.85546875" customWidth="1"/>
    <col min="21" max="21" width="17.42578125" customWidth="1"/>
    <col min="22" max="22" width="33.28515625" bestFit="1" customWidth="1"/>
    <col min="23" max="23" width="24.85546875" customWidth="1"/>
    <col min="24" max="24" width="21.7109375" customWidth="1"/>
  </cols>
  <sheetData>
    <row r="1" spans="2:24">
      <c r="B1" s="530"/>
      <c r="C1" s="530"/>
      <c r="D1" s="530"/>
      <c r="E1" s="530"/>
      <c r="F1" s="530"/>
      <c r="G1" s="530"/>
      <c r="H1" s="530"/>
      <c r="I1" s="530"/>
      <c r="J1" s="530"/>
      <c r="K1" s="530"/>
      <c r="L1" s="530"/>
      <c r="M1" s="530"/>
      <c r="N1" s="530"/>
      <c r="O1" s="530"/>
      <c r="P1" s="530"/>
      <c r="Q1" s="530"/>
      <c r="R1" s="530"/>
      <c r="S1" s="530"/>
      <c r="T1" s="530"/>
      <c r="U1" s="530"/>
      <c r="V1" s="530"/>
      <c r="W1" s="530"/>
      <c r="X1" s="530"/>
    </row>
    <row r="2" spans="2:24">
      <c r="B2" s="107" t="s">
        <v>3</v>
      </c>
      <c r="C2" s="199"/>
      <c r="D2" s="529"/>
      <c r="E2" s="529"/>
      <c r="F2" s="199"/>
      <c r="G2" s="199"/>
      <c r="H2" s="199"/>
      <c r="I2" s="199"/>
      <c r="J2" s="199"/>
      <c r="K2" s="199"/>
      <c r="L2" s="199"/>
      <c r="M2" s="199"/>
      <c r="N2" s="199"/>
      <c r="O2" s="199"/>
      <c r="P2" s="199"/>
      <c r="Q2" s="199"/>
      <c r="R2" s="199"/>
      <c r="S2" s="199"/>
      <c r="T2" s="199"/>
      <c r="U2" s="199"/>
      <c r="V2" s="199"/>
      <c r="W2" s="199"/>
      <c r="X2" s="199"/>
    </row>
    <row r="3" spans="2:24">
      <c r="B3" s="199"/>
      <c r="C3" s="199"/>
      <c r="D3" s="199"/>
      <c r="E3" s="199"/>
      <c r="F3" s="199"/>
      <c r="G3" s="199"/>
      <c r="H3" s="199"/>
      <c r="I3" s="199"/>
      <c r="J3" s="199"/>
      <c r="K3" s="199"/>
      <c r="L3" s="199"/>
      <c r="M3" s="199"/>
      <c r="N3" s="199"/>
      <c r="O3" s="199"/>
      <c r="P3" s="199"/>
      <c r="Q3" s="199"/>
      <c r="R3" s="199"/>
      <c r="S3" s="199"/>
      <c r="T3" s="199"/>
      <c r="U3" s="199"/>
      <c r="V3" s="199"/>
      <c r="W3" s="199"/>
      <c r="X3" s="199"/>
    </row>
    <row r="4" spans="2:24" ht="15.75" customHeight="1">
      <c r="B4" s="531" t="s">
        <v>2103</v>
      </c>
      <c r="C4" s="532"/>
      <c r="D4" s="533" t="s">
        <v>2104</v>
      </c>
      <c r="E4" s="534"/>
      <c r="F4" s="534"/>
      <c r="G4" s="534"/>
      <c r="H4" s="535"/>
      <c r="I4" s="200"/>
      <c r="J4" s="200"/>
      <c r="K4" s="200"/>
      <c r="L4" s="200"/>
      <c r="M4" s="200"/>
      <c r="N4" s="201"/>
      <c r="O4" s="201"/>
      <c r="P4" s="201"/>
      <c r="Q4" s="201"/>
      <c r="R4" s="201"/>
      <c r="S4" s="201"/>
      <c r="T4" s="201"/>
      <c r="U4" s="201"/>
      <c r="V4" s="201"/>
      <c r="W4" s="201"/>
      <c r="X4" s="201"/>
    </row>
    <row r="5" spans="2:24" ht="15.75" customHeight="1">
      <c r="B5" s="531" t="s">
        <v>2105</v>
      </c>
      <c r="C5" s="532"/>
      <c r="D5" s="533" t="s">
        <v>2104</v>
      </c>
      <c r="E5" s="534"/>
      <c r="F5" s="534"/>
      <c r="G5" s="534"/>
      <c r="H5" s="535"/>
      <c r="I5" s="200"/>
      <c r="J5" s="200"/>
      <c r="K5" s="200"/>
      <c r="L5" s="200"/>
      <c r="M5" s="200"/>
      <c r="N5" s="201"/>
      <c r="O5" s="201"/>
      <c r="P5" s="201"/>
      <c r="Q5" s="201"/>
      <c r="R5" s="201"/>
      <c r="S5" s="201"/>
      <c r="T5" s="201"/>
      <c r="U5" s="201"/>
      <c r="V5" s="201"/>
      <c r="W5" s="201"/>
      <c r="X5" s="201"/>
    </row>
    <row r="6" spans="2:24">
      <c r="B6" s="202"/>
      <c r="C6" s="202"/>
      <c r="D6" s="202"/>
      <c r="E6" s="202"/>
      <c r="F6" s="202"/>
      <c r="G6" s="202"/>
      <c r="H6" s="202"/>
      <c r="I6" s="202"/>
      <c r="J6" s="202"/>
      <c r="K6" s="202"/>
      <c r="L6" s="202"/>
      <c r="M6" s="202"/>
      <c r="N6" s="203"/>
      <c r="O6" s="203"/>
      <c r="P6" s="203"/>
      <c r="Q6" s="203"/>
      <c r="R6" s="203"/>
      <c r="S6" s="203"/>
      <c r="T6" s="203"/>
      <c r="U6" s="203"/>
      <c r="V6" s="203"/>
      <c r="W6" s="203"/>
      <c r="X6" s="203"/>
    </row>
    <row r="7" spans="2:24" ht="15" customHeight="1">
      <c r="B7" s="528" t="s">
        <v>2106</v>
      </c>
      <c r="C7" s="528"/>
      <c r="D7" s="528"/>
      <c r="E7" s="528"/>
      <c r="F7" s="528"/>
      <c r="G7" s="528"/>
      <c r="H7" s="528"/>
      <c r="I7" s="536" t="s">
        <v>2107</v>
      </c>
      <c r="J7" s="537"/>
      <c r="K7" s="538"/>
      <c r="L7" s="539" t="s">
        <v>2092</v>
      </c>
      <c r="M7" s="540"/>
      <c r="N7" s="540"/>
      <c r="O7" s="540"/>
      <c r="P7" s="540"/>
      <c r="Q7" s="541"/>
    </row>
    <row r="8" spans="2:24" ht="47.25">
      <c r="B8" s="204" t="s">
        <v>2108</v>
      </c>
      <c r="C8" s="204" t="s">
        <v>2109</v>
      </c>
      <c r="D8" s="204" t="s">
        <v>2053</v>
      </c>
      <c r="E8" s="204" t="s">
        <v>2110</v>
      </c>
      <c r="F8" s="204" t="s">
        <v>2111</v>
      </c>
      <c r="G8" s="204" t="s">
        <v>2112</v>
      </c>
      <c r="H8" s="204" t="s">
        <v>2113</v>
      </c>
      <c r="I8" s="204" t="s">
        <v>367</v>
      </c>
      <c r="J8" s="204" t="s">
        <v>2002</v>
      </c>
      <c r="K8" s="204" t="s">
        <v>2114</v>
      </c>
      <c r="L8" s="204" t="s">
        <v>2115</v>
      </c>
      <c r="M8" s="204" t="s">
        <v>2116</v>
      </c>
      <c r="N8" s="204" t="s">
        <v>2117</v>
      </c>
      <c r="O8" s="204" t="s">
        <v>2100</v>
      </c>
      <c r="P8" s="204" t="s">
        <v>2031</v>
      </c>
      <c r="Q8" s="204" t="s">
        <v>2101</v>
      </c>
    </row>
    <row r="9" spans="2:24" ht="15" customHeight="1">
      <c r="B9" s="205"/>
      <c r="C9" s="205"/>
      <c r="D9" s="205"/>
      <c r="E9" s="205"/>
      <c r="F9" s="205"/>
      <c r="G9" s="205"/>
      <c r="H9" s="205"/>
      <c r="I9" s="205"/>
      <c r="J9" s="205"/>
      <c r="K9" s="205"/>
      <c r="L9" s="205"/>
      <c r="M9" s="205"/>
      <c r="N9" s="205"/>
      <c r="O9" s="205"/>
      <c r="P9" s="205"/>
      <c r="Q9" s="205"/>
    </row>
    <row r="10" spans="2:24">
      <c r="B10" s="205"/>
      <c r="C10" s="205"/>
      <c r="D10" s="205"/>
      <c r="E10" s="205"/>
      <c r="F10" s="205"/>
      <c r="G10" s="205"/>
      <c r="H10" s="205"/>
      <c r="I10" s="205"/>
      <c r="J10" s="205"/>
      <c r="K10" s="205"/>
      <c r="L10" s="205"/>
      <c r="M10" s="205"/>
      <c r="N10" s="205"/>
      <c r="O10" s="205"/>
      <c r="P10" s="205"/>
      <c r="Q10" s="205"/>
    </row>
    <row r="11" spans="2:24">
      <c r="B11" s="205"/>
      <c r="C11" s="205"/>
      <c r="D11" s="205"/>
      <c r="E11" s="205"/>
      <c r="F11" s="205"/>
      <c r="G11" s="205"/>
      <c r="H11" s="205"/>
      <c r="I11" s="205"/>
      <c r="J11" s="205"/>
      <c r="K11" s="205"/>
      <c r="L11" s="205"/>
      <c r="M11" s="205"/>
      <c r="N11" s="205"/>
      <c r="O11" s="205"/>
      <c r="P11" s="205"/>
      <c r="Q11" s="205"/>
    </row>
    <row r="12" spans="2:24">
      <c r="B12" s="205"/>
      <c r="C12" s="205"/>
      <c r="D12" s="205"/>
      <c r="E12" s="205"/>
      <c r="F12" s="205"/>
      <c r="G12" s="205"/>
      <c r="H12" s="205"/>
      <c r="I12" s="205"/>
      <c r="J12" s="205"/>
      <c r="K12" s="205"/>
      <c r="L12" s="205"/>
      <c r="M12" s="205"/>
      <c r="N12" s="205"/>
      <c r="O12" s="205"/>
      <c r="P12" s="205"/>
      <c r="Q12" s="205"/>
    </row>
    <row r="13" spans="2:24">
      <c r="B13" s="205"/>
      <c r="C13" s="205"/>
      <c r="D13" s="205"/>
      <c r="E13" s="205"/>
      <c r="F13" s="205"/>
      <c r="G13" s="205"/>
      <c r="H13" s="205"/>
      <c r="I13" s="205"/>
      <c r="J13" s="205"/>
      <c r="K13" s="205"/>
      <c r="L13" s="205"/>
      <c r="M13" s="205"/>
      <c r="N13" s="205"/>
      <c r="O13" s="205"/>
      <c r="P13" s="205"/>
      <c r="Q13" s="205"/>
    </row>
    <row r="14" spans="2:24">
      <c r="B14" s="205"/>
      <c r="C14" s="205"/>
      <c r="D14" s="205"/>
      <c r="E14" s="205"/>
      <c r="F14" s="205"/>
      <c r="G14" s="205"/>
      <c r="H14" s="205"/>
      <c r="I14" s="205"/>
      <c r="J14" s="205"/>
      <c r="K14" s="205"/>
      <c r="L14" s="205"/>
      <c r="M14" s="205"/>
      <c r="N14" s="205"/>
      <c r="O14" s="205"/>
      <c r="P14" s="205"/>
      <c r="Q14" s="205"/>
    </row>
    <row r="15" spans="2:24">
      <c r="B15" s="205"/>
      <c r="C15" s="205"/>
      <c r="D15" s="205"/>
      <c r="E15" s="205"/>
      <c r="F15" s="205"/>
      <c r="G15" s="205"/>
      <c r="H15" s="205"/>
      <c r="I15" s="205"/>
      <c r="J15" s="205"/>
      <c r="K15" s="205"/>
      <c r="L15" s="205"/>
      <c r="M15" s="205"/>
      <c r="N15" s="205"/>
      <c r="O15" s="205"/>
      <c r="P15" s="205"/>
      <c r="Q15" s="205"/>
    </row>
    <row r="16" spans="2:24">
      <c r="B16" s="205"/>
      <c r="C16" s="205"/>
      <c r="D16" s="205"/>
      <c r="E16" s="205"/>
      <c r="F16" s="205"/>
      <c r="G16" s="205"/>
      <c r="H16" s="205"/>
      <c r="I16" s="205"/>
      <c r="J16" s="205"/>
      <c r="K16" s="205"/>
      <c r="L16" s="205"/>
      <c r="M16" s="205"/>
      <c r="N16" s="205"/>
      <c r="O16" s="205"/>
      <c r="P16" s="205"/>
      <c r="Q16" s="205"/>
    </row>
    <row r="17" spans="2:17">
      <c r="B17" s="205"/>
      <c r="C17" s="205"/>
      <c r="D17" s="205"/>
      <c r="E17" s="205"/>
      <c r="F17" s="205"/>
      <c r="G17" s="205"/>
      <c r="H17" s="205"/>
      <c r="I17" s="205"/>
      <c r="J17" s="205"/>
      <c r="K17" s="205"/>
      <c r="L17" s="205"/>
      <c r="M17" s="205"/>
      <c r="N17" s="205"/>
      <c r="O17" s="205"/>
      <c r="P17" s="205"/>
      <c r="Q17" s="205"/>
    </row>
    <row r="18" spans="2:17">
      <c r="B18" s="205"/>
      <c r="C18" s="205"/>
      <c r="D18" s="205"/>
      <c r="E18" s="205"/>
      <c r="F18" s="205"/>
      <c r="G18" s="205"/>
      <c r="H18" s="205"/>
      <c r="I18" s="205"/>
      <c r="J18" s="205"/>
      <c r="K18" s="205"/>
      <c r="L18" s="205"/>
      <c r="M18" s="205"/>
      <c r="N18" s="205"/>
      <c r="O18" s="205"/>
      <c r="P18" s="205"/>
      <c r="Q18" s="205"/>
    </row>
    <row r="19" spans="2:17">
      <c r="B19" s="205"/>
      <c r="C19" s="205"/>
      <c r="D19" s="205"/>
      <c r="E19" s="205"/>
      <c r="F19" s="205"/>
      <c r="G19" s="205"/>
      <c r="H19" s="205"/>
      <c r="I19" s="205"/>
      <c r="J19" s="205"/>
      <c r="K19" s="205"/>
      <c r="L19" s="205"/>
      <c r="M19" s="205"/>
      <c r="N19" s="205"/>
      <c r="O19" s="205"/>
      <c r="P19" s="205"/>
      <c r="Q19" s="205"/>
    </row>
    <row r="20" spans="2:17">
      <c r="B20" s="205"/>
      <c r="C20" s="205"/>
      <c r="D20" s="205"/>
      <c r="E20" s="205"/>
      <c r="F20" s="205"/>
      <c r="G20" s="205"/>
      <c r="H20" s="205"/>
      <c r="I20" s="205"/>
      <c r="J20" s="205"/>
      <c r="K20" s="205"/>
      <c r="L20" s="205"/>
      <c r="M20" s="205"/>
      <c r="N20" s="205"/>
      <c r="O20" s="205"/>
      <c r="P20" s="205"/>
      <c r="Q20" s="205"/>
    </row>
    <row r="21" spans="2:17">
      <c r="B21" s="205"/>
      <c r="C21" s="205"/>
      <c r="D21" s="205"/>
      <c r="E21" s="205"/>
      <c r="F21" s="205"/>
      <c r="G21" s="205"/>
      <c r="H21" s="205"/>
      <c r="I21" s="205"/>
      <c r="J21" s="205"/>
      <c r="K21" s="205"/>
      <c r="L21" s="205"/>
      <c r="M21" s="205"/>
      <c r="N21" s="205"/>
      <c r="O21" s="205"/>
      <c r="P21" s="205"/>
      <c r="Q21" s="205"/>
    </row>
    <row r="22" spans="2:17">
      <c r="B22" s="205"/>
      <c r="C22" s="205"/>
      <c r="D22" s="205"/>
      <c r="E22" s="205"/>
      <c r="F22" s="205"/>
      <c r="G22" s="205"/>
      <c r="H22" s="205"/>
      <c r="I22" s="205"/>
      <c r="J22" s="205"/>
      <c r="K22" s="205"/>
      <c r="L22" s="205"/>
      <c r="M22" s="205"/>
      <c r="N22" s="205"/>
      <c r="O22" s="205"/>
      <c r="P22" s="205"/>
      <c r="Q22" s="205"/>
    </row>
    <row r="23" spans="2:17">
      <c r="B23" s="205"/>
      <c r="C23" s="205"/>
      <c r="D23" s="205"/>
      <c r="E23" s="205"/>
      <c r="F23" s="205"/>
      <c r="G23" s="205"/>
      <c r="H23" s="205"/>
      <c r="I23" s="205"/>
      <c r="J23" s="205"/>
      <c r="K23" s="205"/>
      <c r="L23" s="205"/>
      <c r="M23" s="205"/>
      <c r="N23" s="205"/>
      <c r="O23" s="205"/>
      <c r="P23" s="205"/>
      <c r="Q23" s="205"/>
    </row>
    <row r="24" spans="2:17">
      <c r="B24" s="205"/>
      <c r="C24" s="205"/>
      <c r="D24" s="205"/>
      <c r="E24" s="205"/>
      <c r="F24" s="205"/>
      <c r="G24" s="205"/>
      <c r="H24" s="205"/>
      <c r="I24" s="205"/>
      <c r="J24" s="205"/>
      <c r="K24" s="205"/>
      <c r="L24" s="205"/>
      <c r="M24" s="205"/>
      <c r="N24" s="205"/>
      <c r="O24" s="205"/>
      <c r="P24" s="205"/>
      <c r="Q24" s="205"/>
    </row>
    <row r="25" spans="2:17">
      <c r="B25" s="205"/>
      <c r="C25" s="205"/>
      <c r="D25" s="205"/>
      <c r="E25" s="205"/>
      <c r="F25" s="205"/>
      <c r="G25" s="205"/>
      <c r="H25" s="205"/>
      <c r="I25" s="205"/>
      <c r="J25" s="205"/>
      <c r="K25" s="205"/>
      <c r="L25" s="205"/>
      <c r="M25" s="205"/>
      <c r="N25" s="205"/>
      <c r="O25" s="205"/>
      <c r="P25" s="205"/>
      <c r="Q25" s="205"/>
    </row>
    <row r="26" spans="2:17">
      <c r="B26" s="205"/>
      <c r="C26" s="205"/>
      <c r="D26" s="205"/>
      <c r="E26" s="205"/>
      <c r="F26" s="205"/>
      <c r="G26" s="205"/>
      <c r="H26" s="205"/>
      <c r="I26" s="205"/>
      <c r="J26" s="205"/>
      <c r="K26" s="205"/>
      <c r="L26" s="205"/>
      <c r="M26" s="205"/>
      <c r="N26" s="205"/>
      <c r="O26" s="205"/>
      <c r="P26" s="205"/>
      <c r="Q26" s="205"/>
    </row>
    <row r="27" spans="2:17">
      <c r="B27" s="205"/>
      <c r="C27" s="205"/>
      <c r="D27" s="205"/>
      <c r="E27" s="205"/>
      <c r="F27" s="205"/>
      <c r="G27" s="205"/>
      <c r="H27" s="205"/>
      <c r="I27" s="205"/>
      <c r="J27" s="205"/>
      <c r="K27" s="205"/>
      <c r="L27" s="205"/>
      <c r="M27" s="205"/>
      <c r="N27" s="205"/>
      <c r="O27" s="205"/>
      <c r="P27" s="205"/>
      <c r="Q27" s="205"/>
    </row>
    <row r="28" spans="2:17">
      <c r="B28" s="205"/>
      <c r="C28" s="205"/>
      <c r="D28" s="205"/>
      <c r="E28" s="205"/>
      <c r="F28" s="205"/>
      <c r="G28" s="205"/>
      <c r="H28" s="205"/>
      <c r="I28" s="205"/>
      <c r="J28" s="205"/>
      <c r="K28" s="205"/>
      <c r="L28" s="205"/>
      <c r="M28" s="205"/>
      <c r="N28" s="205"/>
      <c r="O28" s="205"/>
      <c r="P28" s="205"/>
      <c r="Q28" s="205"/>
    </row>
    <row r="29" spans="2:17">
      <c r="B29" s="205"/>
      <c r="C29" s="205"/>
      <c r="D29" s="205"/>
      <c r="E29" s="205"/>
      <c r="F29" s="205"/>
      <c r="G29" s="205"/>
      <c r="H29" s="205"/>
      <c r="I29" s="205"/>
      <c r="J29" s="205"/>
      <c r="K29" s="205"/>
      <c r="L29" s="205"/>
      <c r="M29" s="205"/>
      <c r="N29" s="205"/>
      <c r="O29" s="205"/>
      <c r="P29" s="205"/>
      <c r="Q29" s="205"/>
    </row>
    <row r="30" spans="2:17">
      <c r="B30" s="205"/>
      <c r="C30" s="205"/>
      <c r="D30" s="205"/>
      <c r="E30" s="205"/>
      <c r="F30" s="205"/>
      <c r="G30" s="205"/>
      <c r="H30" s="205"/>
      <c r="I30" s="205"/>
      <c r="J30" s="205"/>
      <c r="K30" s="205"/>
      <c r="L30" s="205"/>
      <c r="M30" s="205"/>
      <c r="N30" s="205"/>
      <c r="O30" s="205"/>
      <c r="P30" s="205"/>
      <c r="Q30" s="205"/>
    </row>
    <row r="31" spans="2:17">
      <c r="B31" s="205"/>
      <c r="C31" s="205"/>
      <c r="D31" s="205"/>
      <c r="E31" s="205"/>
      <c r="F31" s="205"/>
      <c r="G31" s="205"/>
      <c r="H31" s="205"/>
      <c r="I31" s="205"/>
      <c r="J31" s="205"/>
      <c r="K31" s="205"/>
      <c r="L31" s="205"/>
      <c r="M31" s="205"/>
      <c r="N31" s="205"/>
      <c r="O31" s="205"/>
      <c r="P31" s="205"/>
      <c r="Q31" s="205"/>
    </row>
    <row r="32" spans="2:17">
      <c r="B32" s="205"/>
      <c r="C32" s="205"/>
      <c r="D32" s="205"/>
      <c r="E32" s="205"/>
      <c r="F32" s="205"/>
      <c r="G32" s="205"/>
      <c r="H32" s="205"/>
      <c r="I32" s="205"/>
      <c r="J32" s="205"/>
      <c r="K32" s="205"/>
      <c r="L32" s="205"/>
      <c r="M32" s="205"/>
      <c r="N32" s="205"/>
      <c r="O32" s="205"/>
      <c r="P32" s="205"/>
      <c r="Q32" s="205"/>
    </row>
    <row r="33" spans="2:17">
      <c r="B33" s="205"/>
      <c r="C33" s="205"/>
      <c r="D33" s="205"/>
      <c r="E33" s="205"/>
      <c r="F33" s="205"/>
      <c r="G33" s="205"/>
      <c r="H33" s="205"/>
      <c r="I33" s="205"/>
      <c r="J33" s="205"/>
      <c r="K33" s="205"/>
      <c r="L33" s="205"/>
      <c r="M33" s="205"/>
      <c r="N33" s="205"/>
      <c r="O33" s="205"/>
      <c r="P33" s="205"/>
      <c r="Q33" s="205"/>
    </row>
    <row r="34" spans="2:17">
      <c r="B34" s="205"/>
      <c r="C34" s="205"/>
      <c r="D34" s="205"/>
      <c r="E34" s="205"/>
      <c r="F34" s="205"/>
      <c r="G34" s="205"/>
      <c r="H34" s="205"/>
      <c r="I34" s="205"/>
      <c r="J34" s="205"/>
      <c r="K34" s="205"/>
      <c r="L34" s="205"/>
      <c r="M34" s="205"/>
      <c r="N34" s="205"/>
      <c r="O34" s="205"/>
      <c r="P34" s="205"/>
      <c r="Q34" s="205"/>
    </row>
    <row r="35" spans="2:17">
      <c r="B35" s="205"/>
      <c r="C35" s="205"/>
      <c r="D35" s="205"/>
      <c r="E35" s="205"/>
      <c r="F35" s="205"/>
      <c r="G35" s="205"/>
      <c r="H35" s="205"/>
      <c r="I35" s="205"/>
      <c r="J35" s="205"/>
      <c r="K35" s="205"/>
      <c r="L35" s="205"/>
      <c r="M35" s="205"/>
      <c r="N35" s="205"/>
      <c r="O35" s="205"/>
      <c r="P35" s="205"/>
      <c r="Q35" s="205"/>
    </row>
    <row r="36" spans="2:17">
      <c r="B36" s="205"/>
      <c r="C36" s="205"/>
      <c r="D36" s="205"/>
      <c r="E36" s="205"/>
      <c r="F36" s="205"/>
      <c r="G36" s="205"/>
      <c r="H36" s="205"/>
      <c r="I36" s="205"/>
      <c r="J36" s="205"/>
      <c r="K36" s="205"/>
      <c r="L36" s="205"/>
      <c r="M36" s="205"/>
      <c r="N36" s="205"/>
      <c r="O36" s="205"/>
      <c r="P36" s="205"/>
      <c r="Q36" s="205"/>
    </row>
    <row r="37" spans="2:17">
      <c r="B37" s="205"/>
      <c r="C37" s="205"/>
      <c r="D37" s="205"/>
      <c r="E37" s="205"/>
      <c r="F37" s="205"/>
      <c r="G37" s="205"/>
      <c r="H37" s="205"/>
      <c r="I37" s="205"/>
      <c r="J37" s="205"/>
      <c r="K37" s="205"/>
      <c r="L37" s="205"/>
      <c r="M37" s="205"/>
      <c r="N37" s="205"/>
      <c r="O37" s="205"/>
      <c r="P37" s="205"/>
      <c r="Q37" s="205"/>
    </row>
    <row r="38" spans="2:17">
      <c r="B38" s="205"/>
      <c r="C38" s="205"/>
      <c r="D38" s="205"/>
      <c r="E38" s="205"/>
      <c r="F38" s="205"/>
      <c r="G38" s="205"/>
      <c r="H38" s="205"/>
      <c r="I38" s="205"/>
      <c r="J38" s="205"/>
      <c r="K38" s="205"/>
      <c r="L38" s="205"/>
      <c r="M38" s="205"/>
      <c r="N38" s="205"/>
      <c r="O38" s="205"/>
      <c r="P38" s="205"/>
      <c r="Q38" s="205"/>
    </row>
    <row r="39" spans="2:17">
      <c r="B39" s="205"/>
      <c r="C39" s="205"/>
      <c r="D39" s="205"/>
      <c r="E39" s="205"/>
      <c r="F39" s="205"/>
      <c r="G39" s="205"/>
      <c r="H39" s="205"/>
      <c r="I39" s="205"/>
      <c r="J39" s="205"/>
      <c r="K39" s="205"/>
      <c r="L39" s="205"/>
      <c r="M39" s="205"/>
      <c r="N39" s="205"/>
      <c r="O39" s="205"/>
      <c r="P39" s="205"/>
      <c r="Q39" s="205"/>
    </row>
    <row r="40" spans="2:17">
      <c r="B40" s="205"/>
      <c r="C40" s="205"/>
      <c r="D40" s="205"/>
      <c r="E40" s="205"/>
      <c r="F40" s="205"/>
      <c r="G40" s="205"/>
      <c r="H40" s="205"/>
      <c r="I40" s="205"/>
      <c r="J40" s="205"/>
      <c r="K40" s="205"/>
      <c r="L40" s="205"/>
      <c r="M40" s="205"/>
      <c r="N40" s="205"/>
      <c r="O40" s="205"/>
      <c r="P40" s="205"/>
      <c r="Q40" s="205"/>
    </row>
    <row r="41" spans="2:17">
      <c r="B41" s="205"/>
      <c r="C41" s="205"/>
      <c r="D41" s="205"/>
      <c r="E41" s="205"/>
      <c r="F41" s="205"/>
      <c r="G41" s="205"/>
      <c r="H41" s="205"/>
      <c r="I41" s="205"/>
      <c r="J41" s="205"/>
      <c r="K41" s="205"/>
      <c r="L41" s="205"/>
      <c r="M41" s="205"/>
      <c r="N41" s="205"/>
      <c r="O41" s="205"/>
      <c r="P41" s="205"/>
      <c r="Q41" s="205"/>
    </row>
    <row r="42" spans="2:17">
      <c r="B42" s="205"/>
      <c r="C42" s="205"/>
      <c r="D42" s="205"/>
      <c r="E42" s="205"/>
      <c r="F42" s="205"/>
      <c r="G42" s="205"/>
      <c r="H42" s="205"/>
      <c r="I42" s="205"/>
      <c r="J42" s="205"/>
      <c r="K42" s="205"/>
      <c r="L42" s="205"/>
      <c r="M42" s="205"/>
      <c r="N42" s="205"/>
      <c r="O42" s="205"/>
      <c r="P42" s="205"/>
      <c r="Q42" s="205"/>
    </row>
    <row r="43" spans="2:17">
      <c r="B43" s="205"/>
      <c r="C43" s="205"/>
      <c r="D43" s="205"/>
      <c r="E43" s="205"/>
      <c r="F43" s="205"/>
      <c r="G43" s="205"/>
      <c r="H43" s="205"/>
      <c r="I43" s="205"/>
      <c r="J43" s="205"/>
      <c r="K43" s="205"/>
      <c r="L43" s="205"/>
      <c r="M43" s="205"/>
      <c r="N43" s="205"/>
      <c r="O43" s="205"/>
      <c r="P43" s="205"/>
      <c r="Q43" s="205"/>
    </row>
    <row r="44" spans="2:17">
      <c r="B44" s="205"/>
      <c r="C44" s="205"/>
      <c r="D44" s="205"/>
      <c r="E44" s="205"/>
      <c r="F44" s="205"/>
      <c r="G44" s="205"/>
      <c r="H44" s="205"/>
      <c r="I44" s="205"/>
      <c r="J44" s="205"/>
      <c r="K44" s="205"/>
      <c r="L44" s="205"/>
      <c r="M44" s="205"/>
      <c r="N44" s="205"/>
      <c r="O44" s="205"/>
      <c r="P44" s="205"/>
      <c r="Q44" s="205"/>
    </row>
    <row r="45" spans="2:17">
      <c r="B45" s="205"/>
      <c r="C45" s="205"/>
      <c r="D45" s="205"/>
      <c r="E45" s="205"/>
      <c r="F45" s="205"/>
      <c r="G45" s="205"/>
      <c r="H45" s="205"/>
      <c r="I45" s="205"/>
      <c r="J45" s="205"/>
      <c r="K45" s="205"/>
      <c r="L45" s="205"/>
      <c r="M45" s="205"/>
      <c r="N45" s="205"/>
      <c r="O45" s="205"/>
      <c r="P45" s="205"/>
      <c r="Q45" s="205"/>
    </row>
    <row r="46" spans="2:17">
      <c r="B46" s="205"/>
      <c r="C46" s="205"/>
      <c r="D46" s="205"/>
      <c r="E46" s="205"/>
      <c r="F46" s="205"/>
      <c r="G46" s="205"/>
      <c r="H46" s="205"/>
      <c r="I46" s="205"/>
      <c r="J46" s="205"/>
      <c r="K46" s="205"/>
      <c r="L46" s="205"/>
      <c r="M46" s="205"/>
      <c r="N46" s="205"/>
      <c r="O46" s="205"/>
      <c r="P46" s="205"/>
      <c r="Q46" s="205"/>
    </row>
    <row r="47" spans="2:17">
      <c r="B47" s="205"/>
      <c r="C47" s="205"/>
      <c r="D47" s="205"/>
      <c r="E47" s="205"/>
      <c r="F47" s="205"/>
      <c r="G47" s="205"/>
      <c r="H47" s="205"/>
      <c r="I47" s="205"/>
      <c r="J47" s="205"/>
      <c r="K47" s="205"/>
      <c r="L47" s="205"/>
      <c r="M47" s="205"/>
      <c r="N47" s="205"/>
      <c r="O47" s="205"/>
      <c r="P47" s="205"/>
      <c r="Q47" s="205"/>
    </row>
    <row r="48" spans="2:17">
      <c r="B48" s="205"/>
      <c r="C48" s="205"/>
      <c r="D48" s="205"/>
      <c r="E48" s="205"/>
      <c r="F48" s="205"/>
      <c r="G48" s="205"/>
      <c r="H48" s="205"/>
      <c r="I48" s="205"/>
      <c r="J48" s="205"/>
      <c r="K48" s="205"/>
      <c r="L48" s="205"/>
      <c r="M48" s="205"/>
      <c r="N48" s="205"/>
      <c r="O48" s="205"/>
      <c r="P48" s="205"/>
      <c r="Q48" s="205"/>
    </row>
    <row r="49" spans="2:17">
      <c r="B49" s="205"/>
      <c r="C49" s="205"/>
      <c r="D49" s="205"/>
      <c r="E49" s="205"/>
      <c r="F49" s="205"/>
      <c r="G49" s="205"/>
      <c r="H49" s="205"/>
      <c r="I49" s="205"/>
      <c r="J49" s="205"/>
      <c r="K49" s="205"/>
      <c r="L49" s="205"/>
      <c r="M49" s="205"/>
      <c r="N49" s="205"/>
      <c r="O49" s="205"/>
      <c r="P49" s="205"/>
      <c r="Q49" s="205"/>
    </row>
    <row r="50" spans="2:17">
      <c r="B50" s="205"/>
      <c r="C50" s="205"/>
      <c r="D50" s="205"/>
      <c r="E50" s="205"/>
      <c r="F50" s="205"/>
      <c r="G50" s="205"/>
      <c r="H50" s="205"/>
      <c r="I50" s="205"/>
      <c r="J50" s="205"/>
      <c r="K50" s="205"/>
      <c r="L50" s="205"/>
      <c r="M50" s="205"/>
      <c r="N50" s="205"/>
      <c r="O50" s="205"/>
      <c r="P50" s="205"/>
      <c r="Q50" s="205"/>
    </row>
    <row r="51" spans="2:17">
      <c r="B51" s="205"/>
      <c r="C51" s="205"/>
      <c r="D51" s="205"/>
      <c r="E51" s="205"/>
      <c r="F51" s="205"/>
      <c r="G51" s="205"/>
      <c r="H51" s="205"/>
      <c r="I51" s="205"/>
      <c r="J51" s="205"/>
      <c r="K51" s="205"/>
      <c r="L51" s="205"/>
      <c r="M51" s="205"/>
      <c r="N51" s="205"/>
      <c r="O51" s="205"/>
      <c r="P51" s="205"/>
      <c r="Q51" s="205"/>
    </row>
  </sheetData>
  <mergeCells count="9">
    <mergeCell ref="B7:H7"/>
    <mergeCell ref="D2:E2"/>
    <mergeCell ref="B1:X1"/>
    <mergeCell ref="B4:C4"/>
    <mergeCell ref="D4:H4"/>
    <mergeCell ref="B5:C5"/>
    <mergeCell ref="D5:H5"/>
    <mergeCell ref="I7:K7"/>
    <mergeCell ref="L7:Q7"/>
  </mergeCells>
  <hyperlinks>
    <hyperlink ref="B2" location="INICIO!A1" display="REGRESAR" xr:uid="{00000000-0004-0000-0900-000000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tabColor rgb="FFD5C93D"/>
  </sheetPr>
  <dimension ref="A1"/>
  <sheetViews>
    <sheetView workbookViewId="0"/>
  </sheetViews>
  <sheetFormatPr baseColWidth="10" defaultColWidth="11.42578125" defaultRowHeight="1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3">
    <tabColor rgb="FF0F3D38"/>
  </sheetPr>
  <dimension ref="A1:K47"/>
  <sheetViews>
    <sheetView zoomScaleNormal="100" workbookViewId="0"/>
  </sheetViews>
  <sheetFormatPr baseColWidth="10" defaultColWidth="11.42578125" defaultRowHeight="14.25"/>
  <cols>
    <col min="1" max="1" width="8.85546875" style="2" customWidth="1"/>
    <col min="2" max="2" width="76.28515625" style="2" customWidth="1"/>
    <col min="3" max="3" width="11.42578125" style="2"/>
    <col min="4" max="8" width="15.7109375" style="2" customWidth="1"/>
    <col min="9" max="9" width="11.42578125" style="2"/>
    <col min="10" max="10" width="15.42578125" style="2" bestFit="1" customWidth="1"/>
    <col min="11" max="11" width="32.7109375" style="2" customWidth="1"/>
    <col min="12" max="16384" width="11.42578125" style="2"/>
  </cols>
  <sheetData>
    <row r="1" spans="1:11" ht="15" thickBot="1"/>
    <row r="2" spans="1:11" ht="15.75" customHeight="1">
      <c r="B2" s="549" t="s">
        <v>2118</v>
      </c>
      <c r="C2" s="550"/>
      <c r="D2" s="553" t="s">
        <v>2119</v>
      </c>
      <c r="E2" s="553"/>
      <c r="F2" s="553"/>
      <c r="G2" s="553"/>
      <c r="H2" s="553"/>
      <c r="I2" s="542" t="s">
        <v>2120</v>
      </c>
      <c r="J2" s="544" t="s">
        <v>2121</v>
      </c>
      <c r="K2" s="546" t="s">
        <v>2122</v>
      </c>
    </row>
    <row r="3" spans="1:11">
      <c r="A3" s="91" t="s">
        <v>3</v>
      </c>
      <c r="B3" s="551"/>
      <c r="C3" s="552"/>
      <c r="D3" s="110"/>
      <c r="E3" s="110"/>
      <c r="F3" s="110"/>
      <c r="G3" s="110"/>
      <c r="H3" s="110"/>
      <c r="I3" s="543"/>
      <c r="J3" s="545"/>
      <c r="K3" s="547"/>
    </row>
    <row r="4" spans="1:11" ht="14.25" customHeight="1" thickBot="1">
      <c r="B4" s="149" t="s">
        <v>2123</v>
      </c>
      <c r="C4" s="150" t="s">
        <v>2124</v>
      </c>
      <c r="D4" s="151"/>
      <c r="E4" s="151"/>
      <c r="F4" s="151"/>
      <c r="G4" s="151"/>
      <c r="H4" s="151"/>
      <c r="I4" s="152">
        <f>SUM(D4:H4)</f>
        <v>0</v>
      </c>
      <c r="J4" s="153">
        <f>+I4</f>
        <v>0</v>
      </c>
      <c r="K4" s="548"/>
    </row>
    <row r="5" spans="1:11">
      <c r="B5" s="144"/>
      <c r="C5" s="145"/>
      <c r="D5" s="146"/>
      <c r="E5" s="146"/>
      <c r="F5" s="146"/>
      <c r="G5" s="146"/>
      <c r="H5" s="146"/>
      <c r="I5" s="147">
        <f t="shared" ref="I5:I14" si="0">SUM(D5:H5)</f>
        <v>0</v>
      </c>
      <c r="J5" s="127">
        <f>+SUMPRODUCT(D$4:H$4,D5:H5)/5</f>
        <v>0</v>
      </c>
      <c r="K5" s="148" t="str">
        <f>IF(J5&lt;=0.6,"BAJO IMPACTO",IF(J5&lt;=0.8,"MEDIO IMPACTO RECOMENDABLE EVALUARLO EN EL RIESGO",IF(J5&lt;=1,"ALTO IMPACTO OBLIGATORIO ARTICULARLA A UNO DE LOS RIESGOS")))</f>
        <v>BAJO IMPACTO</v>
      </c>
    </row>
    <row r="6" spans="1:11">
      <c r="B6" s="123"/>
      <c r="C6" s="124"/>
      <c r="D6" s="125"/>
      <c r="E6" s="125"/>
      <c r="F6" s="125"/>
      <c r="G6" s="125"/>
      <c r="H6" s="125"/>
      <c r="I6" s="126">
        <f t="shared" si="0"/>
        <v>0</v>
      </c>
      <c r="J6" s="127">
        <f>+SUMPRODUCT(D$4:H$4,D6:H6)/5</f>
        <v>0</v>
      </c>
      <c r="K6" s="128" t="str">
        <f>IF(J6&lt;=0.6,"BAJO IMPACTO",IF(J6&lt;=0.8,"MEDIO IMPACTO RECOMENDABLE EVALUARLO EN EL RIESGO",IF(J6&lt;=1,"ALTO IMPACTO OBLIGATORIO ARTICULARLA A UNO DE LOS RIESGOS")))</f>
        <v>BAJO IMPACTO</v>
      </c>
    </row>
    <row r="7" spans="1:11">
      <c r="B7" s="123"/>
      <c r="C7" s="124"/>
      <c r="D7" s="125"/>
      <c r="E7" s="125"/>
      <c r="F7" s="125"/>
      <c r="G7" s="125"/>
      <c r="H7" s="125"/>
      <c r="I7" s="126">
        <f t="shared" si="0"/>
        <v>0</v>
      </c>
      <c r="J7" s="127">
        <f t="shared" ref="J7:J47" si="1">+SUMPRODUCT(D$4:H$4,D7:H7)/5</f>
        <v>0</v>
      </c>
      <c r="K7" s="128" t="str">
        <f t="shared" ref="K7:K25" si="2">IF(J7&lt;=0.6,"BAJO IMPACTO",IF(J7&lt;=0.8,"MEDIO IMPACTO RECOMENDABLE EVALUARLO EN EL RIESGO",IF(J7&lt;=1,"ALTO IMPACTO OBLIGATORIO ARTICULARLA A UNO DE LOS RIESGOS")))</f>
        <v>BAJO IMPACTO</v>
      </c>
    </row>
    <row r="8" spans="1:11">
      <c r="B8" s="123"/>
      <c r="C8" s="124"/>
      <c r="D8" s="125"/>
      <c r="E8" s="125"/>
      <c r="F8" s="125"/>
      <c r="G8" s="125"/>
      <c r="H8" s="125"/>
      <c r="I8" s="126">
        <f t="shared" si="0"/>
        <v>0</v>
      </c>
      <c r="J8" s="127">
        <f t="shared" si="1"/>
        <v>0</v>
      </c>
      <c r="K8" s="128" t="str">
        <f t="shared" si="2"/>
        <v>BAJO IMPACTO</v>
      </c>
    </row>
    <row r="9" spans="1:11">
      <c r="B9" s="123"/>
      <c r="C9" s="124"/>
      <c r="D9" s="125"/>
      <c r="E9" s="125"/>
      <c r="F9" s="125"/>
      <c r="G9" s="125"/>
      <c r="H9" s="125"/>
      <c r="I9" s="126">
        <f t="shared" si="0"/>
        <v>0</v>
      </c>
      <c r="J9" s="127">
        <f t="shared" si="1"/>
        <v>0</v>
      </c>
      <c r="K9" s="128" t="str">
        <f t="shared" si="2"/>
        <v>BAJO IMPACTO</v>
      </c>
    </row>
    <row r="10" spans="1:11">
      <c r="B10" s="123"/>
      <c r="C10" s="124"/>
      <c r="D10" s="125"/>
      <c r="E10" s="125"/>
      <c r="F10" s="125"/>
      <c r="G10" s="125"/>
      <c r="H10" s="125"/>
      <c r="I10" s="126">
        <f t="shared" si="0"/>
        <v>0</v>
      </c>
      <c r="J10" s="127">
        <f t="shared" si="1"/>
        <v>0</v>
      </c>
      <c r="K10" s="128" t="str">
        <f t="shared" si="2"/>
        <v>BAJO IMPACTO</v>
      </c>
    </row>
    <row r="11" spans="1:11">
      <c r="B11" s="123"/>
      <c r="C11" s="124"/>
      <c r="D11" s="125"/>
      <c r="E11" s="125"/>
      <c r="F11" s="125"/>
      <c r="G11" s="125"/>
      <c r="H11" s="125"/>
      <c r="I11" s="126">
        <f t="shared" si="0"/>
        <v>0</v>
      </c>
      <c r="J11" s="127">
        <f t="shared" si="1"/>
        <v>0</v>
      </c>
      <c r="K11" s="128" t="str">
        <f t="shared" si="2"/>
        <v>BAJO IMPACTO</v>
      </c>
    </row>
    <row r="12" spans="1:11">
      <c r="B12" s="123"/>
      <c r="C12" s="124"/>
      <c r="D12" s="125"/>
      <c r="E12" s="125"/>
      <c r="F12" s="125"/>
      <c r="G12" s="125"/>
      <c r="H12" s="125"/>
      <c r="I12" s="126">
        <f t="shared" si="0"/>
        <v>0</v>
      </c>
      <c r="J12" s="127">
        <f t="shared" si="1"/>
        <v>0</v>
      </c>
      <c r="K12" s="128" t="str">
        <f t="shared" si="2"/>
        <v>BAJO IMPACTO</v>
      </c>
    </row>
    <row r="13" spans="1:11">
      <c r="B13" s="123"/>
      <c r="C13" s="124"/>
      <c r="D13" s="125"/>
      <c r="E13" s="125"/>
      <c r="F13" s="125"/>
      <c r="G13" s="125"/>
      <c r="H13" s="125"/>
      <c r="I13" s="126">
        <f t="shared" si="0"/>
        <v>0</v>
      </c>
      <c r="J13" s="127">
        <f t="shared" si="1"/>
        <v>0</v>
      </c>
      <c r="K13" s="128" t="str">
        <f t="shared" si="2"/>
        <v>BAJO IMPACTO</v>
      </c>
    </row>
    <row r="14" spans="1:11">
      <c r="B14" s="123"/>
      <c r="C14" s="124"/>
      <c r="D14" s="125"/>
      <c r="E14" s="125"/>
      <c r="F14" s="125"/>
      <c r="G14" s="125"/>
      <c r="H14" s="125"/>
      <c r="I14" s="126">
        <f t="shared" si="0"/>
        <v>0</v>
      </c>
      <c r="J14" s="127">
        <f t="shared" si="1"/>
        <v>0</v>
      </c>
      <c r="K14" s="128" t="str">
        <f t="shared" si="2"/>
        <v>BAJO IMPACTO</v>
      </c>
    </row>
    <row r="15" spans="1:11">
      <c r="B15" s="140" t="s">
        <v>2112</v>
      </c>
      <c r="C15" s="137"/>
      <c r="D15" s="137"/>
      <c r="E15" s="137"/>
      <c r="F15" s="137"/>
      <c r="G15" s="137"/>
      <c r="H15" s="137"/>
      <c r="I15" s="138"/>
      <c r="J15" s="138"/>
      <c r="K15" s="139"/>
    </row>
    <row r="16" spans="1:11">
      <c r="B16" s="123"/>
      <c r="C16" s="124"/>
      <c r="D16" s="125"/>
      <c r="E16" s="125"/>
      <c r="F16" s="125"/>
      <c r="G16" s="125"/>
      <c r="H16" s="125"/>
      <c r="I16" s="126">
        <f t="shared" ref="I16:I25" si="3">SUM(D16:H16)</f>
        <v>0</v>
      </c>
      <c r="J16" s="127">
        <f t="shared" si="1"/>
        <v>0</v>
      </c>
      <c r="K16" s="128" t="str">
        <f t="shared" si="2"/>
        <v>BAJO IMPACTO</v>
      </c>
    </row>
    <row r="17" spans="2:11">
      <c r="B17" s="123"/>
      <c r="C17" s="124"/>
      <c r="D17" s="125"/>
      <c r="E17" s="125"/>
      <c r="F17" s="125"/>
      <c r="G17" s="125"/>
      <c r="H17" s="125"/>
      <c r="I17" s="126">
        <f t="shared" si="3"/>
        <v>0</v>
      </c>
      <c r="J17" s="127">
        <f t="shared" si="1"/>
        <v>0</v>
      </c>
      <c r="K17" s="128" t="str">
        <f t="shared" si="2"/>
        <v>BAJO IMPACTO</v>
      </c>
    </row>
    <row r="18" spans="2:11">
      <c r="B18" s="123"/>
      <c r="C18" s="124"/>
      <c r="D18" s="125"/>
      <c r="E18" s="125"/>
      <c r="F18" s="125"/>
      <c r="G18" s="125"/>
      <c r="H18" s="125"/>
      <c r="I18" s="126">
        <f t="shared" si="3"/>
        <v>0</v>
      </c>
      <c r="J18" s="127">
        <f t="shared" si="1"/>
        <v>0</v>
      </c>
      <c r="K18" s="128" t="str">
        <f t="shared" si="2"/>
        <v>BAJO IMPACTO</v>
      </c>
    </row>
    <row r="19" spans="2:11">
      <c r="B19" s="123"/>
      <c r="C19" s="124"/>
      <c r="D19" s="125"/>
      <c r="E19" s="125"/>
      <c r="F19" s="125"/>
      <c r="G19" s="125"/>
      <c r="H19" s="125"/>
      <c r="I19" s="126">
        <f t="shared" si="3"/>
        <v>0</v>
      </c>
      <c r="J19" s="127">
        <f t="shared" si="1"/>
        <v>0</v>
      </c>
      <c r="K19" s="128" t="str">
        <f t="shared" si="2"/>
        <v>BAJO IMPACTO</v>
      </c>
    </row>
    <row r="20" spans="2:11">
      <c r="B20" s="123"/>
      <c r="C20" s="124"/>
      <c r="D20" s="125"/>
      <c r="E20" s="125"/>
      <c r="F20" s="125"/>
      <c r="G20" s="125"/>
      <c r="H20" s="125"/>
      <c r="I20" s="126">
        <f t="shared" si="3"/>
        <v>0</v>
      </c>
      <c r="J20" s="127">
        <f t="shared" si="1"/>
        <v>0</v>
      </c>
      <c r="K20" s="128" t="str">
        <f t="shared" si="2"/>
        <v>BAJO IMPACTO</v>
      </c>
    </row>
    <row r="21" spans="2:11">
      <c r="B21" s="123"/>
      <c r="C21" s="124"/>
      <c r="D21" s="125"/>
      <c r="E21" s="125"/>
      <c r="F21" s="125"/>
      <c r="G21" s="125"/>
      <c r="H21" s="125"/>
      <c r="I21" s="126">
        <f t="shared" si="3"/>
        <v>0</v>
      </c>
      <c r="J21" s="127">
        <f t="shared" si="1"/>
        <v>0</v>
      </c>
      <c r="K21" s="128" t="str">
        <f t="shared" si="2"/>
        <v>BAJO IMPACTO</v>
      </c>
    </row>
    <row r="22" spans="2:11">
      <c r="B22" s="123"/>
      <c r="C22" s="124"/>
      <c r="D22" s="125"/>
      <c r="E22" s="125"/>
      <c r="F22" s="125"/>
      <c r="G22" s="125"/>
      <c r="H22" s="125"/>
      <c r="I22" s="126">
        <f t="shared" si="3"/>
        <v>0</v>
      </c>
      <c r="J22" s="127">
        <f t="shared" si="1"/>
        <v>0</v>
      </c>
      <c r="K22" s="128" t="str">
        <f t="shared" si="2"/>
        <v>BAJO IMPACTO</v>
      </c>
    </row>
    <row r="23" spans="2:11">
      <c r="B23" s="123"/>
      <c r="C23" s="124"/>
      <c r="D23" s="125"/>
      <c r="E23" s="125"/>
      <c r="F23" s="125"/>
      <c r="G23" s="125"/>
      <c r="H23" s="125"/>
      <c r="I23" s="126">
        <f t="shared" si="3"/>
        <v>0</v>
      </c>
      <c r="J23" s="127">
        <f t="shared" si="1"/>
        <v>0</v>
      </c>
      <c r="K23" s="128" t="str">
        <f t="shared" si="2"/>
        <v>BAJO IMPACTO</v>
      </c>
    </row>
    <row r="24" spans="2:11">
      <c r="B24" s="123"/>
      <c r="C24" s="124"/>
      <c r="D24" s="125"/>
      <c r="E24" s="125"/>
      <c r="F24" s="125"/>
      <c r="G24" s="125"/>
      <c r="H24" s="125"/>
      <c r="I24" s="126">
        <f t="shared" si="3"/>
        <v>0</v>
      </c>
      <c r="J24" s="127">
        <f t="shared" si="1"/>
        <v>0</v>
      </c>
      <c r="K24" s="128" t="str">
        <f t="shared" si="2"/>
        <v>BAJO IMPACTO</v>
      </c>
    </row>
    <row r="25" spans="2:11">
      <c r="B25" s="123"/>
      <c r="C25" s="124"/>
      <c r="D25" s="125"/>
      <c r="E25" s="125"/>
      <c r="F25" s="125"/>
      <c r="G25" s="125"/>
      <c r="H25" s="125"/>
      <c r="I25" s="126">
        <f t="shared" si="3"/>
        <v>0</v>
      </c>
      <c r="J25" s="127">
        <f t="shared" si="1"/>
        <v>0</v>
      </c>
      <c r="K25" s="128" t="str">
        <f t="shared" si="2"/>
        <v>BAJO IMPACTO</v>
      </c>
    </row>
    <row r="26" spans="2:11">
      <c r="B26" s="140" t="s">
        <v>2125</v>
      </c>
      <c r="C26" s="141"/>
      <c r="D26" s="141"/>
      <c r="E26" s="141"/>
      <c r="F26" s="141"/>
      <c r="G26" s="141"/>
      <c r="H26" s="141"/>
      <c r="I26" s="142"/>
      <c r="J26" s="142"/>
      <c r="K26" s="143"/>
    </row>
    <row r="27" spans="2:11">
      <c r="B27" s="123"/>
      <c r="C27" s="124"/>
      <c r="D27" s="125"/>
      <c r="E27" s="125"/>
      <c r="F27" s="125"/>
      <c r="G27" s="125"/>
      <c r="H27" s="125"/>
      <c r="I27" s="126">
        <f t="shared" ref="I27:I36" si="4">SUM(D27:H27)</f>
        <v>0</v>
      </c>
      <c r="J27" s="127">
        <f t="shared" si="1"/>
        <v>0</v>
      </c>
      <c r="K27" s="128" t="str">
        <f t="shared" ref="K27:K47" si="5">IF(J27&lt;=0.6,"BAJO IMPACTO",IF(J27&lt;=0.8,"MEDIO IMPACTO RECOMENDABLE EVALUARLO",IF(J27&lt;=1,"ALTO IMPACTO OBLIGATORIO ARTICULARLA A UNA DE LAS OPORTUNIDADES")))</f>
        <v>BAJO IMPACTO</v>
      </c>
    </row>
    <row r="28" spans="2:11">
      <c r="B28" s="123"/>
      <c r="C28" s="124"/>
      <c r="D28" s="125"/>
      <c r="E28" s="125"/>
      <c r="F28" s="125"/>
      <c r="G28" s="125"/>
      <c r="H28" s="125"/>
      <c r="I28" s="126">
        <f t="shared" si="4"/>
        <v>0</v>
      </c>
      <c r="J28" s="127">
        <f t="shared" si="1"/>
        <v>0</v>
      </c>
      <c r="K28" s="128" t="str">
        <f t="shared" si="5"/>
        <v>BAJO IMPACTO</v>
      </c>
    </row>
    <row r="29" spans="2:11">
      <c r="B29" s="123"/>
      <c r="C29" s="124"/>
      <c r="D29" s="125"/>
      <c r="E29" s="125"/>
      <c r="F29" s="125"/>
      <c r="G29" s="125"/>
      <c r="H29" s="125"/>
      <c r="I29" s="126">
        <f t="shared" si="4"/>
        <v>0</v>
      </c>
      <c r="J29" s="127">
        <f t="shared" si="1"/>
        <v>0</v>
      </c>
      <c r="K29" s="128" t="str">
        <f t="shared" si="5"/>
        <v>BAJO IMPACTO</v>
      </c>
    </row>
    <row r="30" spans="2:11">
      <c r="B30" s="123"/>
      <c r="C30" s="124"/>
      <c r="D30" s="125"/>
      <c r="E30" s="125"/>
      <c r="F30" s="125"/>
      <c r="G30" s="125"/>
      <c r="H30" s="125"/>
      <c r="I30" s="126">
        <f t="shared" si="4"/>
        <v>0</v>
      </c>
      <c r="J30" s="127">
        <f t="shared" si="1"/>
        <v>0</v>
      </c>
      <c r="K30" s="128" t="str">
        <f t="shared" si="5"/>
        <v>BAJO IMPACTO</v>
      </c>
    </row>
    <row r="31" spans="2:11">
      <c r="B31" s="123"/>
      <c r="C31" s="124"/>
      <c r="D31" s="125"/>
      <c r="E31" s="125"/>
      <c r="F31" s="125"/>
      <c r="G31" s="125"/>
      <c r="H31" s="125"/>
      <c r="I31" s="126">
        <f t="shared" si="4"/>
        <v>0</v>
      </c>
      <c r="J31" s="127">
        <f t="shared" si="1"/>
        <v>0</v>
      </c>
      <c r="K31" s="128" t="str">
        <f t="shared" si="5"/>
        <v>BAJO IMPACTO</v>
      </c>
    </row>
    <row r="32" spans="2:11">
      <c r="B32" s="123"/>
      <c r="C32" s="124"/>
      <c r="D32" s="125"/>
      <c r="E32" s="125"/>
      <c r="F32" s="125"/>
      <c r="G32" s="125"/>
      <c r="H32" s="125"/>
      <c r="I32" s="126">
        <f t="shared" si="4"/>
        <v>0</v>
      </c>
      <c r="J32" s="127">
        <f t="shared" si="1"/>
        <v>0</v>
      </c>
      <c r="K32" s="128" t="str">
        <f t="shared" si="5"/>
        <v>BAJO IMPACTO</v>
      </c>
    </row>
    <row r="33" spans="2:11">
      <c r="B33" s="123"/>
      <c r="C33" s="124"/>
      <c r="D33" s="125"/>
      <c r="E33" s="125"/>
      <c r="F33" s="125"/>
      <c r="G33" s="125"/>
      <c r="H33" s="125"/>
      <c r="I33" s="126">
        <f t="shared" si="4"/>
        <v>0</v>
      </c>
      <c r="J33" s="127">
        <f t="shared" si="1"/>
        <v>0</v>
      </c>
      <c r="K33" s="128" t="str">
        <f t="shared" si="5"/>
        <v>BAJO IMPACTO</v>
      </c>
    </row>
    <row r="34" spans="2:11">
      <c r="B34" s="123"/>
      <c r="C34" s="124"/>
      <c r="D34" s="125"/>
      <c r="E34" s="125"/>
      <c r="F34" s="125"/>
      <c r="G34" s="125"/>
      <c r="H34" s="125"/>
      <c r="I34" s="126">
        <f t="shared" si="4"/>
        <v>0</v>
      </c>
      <c r="J34" s="127">
        <f t="shared" si="1"/>
        <v>0</v>
      </c>
      <c r="K34" s="128" t="str">
        <f t="shared" si="5"/>
        <v>BAJO IMPACTO</v>
      </c>
    </row>
    <row r="35" spans="2:11">
      <c r="B35" s="123"/>
      <c r="C35" s="124"/>
      <c r="D35" s="125"/>
      <c r="E35" s="125"/>
      <c r="F35" s="125"/>
      <c r="G35" s="125"/>
      <c r="H35" s="125"/>
      <c r="I35" s="126">
        <f t="shared" si="4"/>
        <v>0</v>
      </c>
      <c r="J35" s="127">
        <f t="shared" si="1"/>
        <v>0</v>
      </c>
      <c r="K35" s="128" t="str">
        <f t="shared" si="5"/>
        <v>BAJO IMPACTO</v>
      </c>
    </row>
    <row r="36" spans="2:11">
      <c r="B36" s="123"/>
      <c r="C36" s="124"/>
      <c r="D36" s="125"/>
      <c r="E36" s="125"/>
      <c r="F36" s="125"/>
      <c r="G36" s="125"/>
      <c r="H36" s="125"/>
      <c r="I36" s="126">
        <f t="shared" si="4"/>
        <v>0</v>
      </c>
      <c r="J36" s="127">
        <f t="shared" si="1"/>
        <v>0</v>
      </c>
      <c r="K36" s="128" t="str">
        <f t="shared" si="5"/>
        <v>BAJO IMPACTO</v>
      </c>
    </row>
    <row r="37" spans="2:11">
      <c r="B37" s="140" t="s">
        <v>2126</v>
      </c>
      <c r="C37" s="141"/>
      <c r="D37" s="141"/>
      <c r="E37" s="141"/>
      <c r="F37" s="141"/>
      <c r="G37" s="141"/>
      <c r="H37" s="141"/>
      <c r="I37" s="142"/>
      <c r="J37" s="142"/>
      <c r="K37" s="143"/>
    </row>
    <row r="38" spans="2:11">
      <c r="B38" s="123"/>
      <c r="C38" s="124"/>
      <c r="D38" s="125"/>
      <c r="E38" s="125"/>
      <c r="F38" s="125"/>
      <c r="G38" s="125"/>
      <c r="H38" s="125"/>
      <c r="I38" s="126">
        <f t="shared" ref="I38:I47" si="6">SUM(D38:H38)</f>
        <v>0</v>
      </c>
      <c r="J38" s="127">
        <f t="shared" si="1"/>
        <v>0</v>
      </c>
      <c r="K38" s="128" t="str">
        <f t="shared" si="5"/>
        <v>BAJO IMPACTO</v>
      </c>
    </row>
    <row r="39" spans="2:11">
      <c r="B39" s="123"/>
      <c r="C39" s="124"/>
      <c r="D39" s="125"/>
      <c r="E39" s="125"/>
      <c r="F39" s="125"/>
      <c r="G39" s="125"/>
      <c r="H39" s="125"/>
      <c r="I39" s="126">
        <f t="shared" si="6"/>
        <v>0</v>
      </c>
      <c r="J39" s="127">
        <f t="shared" si="1"/>
        <v>0</v>
      </c>
      <c r="K39" s="128" t="str">
        <f t="shared" si="5"/>
        <v>BAJO IMPACTO</v>
      </c>
    </row>
    <row r="40" spans="2:11">
      <c r="B40" s="123"/>
      <c r="C40" s="124"/>
      <c r="D40" s="125"/>
      <c r="E40" s="125"/>
      <c r="F40" s="125"/>
      <c r="G40" s="125"/>
      <c r="H40" s="125"/>
      <c r="I40" s="126">
        <f t="shared" si="6"/>
        <v>0</v>
      </c>
      <c r="J40" s="127">
        <f t="shared" si="1"/>
        <v>0</v>
      </c>
      <c r="K40" s="128" t="str">
        <f t="shared" si="5"/>
        <v>BAJO IMPACTO</v>
      </c>
    </row>
    <row r="41" spans="2:11">
      <c r="B41" s="123"/>
      <c r="C41" s="124"/>
      <c r="D41" s="125"/>
      <c r="E41" s="125"/>
      <c r="F41" s="125"/>
      <c r="G41" s="125"/>
      <c r="H41" s="125"/>
      <c r="I41" s="126">
        <f t="shared" si="6"/>
        <v>0</v>
      </c>
      <c r="J41" s="127">
        <f t="shared" si="1"/>
        <v>0</v>
      </c>
      <c r="K41" s="128" t="str">
        <f t="shared" si="5"/>
        <v>BAJO IMPACTO</v>
      </c>
    </row>
    <row r="42" spans="2:11">
      <c r="B42" s="123"/>
      <c r="C42" s="124"/>
      <c r="D42" s="125"/>
      <c r="E42" s="125"/>
      <c r="F42" s="125"/>
      <c r="G42" s="125"/>
      <c r="H42" s="125"/>
      <c r="I42" s="126">
        <f t="shared" si="6"/>
        <v>0</v>
      </c>
      <c r="J42" s="127">
        <f t="shared" si="1"/>
        <v>0</v>
      </c>
      <c r="K42" s="128" t="str">
        <f t="shared" si="5"/>
        <v>BAJO IMPACTO</v>
      </c>
    </row>
    <row r="43" spans="2:11">
      <c r="B43" s="123"/>
      <c r="C43" s="124"/>
      <c r="D43" s="125"/>
      <c r="E43" s="125"/>
      <c r="F43" s="125"/>
      <c r="G43" s="125"/>
      <c r="H43" s="125"/>
      <c r="I43" s="126">
        <f t="shared" si="6"/>
        <v>0</v>
      </c>
      <c r="J43" s="127">
        <f t="shared" si="1"/>
        <v>0</v>
      </c>
      <c r="K43" s="128" t="str">
        <f t="shared" si="5"/>
        <v>BAJO IMPACTO</v>
      </c>
    </row>
    <row r="44" spans="2:11">
      <c r="B44" s="123"/>
      <c r="C44" s="124"/>
      <c r="D44" s="125"/>
      <c r="E44" s="125"/>
      <c r="F44" s="125"/>
      <c r="G44" s="125"/>
      <c r="H44" s="125"/>
      <c r="I44" s="126">
        <f t="shared" si="6"/>
        <v>0</v>
      </c>
      <c r="J44" s="127">
        <f t="shared" si="1"/>
        <v>0</v>
      </c>
      <c r="K44" s="128" t="str">
        <f t="shared" si="5"/>
        <v>BAJO IMPACTO</v>
      </c>
    </row>
    <row r="45" spans="2:11">
      <c r="B45" s="123"/>
      <c r="C45" s="124"/>
      <c r="D45" s="125"/>
      <c r="E45" s="125"/>
      <c r="F45" s="125"/>
      <c r="G45" s="125"/>
      <c r="H45" s="125"/>
      <c r="I45" s="126">
        <f t="shared" si="6"/>
        <v>0</v>
      </c>
      <c r="J45" s="127">
        <f t="shared" si="1"/>
        <v>0</v>
      </c>
      <c r="K45" s="128" t="str">
        <f t="shared" si="5"/>
        <v>BAJO IMPACTO</v>
      </c>
    </row>
    <row r="46" spans="2:11">
      <c r="B46" s="123"/>
      <c r="C46" s="124"/>
      <c r="D46" s="125"/>
      <c r="E46" s="125"/>
      <c r="F46" s="125"/>
      <c r="G46" s="125"/>
      <c r="H46" s="125"/>
      <c r="I46" s="126">
        <f t="shared" si="6"/>
        <v>0</v>
      </c>
      <c r="J46" s="127">
        <f t="shared" si="1"/>
        <v>0</v>
      </c>
      <c r="K46" s="128" t="str">
        <f t="shared" si="5"/>
        <v>BAJO IMPACTO</v>
      </c>
    </row>
    <row r="47" spans="2:11" ht="15" thickBot="1">
      <c r="B47" s="129"/>
      <c r="C47" s="130"/>
      <c r="D47" s="131"/>
      <c r="E47" s="131"/>
      <c r="F47" s="131"/>
      <c r="G47" s="131"/>
      <c r="H47" s="131"/>
      <c r="I47" s="132">
        <f t="shared" si="6"/>
        <v>0</v>
      </c>
      <c r="J47" s="133">
        <f t="shared" si="1"/>
        <v>0</v>
      </c>
      <c r="K47" s="128" t="str">
        <f t="shared" si="5"/>
        <v>BAJO IMPACTO</v>
      </c>
    </row>
  </sheetData>
  <mergeCells count="5">
    <mergeCell ref="I2:I3"/>
    <mergeCell ref="J2:J3"/>
    <mergeCell ref="K2:K4"/>
    <mergeCell ref="B2:C3"/>
    <mergeCell ref="D2:H2"/>
  </mergeCells>
  <conditionalFormatting sqref="C5:C14 C16:C25 C27:C36 C38:C47">
    <cfRule type="iconSet" priority="22">
      <iconSet>
        <cfvo type="percent" val="0"/>
        <cfvo type="percent" val="33"/>
        <cfvo type="percent" val="67"/>
      </iconSet>
    </cfRule>
  </conditionalFormatting>
  <conditionalFormatting sqref="K5:K14">
    <cfRule type="cellIs" dxfId="42" priority="18" operator="equal">
      <formula>"ALTO IMPACTO OBLIGATORIO ARTICULARLA A UNO DE LOS RIESGOS"</formula>
    </cfRule>
    <cfRule type="cellIs" dxfId="41" priority="19" operator="equal">
      <formula>"MEDIO IMPACTO RECOMENDABLE EVALUARLO EN EL RIESGO"</formula>
    </cfRule>
    <cfRule type="cellIs" dxfId="40" priority="20" operator="equal">
      <formula>"BAJO IMPACTO"</formula>
    </cfRule>
  </conditionalFormatting>
  <conditionalFormatting sqref="K27:K36">
    <cfRule type="cellIs" dxfId="39" priority="7" operator="equal">
      <formula>"ALTO IMPACTO OBLIGATORIO ARTICULARLA A UNA DE LAS OPORTUNIDADES"</formula>
    </cfRule>
    <cfRule type="cellIs" dxfId="38" priority="8" operator="equal">
      <formula>"MEDIO IMPACTO RECOMENDABLE EVALUARLO"</formula>
    </cfRule>
    <cfRule type="cellIs" dxfId="37" priority="9" operator="equal">
      <formula>"BAJO IMPACTO"</formula>
    </cfRule>
  </conditionalFormatting>
  <conditionalFormatting sqref="K38:K47">
    <cfRule type="cellIs" dxfId="36" priority="4" operator="equal">
      <formula>"ALTO IMPACTO OBLIGATORIO ARTICULARLA A UNA DE LAS OPORTUNIDADES"</formula>
    </cfRule>
    <cfRule type="cellIs" dxfId="35" priority="5" operator="equal">
      <formula>"MEDIO IMPACTO RECOMENDABLE EVALUARLO"</formula>
    </cfRule>
    <cfRule type="cellIs" dxfId="34" priority="6" operator="equal">
      <formula>"BAJO IMPACTO"</formula>
    </cfRule>
  </conditionalFormatting>
  <conditionalFormatting sqref="K16:K25">
    <cfRule type="cellIs" dxfId="33" priority="1" operator="equal">
      <formula>"ALTO IMPACTO OBLIGATORIO ARTICULARLA A UNO DE LOS RIESGOS"</formula>
    </cfRule>
    <cfRule type="cellIs" dxfId="32" priority="2" operator="equal">
      <formula>"MEDIO IMPACTO RECOMENDABLE EVALUARLO EN EL RIESGO"</formula>
    </cfRule>
    <cfRule type="cellIs" dxfId="31" priority="3" operator="equal">
      <formula>"BAJO IMPACTO"</formula>
    </cfRule>
  </conditionalFormatting>
  <dataValidations count="1">
    <dataValidation allowBlank="1" showInputMessage="1" showErrorMessage="1" prompt="Establezca un peso porcentual (%) por cada parte interesada, donde la suma de todas no supere el 100%. Ejemplo:_x000a__x000a_1 - Parte interesada 1: 30%_x000a_2 - Parte interesada 2: 20%_x000a_3 - Parte interesada 3: 50%" sqref="D4:H4" xr:uid="{00000000-0002-0000-0C00-000000000000}"/>
  </dataValidations>
  <hyperlinks>
    <hyperlink ref="A3" location="'INICIO (2)'!A1" display="REGRESAR" xr:uid="{00000000-0004-0000-0C00-000000000000}"/>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1" id="{5DD51D27-DA92-4A18-A159-92EB5DFB144F}">
            <x14:iconSet showValue="0" custom="1">
              <x14:cfvo type="percent">
                <xm:f>0</xm:f>
              </x14:cfvo>
              <x14:cfvo type="percent">
                <xm:f>0</xm:f>
              </x14:cfvo>
              <x14:cfvo type="num">
                <xm:f>1</xm:f>
              </x14:cfvo>
              <x14:cfIcon iconSet="3Symbols" iconId="0"/>
              <x14:cfIcon iconSet="3Symbols" iconId="0"/>
              <x14:cfIcon iconSet="3Symbols" iconId="2"/>
            </x14:iconSet>
          </x14:cfRule>
          <xm:sqref>C5:C14 C16:C25 C27:C36 C38:C47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prompt="En el análisis del contexto actual, identifique el estado de la causa:_x000a_0- Se elimina_x000a_1- Continúa" xr:uid="{00000000-0002-0000-0C00-000001000000}">
          <x14:formula1>
            <xm:f>Hoja4!$C$2:$C$3</xm:f>
          </x14:formula1>
          <xm:sqref>C5:C14 C16:C25 C27:C36 C38:C47</xm:sqref>
        </x14:dataValidation>
        <x14:dataValidation type="list" allowBlank="1" showInputMessage="1" showErrorMessage="1" prompt="Califique según el peso de importancia o relevancia frente a la parte interesada:_x000a_1- No tiene ninguna afectación_x000a_2- Afecta en bajo grado_x000a_3- Afecta en medio grado_x000a_4- Afecta en alto grado_x000a_5- Afecta e impacta en superior grado" xr:uid="{00000000-0002-0000-0C00-000002000000}">
          <x14:formula1>
            <xm:f>Hoja4!$B$2:$B$6</xm:f>
          </x14:formula1>
          <xm:sqref>D38:H47 D27:H36 D5:H14 D16:H25</xm:sqref>
        </x14:dataValidation>
        <x14:dataValidation type="list" allowBlank="1" showInputMessage="1" showErrorMessage="1" prompt="Seleccione de la siguiente lista, las Partes Interesadas identificadas en su proceso" xr:uid="{00000000-0002-0000-0C00-000003000000}">
          <x14:formula1>
            <xm:f>Hoja4!$E$2:$E$23</xm:f>
          </x14:formula1>
          <xm:sqref>D3:H3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5">
    <tabColor rgb="FFEDE395"/>
  </sheetPr>
  <dimension ref="A1:AN105"/>
  <sheetViews>
    <sheetView topLeftCell="D1" zoomScale="80" zoomScaleNormal="80" workbookViewId="0">
      <pane ySplit="5" topLeftCell="A6" activePane="bottomLeft" state="frozen"/>
      <selection pane="bottomLeft"/>
    </sheetView>
  </sheetViews>
  <sheetFormatPr baseColWidth="10" defaultColWidth="11.42578125" defaultRowHeight="15"/>
  <cols>
    <col min="1" max="3" width="0" style="19" hidden="1" customWidth="1"/>
    <col min="4" max="4" width="5.28515625" style="89" customWidth="1"/>
    <col min="5" max="5" width="61.140625" style="24" customWidth="1"/>
    <col min="6" max="6" width="73" style="24" customWidth="1"/>
    <col min="7" max="8" width="31.7109375" style="24" customWidth="1"/>
    <col min="9" max="9" width="27.42578125" style="24" customWidth="1"/>
    <col min="10" max="10" width="23.42578125" style="24" bestFit="1" customWidth="1"/>
    <col min="11" max="11" width="40.42578125" style="24" customWidth="1"/>
    <col min="12" max="12" width="81" style="24" bestFit="1" customWidth="1"/>
    <col min="13" max="13" width="45.7109375" style="24" customWidth="1"/>
    <col min="14" max="14" width="25.7109375" style="24" customWidth="1"/>
    <col min="15" max="15" width="30.42578125" style="24" customWidth="1"/>
    <col min="16" max="16" width="27.42578125" style="24" customWidth="1"/>
    <col min="17" max="17" width="28.140625" style="28" customWidth="1"/>
    <col min="18" max="18" width="25" style="19" customWidth="1"/>
    <col min="19" max="19" width="23.42578125" style="19" customWidth="1"/>
    <col min="20" max="20" width="21.140625" style="19" customWidth="1"/>
    <col min="21" max="21" width="21.140625" style="19" hidden="1" customWidth="1"/>
    <col min="22" max="22" width="41.7109375" style="33" hidden="1" customWidth="1"/>
    <col min="23" max="23" width="21.140625" style="19" customWidth="1"/>
    <col min="24" max="24" width="41.7109375" style="33" customWidth="1"/>
    <col min="25" max="25" width="21.7109375" style="19" customWidth="1"/>
    <col min="26" max="26" width="17.85546875" style="19" customWidth="1"/>
    <col min="27" max="27" width="22" style="19" customWidth="1"/>
    <col min="28" max="28" width="17.42578125" style="19" customWidth="1"/>
    <col min="29" max="29" width="17.7109375" style="20" customWidth="1"/>
    <col min="30" max="30" width="34.85546875" style="22" customWidth="1"/>
    <col min="31" max="31" width="17.7109375" style="20" customWidth="1"/>
    <col min="32" max="32" width="34.85546875" style="22" customWidth="1"/>
    <col min="33" max="33" width="17.7109375" style="20" customWidth="1"/>
    <col min="34" max="34" width="34.85546875" style="22" customWidth="1"/>
    <col min="35" max="35" width="17.7109375" style="20" customWidth="1"/>
    <col min="36" max="36" width="34.85546875" style="22" customWidth="1"/>
    <col min="37" max="37" width="17.7109375" style="20" customWidth="1"/>
    <col min="38" max="38" width="34.85546875" style="22" customWidth="1"/>
    <col min="39" max="39" width="17.7109375" style="20" customWidth="1"/>
    <col min="40" max="40" width="34.85546875" style="22" customWidth="1"/>
    <col min="41" max="16384" width="11.42578125" style="19"/>
  </cols>
  <sheetData>
    <row r="1" spans="1:40">
      <c r="E1" s="93" t="s">
        <v>3</v>
      </c>
      <c r="V1" s="19"/>
      <c r="X1" s="19"/>
    </row>
    <row r="2" spans="1:40">
      <c r="V2" s="19"/>
      <c r="X2" s="19"/>
    </row>
    <row r="3" spans="1:40">
      <c r="V3" s="19"/>
      <c r="X3" s="19"/>
    </row>
    <row r="4" spans="1:40" ht="32.25" customHeight="1">
      <c r="A4" s="31"/>
      <c r="B4" s="31"/>
      <c r="C4" s="31"/>
      <c r="D4" s="555" t="s">
        <v>2127</v>
      </c>
      <c r="E4" s="555"/>
      <c r="F4" s="555"/>
      <c r="G4" s="555"/>
      <c r="H4" s="555" t="s">
        <v>2128</v>
      </c>
      <c r="I4" s="555"/>
      <c r="J4" s="555"/>
      <c r="K4" s="555"/>
      <c r="L4" s="555"/>
      <c r="M4" s="555"/>
      <c r="N4" s="556" t="s">
        <v>5</v>
      </c>
      <c r="O4" s="556"/>
      <c r="P4" s="556"/>
      <c r="Q4" s="556"/>
      <c r="R4" s="556"/>
      <c r="S4" s="556"/>
      <c r="T4" s="556"/>
      <c r="U4" s="556"/>
      <c r="V4" s="556"/>
      <c r="W4" s="556"/>
      <c r="X4" s="556"/>
      <c r="Y4" s="556" t="s">
        <v>2129</v>
      </c>
      <c r="Z4" s="556"/>
      <c r="AA4" s="556"/>
      <c r="AB4" s="556"/>
      <c r="AC4" s="554" t="s">
        <v>8</v>
      </c>
      <c r="AD4" s="554"/>
      <c r="AE4" s="554"/>
      <c r="AF4" s="554"/>
      <c r="AG4" s="554"/>
      <c r="AH4" s="554"/>
      <c r="AI4" s="554"/>
      <c r="AJ4" s="554"/>
      <c r="AK4" s="554"/>
      <c r="AL4" s="554"/>
      <c r="AM4" s="554"/>
      <c r="AN4" s="554"/>
    </row>
    <row r="5" spans="1:40" s="29" customFormat="1" ht="48" customHeight="1">
      <c r="A5" s="32" t="s">
        <v>9</v>
      </c>
      <c r="B5" s="32" t="s">
        <v>10</v>
      </c>
      <c r="C5" s="32" t="s">
        <v>11</v>
      </c>
      <c r="D5" s="114" t="s">
        <v>12</v>
      </c>
      <c r="E5" s="114" t="s">
        <v>14</v>
      </c>
      <c r="F5" s="114" t="s">
        <v>2130</v>
      </c>
      <c r="G5" s="114" t="s">
        <v>2095</v>
      </c>
      <c r="H5" s="114" t="s">
        <v>40</v>
      </c>
      <c r="I5" s="114" t="s">
        <v>22</v>
      </c>
      <c r="J5" s="114" t="s">
        <v>2131</v>
      </c>
      <c r="K5" s="114" t="s">
        <v>47</v>
      </c>
      <c r="L5" s="114" t="s">
        <v>25</v>
      </c>
      <c r="M5" s="114" t="s">
        <v>2132</v>
      </c>
      <c r="N5" s="193" t="s">
        <v>31</v>
      </c>
      <c r="O5" s="193" t="s">
        <v>2133</v>
      </c>
      <c r="P5" s="193" t="s">
        <v>2134</v>
      </c>
      <c r="Q5" s="193" t="s">
        <v>2135</v>
      </c>
      <c r="R5" s="193" t="s">
        <v>2136</v>
      </c>
      <c r="S5" s="193" t="s">
        <v>2137</v>
      </c>
      <c r="T5" s="193" t="s">
        <v>2138</v>
      </c>
      <c r="U5" s="193" t="s">
        <v>2139</v>
      </c>
      <c r="V5" s="193" t="s">
        <v>2140</v>
      </c>
      <c r="W5" s="193" t="s">
        <v>2139</v>
      </c>
      <c r="X5" s="193" t="s">
        <v>2140</v>
      </c>
      <c r="Y5" s="193" t="s">
        <v>40</v>
      </c>
      <c r="Z5" s="193" t="s">
        <v>22</v>
      </c>
      <c r="AA5" s="193" t="s">
        <v>2131</v>
      </c>
      <c r="AB5" s="193" t="s">
        <v>47</v>
      </c>
      <c r="AC5" s="115" t="s">
        <v>38</v>
      </c>
      <c r="AD5" s="115" t="s">
        <v>48</v>
      </c>
      <c r="AE5" s="115" t="s">
        <v>38</v>
      </c>
      <c r="AF5" s="115" t="s">
        <v>48</v>
      </c>
      <c r="AG5" s="115" t="s">
        <v>38</v>
      </c>
      <c r="AH5" s="115" t="s">
        <v>48</v>
      </c>
      <c r="AI5" s="115" t="s">
        <v>38</v>
      </c>
      <c r="AJ5" s="115" t="s">
        <v>48</v>
      </c>
      <c r="AK5" s="115" t="s">
        <v>38</v>
      </c>
      <c r="AL5" s="115" t="s">
        <v>48</v>
      </c>
      <c r="AM5" s="115" t="s">
        <v>38</v>
      </c>
      <c r="AN5" s="115" t="s">
        <v>48</v>
      </c>
    </row>
    <row r="6" spans="1:40" s="33" customFormat="1">
      <c r="A6" s="31" t="str">
        <f t="shared" ref="A6:A37" si="0">IF(AND(Y6=1,Z6=1),1,IF(AND(Y6=1,Z6=2),2,IF(AND(Y6=1,Z6=3),3,IF(AND(Y6=1,Z6=4),4,IF(AND(Y6=1,Z6=5),5,IF(AND(Y6=2,Z6=1),6,IF(AND(Y6=2,Z6=2),7,IF(AND(Y6=2,Z6=3),8,IF(AND(Y6=2,Z6=4),9,IF(AND(Y6=2,Z6=5),10,IF(AND(Y6=3,Z6=1),11,IF(AND(Y6=3,Z6=2),12,IF(AND(Y6=3,Z6=3),13,IF(AND(Y6=3,Z6=4),14,IF(AND(Y6=3,Z6=5),15,IF(AND(Y6=4,Z6=1),16,IF(AND(Y6=4,Z6=2),17,IF(AND(Y6=4,Z6=3),18,IF(AND(Y6=4,Z6=4),19,IF(AND(Y6=4,Z6=5),20,IF(AND(Y6=5,Z6=1),21,IF(AND(Y6=5,Z6=2),22,IF(AND(Y6=5,Z6=3),23,IF(AND(Y6=5,Z6=4),24,IF(AND(Y6=5,Z6=5),25,"")))))))))))))))))))))))))</f>
        <v/>
      </c>
      <c r="B6" s="31" t="str">
        <f>IF(A6="","",1/100)</f>
        <v/>
      </c>
      <c r="C6" s="31" t="str">
        <f t="shared" ref="C6:C22" si="1">IFERROR(A6+B6,"")</f>
        <v/>
      </c>
      <c r="D6" s="40">
        <v>1</v>
      </c>
      <c r="E6" s="3"/>
      <c r="F6" s="3"/>
      <c r="G6" s="3"/>
      <c r="H6" s="4"/>
      <c r="I6" s="4"/>
      <c r="J6" s="15" t="str">
        <f t="shared" ref="J6:J37" si="2">IF(OR(H6="",I6=""),"",H6*I6)</f>
        <v/>
      </c>
      <c r="K6" s="17" t="str">
        <f>IF(J6="","",IF(AND(H6=1,I6=1),"BAJO",IF(AND(H6=1,I6=2),"BAJO",IF(AND(H6=1,I6=3),"MODERADO",IF(AND(H6=1,I6=4),"FAVORABLE",IF(AND(H6=1,I6=5),"FAVORABLE",IF(AND(H6=2,I6=1),"BAJO",IF(AND(H6=2,I6=2),"BAJO",IF(AND(H6=2,I6=3),"MODERADO",IF(AND(H6=2,I6=4),"FAVORABLE",IF(AND(H6=2,I6=5),"ALTO",IF(AND(H6=3,I6=1),"BAJO",IF(AND(H6=3,I6=2),"MODERADO",IF(AND(H6=3,I6=3),"FAVORABLE",IF(AND(H6=3,I6=4),"ALTO",IF(AND(H6=3,I6=5),"ALTO",IF(AND(H6=4,I6=1),"MODERADO",IF(AND(H6=4,I6=2),"FAVORABLE",IF(AND(H6=4,I6=3),"FAVORABLE",IF(AND(H6=4,I6=4),"ALTO",IF(AND(H6=4,I6=5),"ALTO",IF(AND(H6=5,I6=1),"FAVORABLE",IF(AND(H6=5,I6=2),"FAVORABLE",IF(AND(H6=5,I6=3),"ALTO",IF(AND(H6=5,I6=4),"ALTO",IF(AND(H6=5,I6=5),"ALTO",""))))))))))))))))))))))))))</f>
        <v/>
      </c>
      <c r="L6" s="25"/>
      <c r="M6" s="25"/>
      <c r="N6" s="3"/>
      <c r="O6" s="3"/>
      <c r="P6" s="3"/>
      <c r="Q6" s="3"/>
      <c r="R6" s="3"/>
      <c r="S6" s="3"/>
      <c r="T6" s="16">
        <f>IFERROR(SUM(O6:S6),"")</f>
        <v>0</v>
      </c>
      <c r="U6" s="16"/>
      <c r="V6" s="3"/>
      <c r="W6" s="16"/>
      <c r="X6" s="3"/>
      <c r="Y6" s="15" t="str">
        <f>IF(J6="","",IF(OR(N6="",N6="IMPACTO"),H6,IF(T6&lt;=50,H6,IF(AND(T6&lt;=75,H6&lt;5),H6+1,IF(AND(T6&lt;=75,H6=5),H6,IF(AND(T6&lt;=100,H6&lt;4),H6+2,IF(AND(T6&lt;=100,H6=4),H6+1,IF(AND(T6&lt;=100,H6=5),H6,""))))))))</f>
        <v/>
      </c>
      <c r="Z6" s="15" t="str">
        <f>IF(J6="","",IF(OR(N6="",N6="PROBABILIDAD"),I6,IF(T6&lt;=50,I6,IF(AND(T6&lt;=75,I6&lt;5),I6+1,IF(AND(T6&lt;=75,I6=5),I6,IF(AND(T6&lt;=100,I6&lt;4),I6+2,IF(AND(T6&lt;=100,I6=4),I6+1,IF(AND(T6&lt;=100,I6=5),I6,""))))))))</f>
        <v/>
      </c>
      <c r="AA6" s="15" t="str">
        <f>IF(OR(Y6="",Z6=""),"",Y6*Z6)</f>
        <v/>
      </c>
      <c r="AB6" s="17" t="str">
        <f>IF(AA6="","",IF(AND(Y6=1,Z6=1),"BAJO",IF(AND(Y6=1,Z6=2),"MODERADO",IF(AND(Y6=1,Z6=3),"MODERADO",IF(AND(Y6=1,Z6=4),"MODERADO",IF(AND(Y6=1,Z6=5),"MODERADO",IF(AND(Y6=2,Z6=1),"BAJO",IF(AND(Y6=2,Z6=2),"MODERADO",IF(AND(Y6=2,Z6=3),"MODERADO",IF(AND(Y6=2,Z6=4),"FAVORABLE",IF(AND(Y6=2,Z6=5),"FAVORABLE",IF(AND(Y6=3,Z6=1),"BAJO",IF(AND(Y6=3,Z6=2),"MODERADO",IF(AND(Y6=3,Z6=3),"FAVORABLE",IF(AND(Y6=3,Z6=4),"FAVORABLE",IF(AND(Y6=3,Z6=5),"FAVORABLE",IF(AND(Y6=4,Z6=1),"BAJO",IF(AND(Y6=4,Z6=2),"MODERADO",IF(AND(Y6=4,Z6=3),"FAVORABLE",IF(AND(Y6=4,Z6=4),"FAVORABLE",IF(AND(Y6=4,Z6=5),"ALTO",IF(AND(Y6=5,Z6=1),"BAJO",IF(AND(Y6=5,Z6=2),"MODERADO",IF(AND(Y6=5,Z6=3),"FAVORABLE",IF(AND(Y6=5,Z6=4),"ALTO",IF(AND(Y6=5,Z6=5),"ALTO",""))))))))))))))))))))))))))</f>
        <v/>
      </c>
      <c r="AC6" s="21"/>
      <c r="AD6" s="23"/>
      <c r="AE6" s="21"/>
      <c r="AF6" s="23"/>
      <c r="AG6" s="21"/>
      <c r="AH6" s="23"/>
      <c r="AI6" s="21"/>
      <c r="AJ6" s="23"/>
      <c r="AK6" s="21"/>
      <c r="AL6" s="23"/>
      <c r="AM6" s="21"/>
      <c r="AN6" s="23"/>
    </row>
    <row r="7" spans="1:40" s="33" customFormat="1" ht="15.75">
      <c r="A7" s="31" t="str">
        <f t="shared" si="0"/>
        <v/>
      </c>
      <c r="B7" s="31" t="str">
        <f>IF(A7="","",(COUNTIF($A$6:A7,A7))/100)</f>
        <v/>
      </c>
      <c r="C7" s="31" t="str">
        <f t="shared" si="1"/>
        <v/>
      </c>
      <c r="D7" s="40">
        <v>2</v>
      </c>
      <c r="E7" s="34"/>
      <c r="F7" s="88"/>
      <c r="G7" s="3"/>
      <c r="H7" s="4"/>
      <c r="I7" s="4"/>
      <c r="J7" s="15" t="str">
        <f t="shared" si="2"/>
        <v/>
      </c>
      <c r="K7" s="17" t="str">
        <f t="shared" ref="K7:K70" si="3">IF(J7="","",IF(AND(H7=1,I7=1),"BAJO",IF(AND(H7=1,I7=2),"BAJO",IF(AND(H7=1,I7=3),"MODERADO",IF(AND(H7=1,I7=4),"FAVORABLE",IF(AND(H7=1,I7=5),"FAVORABLE",IF(AND(H7=2,I7=1),"BAJO",IF(AND(H7=2,I7=2),"BAJO",IF(AND(H7=2,I7=3),"MODERADO",IF(AND(H7=2,I7=4),"FAVORABLE",IF(AND(H7=2,I7=5),"ALTO",IF(AND(H7=3,I7=1),"BAJO",IF(AND(H7=3,I7=2),"MODERADO",IF(AND(H7=3,I7=3),"FAVORABLE",IF(AND(H7=3,I7=4),"ALTO",IF(AND(H7=3,I7=5),"ALTO",IF(AND(H7=4,I7=1),"MODERADO",IF(AND(H7=4,I7=2),"FAVORABLE",IF(AND(H7=4,I7=3),"FAVORABLE",IF(AND(H7=4,I7=4),"ALTO",IF(AND(H7=4,I7=5),"ALTO",IF(AND(H7=5,I7=1),"FAVORABLE",IF(AND(H7=5,I7=2),"FAVORABLE",IF(AND(H7=5,I7=3),"ALTO",IF(AND(H7=5,I7=4),"ALTO",IF(AND(H7=5,I7=5),"ALTO",""))))))))))))))))))))))))))</f>
        <v/>
      </c>
      <c r="L7" s="25"/>
      <c r="M7" s="25"/>
      <c r="N7" s="3"/>
      <c r="O7" s="3"/>
      <c r="P7" s="3"/>
      <c r="Q7" s="3"/>
      <c r="R7" s="3"/>
      <c r="S7" s="3"/>
      <c r="T7" s="16">
        <f t="shared" ref="T7:T70" si="4">IFERROR(SUM(O7:S7),"")</f>
        <v>0</v>
      </c>
      <c r="U7" s="16"/>
      <c r="V7" s="3"/>
      <c r="W7" s="16"/>
      <c r="X7" s="3"/>
      <c r="Y7" s="15" t="str">
        <f>IF(J7="","",IF(OR(N7="",N7="IMPACTO"),H7,IF(T7&lt;=50,H7,IF(AND(T7&lt;=75,H7&lt;5),H7+1,IF(AND(T7&lt;=75,H7=5),H7,IF(AND(T7&lt;=100,H7&lt;4),H7+2,IF(AND(T7&lt;=100,H7=4),H7+1,IF(AND(T7&lt;=100,H7=5),H7,""))))))))</f>
        <v/>
      </c>
      <c r="Z7" s="15" t="str">
        <f t="shared" ref="Z7:Z70" si="5">IF(J7="","",IF(OR(N7="",N7="PROBABILIDAD"),I7,IF(T7&lt;=50,I7,IF(AND(T7&lt;=75,I7&lt;5),I7+1,IF(AND(T7&lt;=75,I7=5),I7,IF(AND(T7&lt;=100,I7&lt;4),I7+2,IF(AND(T7&lt;=100,I7=4),I7+1,IF(AND(T7&lt;=100,I7=5),I7,""))))))))</f>
        <v/>
      </c>
      <c r="AA7" s="15" t="str">
        <f t="shared" ref="AA7:AA15" si="6">IF(OR(Y7="",Z7=""),"",Y7*Z7)</f>
        <v/>
      </c>
      <c r="AB7" s="17" t="str">
        <f t="shared" ref="AB7:AB70" si="7">IF(AA7="","",IF(AND(Y7=1,Z7=1),"BAJO",IF(AND(Y7=1,Z7=2),"MODERADO",IF(AND(Y7=1,Z7=3),"MODERADO",IF(AND(Y7=1,Z7=4),"MODERADO",IF(AND(Y7=1,Z7=5),"MODERADO",IF(AND(Y7=2,Z7=1),"BAJO",IF(AND(Y7=2,Z7=2),"MODERADO",IF(AND(Y7=2,Z7=3),"MODERADO",IF(AND(Y7=2,Z7=4),"FAVORABLE",IF(AND(Y7=2,Z7=5),"FAVORABLE",IF(AND(Y7=3,Z7=1),"BAJO",IF(AND(Y7=3,Z7=2),"MODERADO",IF(AND(Y7=3,Z7=3),"FAVORABLE",IF(AND(Y7=3,Z7=4),"FAVORABLE",IF(AND(Y7=3,Z7=5),"FAVORABLE",IF(AND(Y7=4,Z7=1),"BAJO",IF(AND(Y7=4,Z7=2),"MODERADO",IF(AND(Y7=4,Z7=3),"FAVORABLE",IF(AND(Y7=4,Z7=4),"FAVORABLE",IF(AND(Y7=4,Z7=5),"ALTO",IF(AND(Y7=5,Z7=1),"BAJO",IF(AND(Y7=5,Z7=2),"MODERADO",IF(AND(Y7=5,Z7=3),"FAVORABLE",IF(AND(Y7=5,Z7=4),"ALTO",IF(AND(Y7=5,Z7=5),"ALTO",""))))))))))))))))))))))))))</f>
        <v/>
      </c>
      <c r="AC7" s="21"/>
      <c r="AD7" s="23"/>
      <c r="AE7" s="21"/>
      <c r="AF7" s="23"/>
      <c r="AG7" s="21"/>
      <c r="AH7" s="23"/>
      <c r="AI7" s="21"/>
      <c r="AJ7" s="23"/>
      <c r="AK7" s="21"/>
      <c r="AL7" s="23"/>
      <c r="AM7" s="21"/>
      <c r="AN7" s="23"/>
    </row>
    <row r="8" spans="1:40" s="33" customFormat="1" ht="15.75">
      <c r="A8" s="31" t="str">
        <f t="shared" si="0"/>
        <v/>
      </c>
      <c r="B8" s="31" t="str">
        <f>IF(A8="","",(COUNTIF($A$6:A8,A8))/100)</f>
        <v/>
      </c>
      <c r="C8" s="31" t="str">
        <f t="shared" si="1"/>
        <v/>
      </c>
      <c r="D8" s="40">
        <v>3</v>
      </c>
      <c r="E8" s="34"/>
      <c r="F8" s="88"/>
      <c r="G8" s="3"/>
      <c r="H8" s="4"/>
      <c r="I8" s="4"/>
      <c r="J8" s="15" t="str">
        <f t="shared" si="2"/>
        <v/>
      </c>
      <c r="K8" s="17" t="str">
        <f t="shared" si="3"/>
        <v/>
      </c>
      <c r="L8" s="27"/>
      <c r="M8" s="25"/>
      <c r="N8" s="3"/>
      <c r="O8" s="3"/>
      <c r="P8" s="3"/>
      <c r="Q8" s="3"/>
      <c r="R8" s="3"/>
      <c r="S8" s="3"/>
      <c r="T8" s="16">
        <f t="shared" si="4"/>
        <v>0</v>
      </c>
      <c r="U8" s="16"/>
      <c r="V8" s="3"/>
      <c r="W8" s="16"/>
      <c r="X8" s="3"/>
      <c r="Y8" s="15" t="str">
        <f>IF(J8="","",IF(OR(N8="",N8="IMPACTO"),H8,IF(T8&lt;=50,H8,IF(AND(T8&lt;=75,H8&lt;5),H8+1,IF(AND(T8&lt;=75,H8=5),H8,IF(AND(T8&lt;=100,H8&lt;4),H8+2,IF(AND(T8&lt;=100,H8=4),H8+1,IF(AND(T8&lt;=100,H8=5),H8,""))))))))</f>
        <v/>
      </c>
      <c r="Z8" s="15" t="str">
        <f t="shared" si="5"/>
        <v/>
      </c>
      <c r="AA8" s="15" t="str">
        <f t="shared" si="6"/>
        <v/>
      </c>
      <c r="AB8" s="17" t="str">
        <f t="shared" si="7"/>
        <v/>
      </c>
      <c r="AC8" s="21"/>
      <c r="AD8" s="23"/>
      <c r="AE8" s="21"/>
      <c r="AF8" s="23"/>
      <c r="AG8" s="21"/>
      <c r="AH8" s="23"/>
      <c r="AI8" s="21"/>
      <c r="AJ8" s="23"/>
      <c r="AK8" s="21"/>
      <c r="AL8" s="23"/>
      <c r="AM8" s="21"/>
      <c r="AN8" s="23"/>
    </row>
    <row r="9" spans="1:40" s="33" customFormat="1">
      <c r="A9" s="31" t="str">
        <f t="shared" si="0"/>
        <v/>
      </c>
      <c r="B9" s="31" t="str">
        <f>IF(A9="","",(COUNTIF($A$6:A9,A9))/100)</f>
        <v/>
      </c>
      <c r="C9" s="31" t="str">
        <f t="shared" si="1"/>
        <v/>
      </c>
      <c r="D9" s="40">
        <v>4</v>
      </c>
      <c r="E9" s="3"/>
      <c r="F9" s="3"/>
      <c r="G9" s="3"/>
      <c r="H9" s="4"/>
      <c r="I9" s="4"/>
      <c r="J9" s="15" t="str">
        <f t="shared" si="2"/>
        <v/>
      </c>
      <c r="K9" s="17" t="str">
        <f t="shared" si="3"/>
        <v/>
      </c>
      <c r="L9" s="26"/>
      <c r="M9" s="25"/>
      <c r="N9" s="3"/>
      <c r="O9" s="3"/>
      <c r="P9" s="3"/>
      <c r="Q9" s="3"/>
      <c r="R9" s="3"/>
      <c r="S9" s="3"/>
      <c r="T9" s="16">
        <f t="shared" si="4"/>
        <v>0</v>
      </c>
      <c r="U9" s="16"/>
      <c r="V9" s="3"/>
      <c r="W9" s="16"/>
      <c r="X9" s="3"/>
      <c r="Y9" s="15">
        <f>IF(J9="",0,IF(OR(N9="",N9="IMPACTO"),H9,IF(T9&lt;=50,H9,IF(AND(T9&lt;=75,H9&lt;5),H9+1,IF(AND(T9&lt;=75,H9=5),H9,IF(AND(T9&lt;=100,H9&lt;4),H9+2,IF(AND(T9&lt;=100,H9=4),H9+1,IF(AND(T9&lt;=100,H9=5),H9,""))))))))</f>
        <v>0</v>
      </c>
      <c r="Z9" s="15">
        <f>IF(J9="",0,IF(OR(N9="",N9="PROBABILIDAD"),I9,IF(T9&lt;=50,I9,IF(AND(T9&lt;=75,I9&lt;5),I9+1,IF(AND(T9&lt;=75,I9=5),I9,IF(AND(T9&lt;=100,I9&lt;4),I9+2,IF(AND(T9&lt;=100,I9=4),I9+1,IF(AND(T9&lt;=100,I9=5),I9,""))))))))</f>
        <v>0</v>
      </c>
      <c r="AA9" s="15">
        <f t="shared" si="6"/>
        <v>0</v>
      </c>
      <c r="AB9" s="17" t="str">
        <f t="shared" si="7"/>
        <v/>
      </c>
      <c r="AC9" s="30"/>
      <c r="AD9" s="23"/>
      <c r="AE9" s="21"/>
      <c r="AF9" s="23"/>
      <c r="AG9" s="21"/>
      <c r="AH9" s="23"/>
      <c r="AI9" s="21"/>
      <c r="AJ9" s="23"/>
      <c r="AK9" s="21"/>
      <c r="AL9" s="23"/>
      <c r="AM9" s="21"/>
      <c r="AN9" s="23"/>
    </row>
    <row r="10" spans="1:40" s="33" customFormat="1">
      <c r="A10" s="31" t="str">
        <f t="shared" si="0"/>
        <v/>
      </c>
      <c r="B10" s="31" t="str">
        <f>IF(A10="","",(COUNTIF($A$6:A10,A10))/100)</f>
        <v/>
      </c>
      <c r="C10" s="31" t="str">
        <f t="shared" si="1"/>
        <v/>
      </c>
      <c r="D10" s="40">
        <v>5</v>
      </c>
      <c r="E10" s="3"/>
      <c r="F10" s="3"/>
      <c r="G10" s="3"/>
      <c r="H10" s="4"/>
      <c r="I10" s="4"/>
      <c r="J10" s="15" t="str">
        <f t="shared" si="2"/>
        <v/>
      </c>
      <c r="K10" s="17" t="str">
        <f t="shared" si="3"/>
        <v/>
      </c>
      <c r="L10" s="25"/>
      <c r="M10" s="25"/>
      <c r="N10" s="3"/>
      <c r="O10" s="3"/>
      <c r="P10" s="3"/>
      <c r="Q10" s="3"/>
      <c r="R10" s="3"/>
      <c r="S10" s="3"/>
      <c r="T10" s="16">
        <f t="shared" si="4"/>
        <v>0</v>
      </c>
      <c r="U10" s="16"/>
      <c r="V10" s="3"/>
      <c r="W10" s="16"/>
      <c r="X10" s="3"/>
      <c r="Y10" s="15" t="str">
        <f t="shared" ref="Y10:Y41" si="8">IF(J10="","",IF(OR(N10="",N10="IMPACTO"),H10,IF(T10&lt;=50,H10,IF(AND(T10&lt;=75,H10&lt;5),H10+1,IF(AND(T10&lt;=75,H10=5),H10,IF(AND(T10&lt;=100,H10&lt;4),H10+2,IF(AND(T10&lt;=100,H10=4),H10+1,IF(AND(T10&lt;=100,H10=5),H10,""))))))))</f>
        <v/>
      </c>
      <c r="Z10" s="15" t="str">
        <f t="shared" si="5"/>
        <v/>
      </c>
      <c r="AA10" s="15" t="str">
        <f t="shared" si="6"/>
        <v/>
      </c>
      <c r="AB10" s="17" t="str">
        <f t="shared" si="7"/>
        <v/>
      </c>
      <c r="AC10" s="30"/>
      <c r="AD10" s="23"/>
      <c r="AE10" s="21"/>
      <c r="AF10" s="23"/>
      <c r="AG10" s="21"/>
      <c r="AH10" s="23"/>
      <c r="AI10" s="21"/>
      <c r="AJ10" s="23"/>
      <c r="AK10" s="21"/>
      <c r="AL10" s="23"/>
      <c r="AM10" s="21"/>
      <c r="AN10" s="23"/>
    </row>
    <row r="11" spans="1:40" s="33" customFormat="1">
      <c r="A11" s="31" t="str">
        <f t="shared" si="0"/>
        <v/>
      </c>
      <c r="B11" s="31" t="str">
        <f>IF(A11="","",(COUNTIF($A$6:A11,A11))/100)</f>
        <v/>
      </c>
      <c r="C11" s="31" t="str">
        <f t="shared" si="1"/>
        <v/>
      </c>
      <c r="D11" s="40">
        <v>6</v>
      </c>
      <c r="E11" s="3"/>
      <c r="F11" s="3"/>
      <c r="G11" s="3"/>
      <c r="H11" s="4"/>
      <c r="I11" s="4"/>
      <c r="J11" s="15" t="str">
        <f t="shared" si="2"/>
        <v/>
      </c>
      <c r="K11" s="17" t="str">
        <f t="shared" si="3"/>
        <v/>
      </c>
      <c r="L11" s="35"/>
      <c r="M11" s="3"/>
      <c r="N11" s="3"/>
      <c r="O11" s="3"/>
      <c r="P11" s="3"/>
      <c r="Q11" s="3"/>
      <c r="R11" s="3"/>
      <c r="S11" s="3"/>
      <c r="T11" s="16">
        <f t="shared" si="4"/>
        <v>0</v>
      </c>
      <c r="U11" s="16"/>
      <c r="V11" s="3"/>
      <c r="W11" s="16"/>
      <c r="X11" s="3"/>
      <c r="Y11" s="15" t="str">
        <f t="shared" si="8"/>
        <v/>
      </c>
      <c r="Z11" s="15" t="str">
        <f t="shared" si="5"/>
        <v/>
      </c>
      <c r="AA11" s="15" t="str">
        <f t="shared" si="6"/>
        <v/>
      </c>
      <c r="AB11" s="17" t="str">
        <f t="shared" si="7"/>
        <v/>
      </c>
      <c r="AC11" s="21"/>
      <c r="AD11" s="23"/>
      <c r="AE11" s="21"/>
      <c r="AF11" s="23"/>
      <c r="AG11" s="21"/>
      <c r="AH11" s="23"/>
      <c r="AI11" s="21"/>
      <c r="AJ11" s="23"/>
      <c r="AK11" s="21"/>
      <c r="AL11" s="23"/>
      <c r="AM11" s="21"/>
      <c r="AN11" s="23"/>
    </row>
    <row r="12" spans="1:40" s="33" customFormat="1">
      <c r="A12" s="31" t="str">
        <f t="shared" si="0"/>
        <v/>
      </c>
      <c r="B12" s="31" t="str">
        <f>IF(A12="","",(COUNTIF($A$6:A12,A12))/100)</f>
        <v/>
      </c>
      <c r="C12" s="31" t="str">
        <f t="shared" si="1"/>
        <v/>
      </c>
      <c r="D12" s="40">
        <v>7</v>
      </c>
      <c r="E12" s="3"/>
      <c r="F12" s="3"/>
      <c r="G12" s="3"/>
      <c r="H12" s="4"/>
      <c r="I12" s="4"/>
      <c r="J12" s="15" t="str">
        <f t="shared" si="2"/>
        <v/>
      </c>
      <c r="K12" s="17" t="str">
        <f t="shared" si="3"/>
        <v/>
      </c>
      <c r="L12" s="35"/>
      <c r="M12" s="3"/>
      <c r="N12" s="3"/>
      <c r="O12" s="3"/>
      <c r="P12" s="3"/>
      <c r="Q12" s="3"/>
      <c r="R12" s="3"/>
      <c r="S12" s="3"/>
      <c r="T12" s="16">
        <f t="shared" si="4"/>
        <v>0</v>
      </c>
      <c r="U12" s="16"/>
      <c r="V12" s="3"/>
      <c r="W12" s="16"/>
      <c r="X12" s="3"/>
      <c r="Y12" s="15" t="str">
        <f t="shared" si="8"/>
        <v/>
      </c>
      <c r="Z12" s="15" t="str">
        <f t="shared" si="5"/>
        <v/>
      </c>
      <c r="AA12" s="15" t="str">
        <f t="shared" si="6"/>
        <v/>
      </c>
      <c r="AB12" s="17" t="str">
        <f t="shared" si="7"/>
        <v/>
      </c>
      <c r="AC12" s="21"/>
      <c r="AD12" s="23"/>
      <c r="AE12" s="21"/>
      <c r="AF12" s="23"/>
      <c r="AG12" s="21"/>
      <c r="AH12" s="23"/>
      <c r="AI12" s="21"/>
      <c r="AJ12" s="23"/>
      <c r="AK12" s="21"/>
      <c r="AL12" s="23"/>
      <c r="AM12" s="21"/>
      <c r="AN12" s="23"/>
    </row>
    <row r="13" spans="1:40" s="33" customFormat="1">
      <c r="A13" s="31" t="str">
        <f t="shared" si="0"/>
        <v/>
      </c>
      <c r="B13" s="31" t="str">
        <f>IF(A13="","",(COUNTIF($A$6:A13,A13))/100)</f>
        <v/>
      </c>
      <c r="C13" s="31" t="str">
        <f t="shared" si="1"/>
        <v/>
      </c>
      <c r="D13" s="40">
        <v>8</v>
      </c>
      <c r="E13" s="3"/>
      <c r="F13" s="3"/>
      <c r="G13" s="3"/>
      <c r="H13" s="4"/>
      <c r="I13" s="4"/>
      <c r="J13" s="15" t="str">
        <f t="shared" si="2"/>
        <v/>
      </c>
      <c r="K13" s="17" t="str">
        <f t="shared" si="3"/>
        <v/>
      </c>
      <c r="L13" s="3"/>
      <c r="M13" s="3"/>
      <c r="N13" s="3"/>
      <c r="O13" s="3"/>
      <c r="P13" s="3"/>
      <c r="Q13" s="3"/>
      <c r="R13" s="3"/>
      <c r="S13" s="3"/>
      <c r="T13" s="16">
        <f t="shared" si="4"/>
        <v>0</v>
      </c>
      <c r="U13" s="16"/>
      <c r="V13" s="3"/>
      <c r="W13" s="16"/>
      <c r="X13" s="3"/>
      <c r="Y13" s="15" t="str">
        <f t="shared" si="8"/>
        <v/>
      </c>
      <c r="Z13" s="15" t="str">
        <f t="shared" si="5"/>
        <v/>
      </c>
      <c r="AA13" s="15" t="str">
        <f t="shared" si="6"/>
        <v/>
      </c>
      <c r="AB13" s="17" t="str">
        <f t="shared" si="7"/>
        <v/>
      </c>
      <c r="AC13" s="21"/>
      <c r="AD13" s="23"/>
      <c r="AE13" s="21"/>
      <c r="AF13" s="23"/>
      <c r="AG13" s="21"/>
      <c r="AH13" s="23"/>
      <c r="AI13" s="21"/>
      <c r="AJ13" s="23"/>
      <c r="AK13" s="21"/>
      <c r="AL13" s="23"/>
      <c r="AM13" s="21"/>
      <c r="AN13" s="23"/>
    </row>
    <row r="14" spans="1:40" s="33" customFormat="1">
      <c r="A14" s="31" t="str">
        <f t="shared" si="0"/>
        <v/>
      </c>
      <c r="B14" s="31" t="str">
        <f>IF(A14="","",(COUNTIF($A$6:A14,A14))/100)</f>
        <v/>
      </c>
      <c r="C14" s="31" t="str">
        <f t="shared" si="1"/>
        <v/>
      </c>
      <c r="D14" s="40">
        <v>9</v>
      </c>
      <c r="E14" s="3"/>
      <c r="F14" s="3"/>
      <c r="G14" s="3"/>
      <c r="H14" s="4"/>
      <c r="I14" s="4"/>
      <c r="J14" s="15" t="str">
        <f t="shared" si="2"/>
        <v/>
      </c>
      <c r="K14" s="17" t="str">
        <f t="shared" si="3"/>
        <v/>
      </c>
      <c r="L14" s="3"/>
      <c r="M14" s="3"/>
      <c r="N14" s="3"/>
      <c r="O14" s="3"/>
      <c r="P14" s="3"/>
      <c r="Q14" s="3"/>
      <c r="R14" s="3"/>
      <c r="S14" s="3"/>
      <c r="T14" s="16">
        <f t="shared" si="4"/>
        <v>0</v>
      </c>
      <c r="U14" s="16"/>
      <c r="V14" s="3"/>
      <c r="W14" s="16"/>
      <c r="X14" s="3"/>
      <c r="Y14" s="15" t="str">
        <f t="shared" si="8"/>
        <v/>
      </c>
      <c r="Z14" s="15" t="str">
        <f t="shared" si="5"/>
        <v/>
      </c>
      <c r="AA14" s="15" t="str">
        <f t="shared" si="6"/>
        <v/>
      </c>
      <c r="AB14" s="17" t="str">
        <f t="shared" si="7"/>
        <v/>
      </c>
      <c r="AC14" s="21"/>
      <c r="AD14" s="23"/>
      <c r="AE14" s="21"/>
      <c r="AF14" s="23"/>
      <c r="AG14" s="21"/>
      <c r="AH14" s="23"/>
      <c r="AI14" s="21"/>
      <c r="AJ14" s="23"/>
      <c r="AK14" s="21"/>
      <c r="AL14" s="23"/>
      <c r="AM14" s="21"/>
      <c r="AN14" s="23"/>
    </row>
    <row r="15" spans="1:40" s="33" customFormat="1">
      <c r="A15" s="31" t="str">
        <f t="shared" si="0"/>
        <v/>
      </c>
      <c r="B15" s="31" t="str">
        <f>IF(A15="","",(COUNTIF($A$6:A15,A15))/100)</f>
        <v/>
      </c>
      <c r="C15" s="31" t="str">
        <f t="shared" si="1"/>
        <v/>
      </c>
      <c r="D15" s="40">
        <v>10</v>
      </c>
      <c r="E15" s="3"/>
      <c r="F15" s="3"/>
      <c r="G15" s="3"/>
      <c r="H15" s="4"/>
      <c r="I15" s="4"/>
      <c r="J15" s="15" t="str">
        <f t="shared" si="2"/>
        <v/>
      </c>
      <c r="K15" s="17" t="str">
        <f t="shared" si="3"/>
        <v/>
      </c>
      <c r="L15" s="3"/>
      <c r="M15" s="3"/>
      <c r="N15" s="3"/>
      <c r="O15" s="3"/>
      <c r="P15" s="3"/>
      <c r="Q15" s="3"/>
      <c r="R15" s="3"/>
      <c r="S15" s="3"/>
      <c r="T15" s="16">
        <f t="shared" si="4"/>
        <v>0</v>
      </c>
      <c r="U15" s="16"/>
      <c r="V15" s="3"/>
      <c r="W15" s="16"/>
      <c r="X15" s="3"/>
      <c r="Y15" s="15" t="str">
        <f t="shared" si="8"/>
        <v/>
      </c>
      <c r="Z15" s="15" t="str">
        <f t="shared" si="5"/>
        <v/>
      </c>
      <c r="AA15" s="15" t="str">
        <f t="shared" si="6"/>
        <v/>
      </c>
      <c r="AB15" s="17" t="str">
        <f t="shared" si="7"/>
        <v/>
      </c>
      <c r="AC15" s="21"/>
      <c r="AD15" s="23"/>
      <c r="AE15" s="21"/>
      <c r="AF15" s="23"/>
      <c r="AG15" s="21"/>
      <c r="AH15" s="23"/>
      <c r="AI15" s="21"/>
      <c r="AJ15" s="23"/>
      <c r="AK15" s="21"/>
      <c r="AL15" s="23"/>
      <c r="AM15" s="21"/>
      <c r="AN15" s="23"/>
    </row>
    <row r="16" spans="1:40" s="33" customFormat="1">
      <c r="A16" s="31" t="str">
        <f t="shared" si="0"/>
        <v/>
      </c>
      <c r="B16" s="31" t="str">
        <f>IF(A16="","",(COUNTIF($A$6:A16,A16))/100)</f>
        <v/>
      </c>
      <c r="C16" s="31" t="str">
        <f t="shared" si="1"/>
        <v/>
      </c>
      <c r="D16" s="40">
        <v>11</v>
      </c>
      <c r="E16" s="3"/>
      <c r="F16" s="3"/>
      <c r="G16" s="3"/>
      <c r="H16" s="4"/>
      <c r="I16" s="4"/>
      <c r="J16" s="15" t="str">
        <f t="shared" si="2"/>
        <v/>
      </c>
      <c r="K16" s="17" t="str">
        <f t="shared" si="3"/>
        <v/>
      </c>
      <c r="L16" s="3"/>
      <c r="M16" s="3"/>
      <c r="N16" s="3"/>
      <c r="O16" s="3"/>
      <c r="P16" s="3"/>
      <c r="Q16" s="3"/>
      <c r="R16" s="3"/>
      <c r="S16" s="3"/>
      <c r="T16" s="16">
        <f t="shared" si="4"/>
        <v>0</v>
      </c>
      <c r="U16" s="16"/>
      <c r="V16" s="3"/>
      <c r="W16" s="16"/>
      <c r="X16" s="3"/>
      <c r="Y16" s="15" t="str">
        <f t="shared" si="8"/>
        <v/>
      </c>
      <c r="Z16" s="15" t="str">
        <f t="shared" si="5"/>
        <v/>
      </c>
      <c r="AA16" s="15" t="str">
        <f>IF(OR(Y16="",Z16=""),"",Y16*Z16)</f>
        <v/>
      </c>
      <c r="AB16" s="17" t="str">
        <f t="shared" si="7"/>
        <v/>
      </c>
      <c r="AC16" s="21"/>
      <c r="AD16" s="23"/>
      <c r="AE16" s="21"/>
      <c r="AF16" s="23"/>
      <c r="AG16" s="21"/>
      <c r="AH16" s="23"/>
      <c r="AI16" s="21"/>
      <c r="AJ16" s="23"/>
      <c r="AK16" s="21"/>
      <c r="AL16" s="23"/>
      <c r="AM16" s="21"/>
      <c r="AN16" s="23"/>
    </row>
    <row r="17" spans="1:40" s="33" customFormat="1">
      <c r="A17" s="31" t="str">
        <f t="shared" si="0"/>
        <v/>
      </c>
      <c r="B17" s="31" t="str">
        <f>IF(A17="","",(COUNTIF($A$6:A17,A17))/100)</f>
        <v/>
      </c>
      <c r="C17" s="31" t="str">
        <f t="shared" si="1"/>
        <v/>
      </c>
      <c r="D17" s="40">
        <v>12</v>
      </c>
      <c r="E17" s="3"/>
      <c r="F17" s="3"/>
      <c r="G17" s="3"/>
      <c r="H17" s="4"/>
      <c r="I17" s="4"/>
      <c r="J17" s="15" t="str">
        <f t="shared" si="2"/>
        <v/>
      </c>
      <c r="K17" s="17" t="str">
        <f t="shared" si="3"/>
        <v/>
      </c>
      <c r="L17" s="3"/>
      <c r="M17" s="3"/>
      <c r="N17" s="3"/>
      <c r="O17" s="3"/>
      <c r="P17" s="3"/>
      <c r="Q17" s="3"/>
      <c r="R17" s="3"/>
      <c r="S17" s="3"/>
      <c r="T17" s="16">
        <f t="shared" si="4"/>
        <v>0</v>
      </c>
      <c r="U17" s="16"/>
      <c r="V17" s="3"/>
      <c r="W17" s="16"/>
      <c r="X17" s="3"/>
      <c r="Y17" s="15" t="str">
        <f t="shared" si="8"/>
        <v/>
      </c>
      <c r="Z17" s="15" t="str">
        <f t="shared" si="5"/>
        <v/>
      </c>
      <c r="AA17" s="15" t="str">
        <f>IF(OR(Y17="",Z17=""),"",Y17*Z17)</f>
        <v/>
      </c>
      <c r="AB17" s="17" t="str">
        <f t="shared" si="7"/>
        <v/>
      </c>
      <c r="AC17" s="21"/>
      <c r="AD17" s="23"/>
      <c r="AE17" s="21"/>
      <c r="AF17" s="23"/>
      <c r="AG17" s="21"/>
      <c r="AH17" s="23"/>
      <c r="AI17" s="21"/>
      <c r="AJ17" s="23"/>
      <c r="AK17" s="21"/>
      <c r="AL17" s="23"/>
      <c r="AM17" s="21"/>
      <c r="AN17" s="23"/>
    </row>
    <row r="18" spans="1:40" s="33" customFormat="1">
      <c r="A18" s="31" t="str">
        <f t="shared" si="0"/>
        <v/>
      </c>
      <c r="B18" s="31" t="str">
        <f>IF(A18="","",(COUNTIF($A$6:A18,A18))/100)</f>
        <v/>
      </c>
      <c r="C18" s="31" t="str">
        <f t="shared" si="1"/>
        <v/>
      </c>
      <c r="D18" s="40">
        <v>13</v>
      </c>
      <c r="E18" s="3"/>
      <c r="F18" s="3"/>
      <c r="G18" s="3"/>
      <c r="H18" s="4"/>
      <c r="I18" s="4"/>
      <c r="J18" s="15" t="str">
        <f t="shared" si="2"/>
        <v/>
      </c>
      <c r="K18" s="17" t="str">
        <f t="shared" si="3"/>
        <v/>
      </c>
      <c r="L18" s="3"/>
      <c r="M18" s="3"/>
      <c r="N18" s="3"/>
      <c r="O18" s="3"/>
      <c r="P18" s="3"/>
      <c r="Q18" s="3"/>
      <c r="R18" s="3"/>
      <c r="S18" s="3"/>
      <c r="T18" s="16">
        <f t="shared" si="4"/>
        <v>0</v>
      </c>
      <c r="U18" s="16"/>
      <c r="V18" s="3"/>
      <c r="W18" s="16"/>
      <c r="X18" s="3"/>
      <c r="Y18" s="15" t="str">
        <f t="shared" si="8"/>
        <v/>
      </c>
      <c r="Z18" s="15" t="str">
        <f t="shared" si="5"/>
        <v/>
      </c>
      <c r="AA18" s="15" t="str">
        <f>IF(OR(Y18="",Z18=""),"",Y18*Z18)</f>
        <v/>
      </c>
      <c r="AB18" s="17" t="str">
        <f t="shared" si="7"/>
        <v/>
      </c>
      <c r="AC18" s="21"/>
      <c r="AD18" s="23"/>
      <c r="AE18" s="21"/>
      <c r="AF18" s="23"/>
      <c r="AG18" s="21"/>
      <c r="AH18" s="23"/>
      <c r="AI18" s="21"/>
      <c r="AJ18" s="23"/>
      <c r="AK18" s="21"/>
      <c r="AL18" s="23"/>
      <c r="AM18" s="21"/>
      <c r="AN18" s="23"/>
    </row>
    <row r="19" spans="1:40" s="33" customFormat="1">
      <c r="A19" s="31" t="str">
        <f t="shared" si="0"/>
        <v/>
      </c>
      <c r="B19" s="31" t="str">
        <f>IF(A19="","",(COUNTIF($A$6:A19,A19))/100)</f>
        <v/>
      </c>
      <c r="C19" s="31" t="str">
        <f t="shared" si="1"/>
        <v/>
      </c>
      <c r="D19" s="40">
        <v>14</v>
      </c>
      <c r="E19" s="3"/>
      <c r="F19" s="3"/>
      <c r="G19" s="3"/>
      <c r="H19" s="4"/>
      <c r="I19" s="4"/>
      <c r="J19" s="15" t="str">
        <f t="shared" si="2"/>
        <v/>
      </c>
      <c r="K19" s="17" t="str">
        <f t="shared" si="3"/>
        <v/>
      </c>
      <c r="L19" s="3"/>
      <c r="M19" s="3"/>
      <c r="N19" s="3"/>
      <c r="O19" s="3"/>
      <c r="P19" s="3"/>
      <c r="Q19" s="3"/>
      <c r="R19" s="3"/>
      <c r="S19" s="3"/>
      <c r="T19" s="16">
        <f t="shared" si="4"/>
        <v>0</v>
      </c>
      <c r="U19" s="16"/>
      <c r="V19" s="3"/>
      <c r="W19" s="16"/>
      <c r="X19" s="3"/>
      <c r="Y19" s="15" t="str">
        <f t="shared" si="8"/>
        <v/>
      </c>
      <c r="Z19" s="15" t="str">
        <f t="shared" si="5"/>
        <v/>
      </c>
      <c r="AA19" s="15" t="str">
        <f>IF(OR(Y19="",Z19=""),"",Y19*Z19)</f>
        <v/>
      </c>
      <c r="AB19" s="17" t="str">
        <f t="shared" si="7"/>
        <v/>
      </c>
      <c r="AC19" s="21"/>
      <c r="AD19" s="23"/>
      <c r="AE19" s="21"/>
      <c r="AF19" s="23"/>
      <c r="AG19" s="21"/>
      <c r="AH19" s="23"/>
      <c r="AI19" s="21"/>
      <c r="AJ19" s="23"/>
      <c r="AK19" s="21"/>
      <c r="AL19" s="23"/>
      <c r="AM19" s="21"/>
      <c r="AN19" s="23"/>
    </row>
    <row r="20" spans="1:40" s="33" customFormat="1">
      <c r="A20" s="31" t="str">
        <f t="shared" si="0"/>
        <v/>
      </c>
      <c r="B20" s="31" t="str">
        <f>IF(A20="","",(COUNTIF($A$6:A20,A20))/100)</f>
        <v/>
      </c>
      <c r="C20" s="31" t="str">
        <f t="shared" si="1"/>
        <v/>
      </c>
      <c r="D20" s="40">
        <v>15</v>
      </c>
      <c r="E20" s="3"/>
      <c r="F20" s="3"/>
      <c r="G20" s="3"/>
      <c r="H20" s="4"/>
      <c r="I20" s="4"/>
      <c r="J20" s="15" t="str">
        <f t="shared" si="2"/>
        <v/>
      </c>
      <c r="K20" s="17" t="str">
        <f t="shared" si="3"/>
        <v/>
      </c>
      <c r="L20" s="3"/>
      <c r="M20" s="3"/>
      <c r="N20" s="3"/>
      <c r="O20" s="3"/>
      <c r="P20" s="3"/>
      <c r="Q20" s="3"/>
      <c r="R20" s="3"/>
      <c r="S20" s="3"/>
      <c r="T20" s="16">
        <f t="shared" si="4"/>
        <v>0</v>
      </c>
      <c r="U20" s="16"/>
      <c r="V20" s="3"/>
      <c r="W20" s="16"/>
      <c r="X20" s="3"/>
      <c r="Y20" s="15" t="str">
        <f t="shared" si="8"/>
        <v/>
      </c>
      <c r="Z20" s="15" t="str">
        <f t="shared" si="5"/>
        <v/>
      </c>
      <c r="AA20" s="15" t="str">
        <f t="shared" ref="AA20:AA70" si="9">IF(OR(Y20="",Z20=""),"",Y20*Z20)</f>
        <v/>
      </c>
      <c r="AB20" s="17" t="str">
        <f t="shared" si="7"/>
        <v/>
      </c>
      <c r="AC20" s="21"/>
      <c r="AD20" s="23"/>
      <c r="AE20" s="21"/>
      <c r="AF20" s="23"/>
      <c r="AG20" s="21"/>
      <c r="AH20" s="23"/>
      <c r="AI20" s="21"/>
      <c r="AJ20" s="23"/>
      <c r="AK20" s="21"/>
      <c r="AL20" s="23"/>
      <c r="AM20" s="21"/>
      <c r="AN20" s="23"/>
    </row>
    <row r="21" spans="1:40" s="33" customFormat="1">
      <c r="A21" s="31" t="str">
        <f t="shared" si="0"/>
        <v/>
      </c>
      <c r="B21" s="31" t="str">
        <f>IF(A21="","",(COUNTIF($A$6:A21,A21))/100)</f>
        <v/>
      </c>
      <c r="C21" s="31" t="str">
        <f t="shared" si="1"/>
        <v/>
      </c>
      <c r="D21" s="40">
        <v>16</v>
      </c>
      <c r="E21" s="3"/>
      <c r="F21" s="3"/>
      <c r="G21" s="3"/>
      <c r="H21" s="4"/>
      <c r="I21" s="4"/>
      <c r="J21" s="15" t="str">
        <f t="shared" si="2"/>
        <v/>
      </c>
      <c r="K21" s="17" t="str">
        <f t="shared" si="3"/>
        <v/>
      </c>
      <c r="L21" s="3"/>
      <c r="M21" s="3"/>
      <c r="N21" s="3"/>
      <c r="O21" s="3"/>
      <c r="P21" s="3"/>
      <c r="Q21" s="3"/>
      <c r="R21" s="3"/>
      <c r="S21" s="3"/>
      <c r="T21" s="16">
        <f t="shared" si="4"/>
        <v>0</v>
      </c>
      <c r="U21" s="16"/>
      <c r="V21" s="3"/>
      <c r="W21" s="16"/>
      <c r="X21" s="3"/>
      <c r="Y21" s="15" t="str">
        <f t="shared" si="8"/>
        <v/>
      </c>
      <c r="Z21" s="15" t="str">
        <f t="shared" si="5"/>
        <v/>
      </c>
      <c r="AA21" s="15" t="str">
        <f t="shared" si="9"/>
        <v/>
      </c>
      <c r="AB21" s="17" t="str">
        <f t="shared" si="7"/>
        <v/>
      </c>
      <c r="AC21" s="21"/>
      <c r="AD21" s="23"/>
      <c r="AE21" s="21"/>
      <c r="AF21" s="23"/>
      <c r="AG21" s="21"/>
      <c r="AH21" s="23"/>
      <c r="AI21" s="21"/>
      <c r="AJ21" s="23"/>
      <c r="AK21" s="21"/>
      <c r="AL21" s="23"/>
      <c r="AM21" s="21"/>
      <c r="AN21" s="23"/>
    </row>
    <row r="22" spans="1:40" s="33" customFormat="1">
      <c r="A22" s="31" t="str">
        <f t="shared" si="0"/>
        <v/>
      </c>
      <c r="B22" s="31" t="str">
        <f>IF(A22="","",(COUNTIF($A$6:A22,A22))/100)</f>
        <v/>
      </c>
      <c r="C22" s="31" t="str">
        <f t="shared" si="1"/>
        <v/>
      </c>
      <c r="D22" s="40">
        <v>17</v>
      </c>
      <c r="E22" s="3"/>
      <c r="F22" s="3"/>
      <c r="G22" s="3"/>
      <c r="H22" s="4"/>
      <c r="I22" s="4"/>
      <c r="J22" s="15" t="str">
        <f t="shared" si="2"/>
        <v/>
      </c>
      <c r="K22" s="17" t="str">
        <f t="shared" si="3"/>
        <v/>
      </c>
      <c r="L22" s="3"/>
      <c r="M22" s="3"/>
      <c r="N22" s="3"/>
      <c r="O22" s="3"/>
      <c r="P22" s="3"/>
      <c r="Q22" s="3"/>
      <c r="R22" s="3"/>
      <c r="S22" s="3"/>
      <c r="T22" s="16">
        <f t="shared" si="4"/>
        <v>0</v>
      </c>
      <c r="U22" s="16"/>
      <c r="V22" s="3"/>
      <c r="W22" s="16"/>
      <c r="X22" s="3"/>
      <c r="Y22" s="15" t="str">
        <f t="shared" si="8"/>
        <v/>
      </c>
      <c r="Z22" s="15" t="str">
        <f t="shared" si="5"/>
        <v/>
      </c>
      <c r="AA22" s="15" t="str">
        <f t="shared" si="9"/>
        <v/>
      </c>
      <c r="AB22" s="17" t="str">
        <f t="shared" si="7"/>
        <v/>
      </c>
      <c r="AC22" s="21"/>
      <c r="AD22" s="23"/>
      <c r="AE22" s="21"/>
      <c r="AF22" s="23"/>
      <c r="AG22" s="21"/>
      <c r="AH22" s="23"/>
      <c r="AI22" s="21"/>
      <c r="AJ22" s="23"/>
      <c r="AK22" s="21"/>
      <c r="AL22" s="23"/>
      <c r="AM22" s="21"/>
      <c r="AN22" s="23"/>
    </row>
    <row r="23" spans="1:40" s="33" customFormat="1">
      <c r="A23" s="31" t="str">
        <f t="shared" si="0"/>
        <v/>
      </c>
      <c r="B23" s="31" t="str">
        <f>IF(A23="","",(COUNTIF($A$6:A23,A23))/100)</f>
        <v/>
      </c>
      <c r="C23" s="31" t="str">
        <f t="shared" ref="C23:C86" si="10">IFERROR(A23+B23,"")</f>
        <v/>
      </c>
      <c r="D23" s="40">
        <v>18</v>
      </c>
      <c r="E23" s="3"/>
      <c r="F23" s="3"/>
      <c r="G23" s="3"/>
      <c r="H23" s="4"/>
      <c r="I23" s="4"/>
      <c r="J23" s="15" t="str">
        <f t="shared" si="2"/>
        <v/>
      </c>
      <c r="K23" s="17" t="str">
        <f t="shared" si="3"/>
        <v/>
      </c>
      <c r="L23" s="3"/>
      <c r="M23" s="3"/>
      <c r="N23" s="3"/>
      <c r="O23" s="3"/>
      <c r="P23" s="3"/>
      <c r="Q23" s="3"/>
      <c r="R23" s="3"/>
      <c r="S23" s="3"/>
      <c r="T23" s="16">
        <f t="shared" si="4"/>
        <v>0</v>
      </c>
      <c r="U23" s="16"/>
      <c r="V23" s="3"/>
      <c r="W23" s="16"/>
      <c r="X23" s="3"/>
      <c r="Y23" s="15" t="str">
        <f t="shared" si="8"/>
        <v/>
      </c>
      <c r="Z23" s="15" t="str">
        <f t="shared" si="5"/>
        <v/>
      </c>
      <c r="AA23" s="15" t="str">
        <f t="shared" si="9"/>
        <v/>
      </c>
      <c r="AB23" s="17" t="str">
        <f t="shared" si="7"/>
        <v/>
      </c>
      <c r="AC23" s="21"/>
      <c r="AD23" s="23"/>
      <c r="AE23" s="21"/>
      <c r="AF23" s="23"/>
      <c r="AG23" s="21"/>
      <c r="AH23" s="23"/>
      <c r="AI23" s="21"/>
      <c r="AJ23" s="23"/>
      <c r="AK23" s="21"/>
      <c r="AL23" s="23"/>
      <c r="AM23" s="21"/>
      <c r="AN23" s="23"/>
    </row>
    <row r="24" spans="1:40" s="33" customFormat="1">
      <c r="A24" s="31" t="str">
        <f t="shared" si="0"/>
        <v/>
      </c>
      <c r="B24" s="31" t="str">
        <f>IF(A24="","",(COUNTIF($A$6:A24,A24))/100)</f>
        <v/>
      </c>
      <c r="C24" s="31" t="str">
        <f t="shared" si="10"/>
        <v/>
      </c>
      <c r="D24" s="40">
        <v>19</v>
      </c>
      <c r="E24" s="3"/>
      <c r="F24" s="3"/>
      <c r="G24" s="3"/>
      <c r="H24" s="4"/>
      <c r="I24" s="4"/>
      <c r="J24" s="15" t="str">
        <f t="shared" si="2"/>
        <v/>
      </c>
      <c r="K24" s="17" t="str">
        <f t="shared" si="3"/>
        <v/>
      </c>
      <c r="L24" s="3"/>
      <c r="M24" s="3"/>
      <c r="N24" s="3"/>
      <c r="O24" s="3"/>
      <c r="P24" s="3"/>
      <c r="Q24" s="3"/>
      <c r="R24" s="3"/>
      <c r="S24" s="3"/>
      <c r="T24" s="16">
        <f t="shared" si="4"/>
        <v>0</v>
      </c>
      <c r="U24" s="16"/>
      <c r="V24" s="3"/>
      <c r="W24" s="16"/>
      <c r="X24" s="3"/>
      <c r="Y24" s="15" t="str">
        <f t="shared" si="8"/>
        <v/>
      </c>
      <c r="Z24" s="15" t="str">
        <f t="shared" si="5"/>
        <v/>
      </c>
      <c r="AA24" s="15" t="str">
        <f t="shared" si="9"/>
        <v/>
      </c>
      <c r="AB24" s="17" t="str">
        <f t="shared" si="7"/>
        <v/>
      </c>
      <c r="AC24" s="21"/>
      <c r="AD24" s="23"/>
      <c r="AE24" s="21"/>
      <c r="AF24" s="23"/>
      <c r="AG24" s="21"/>
      <c r="AH24" s="23"/>
      <c r="AI24" s="21"/>
      <c r="AJ24" s="23"/>
      <c r="AK24" s="21"/>
      <c r="AL24" s="23"/>
      <c r="AM24" s="21"/>
      <c r="AN24" s="23"/>
    </row>
    <row r="25" spans="1:40" s="33" customFormat="1">
      <c r="A25" s="31" t="str">
        <f t="shared" si="0"/>
        <v/>
      </c>
      <c r="B25" s="31" t="str">
        <f>IF(A25="","",(COUNTIF($A$6:A25,A25))/100)</f>
        <v/>
      </c>
      <c r="C25" s="31" t="str">
        <f t="shared" si="10"/>
        <v/>
      </c>
      <c r="D25" s="40">
        <v>20</v>
      </c>
      <c r="E25" s="3"/>
      <c r="F25" s="3"/>
      <c r="G25" s="3"/>
      <c r="H25" s="4"/>
      <c r="I25" s="4"/>
      <c r="J25" s="15" t="str">
        <f t="shared" si="2"/>
        <v/>
      </c>
      <c r="K25" s="17" t="str">
        <f t="shared" si="3"/>
        <v/>
      </c>
      <c r="L25" s="3"/>
      <c r="M25" s="3"/>
      <c r="N25" s="3"/>
      <c r="O25" s="3"/>
      <c r="P25" s="3"/>
      <c r="Q25" s="3"/>
      <c r="R25" s="3"/>
      <c r="S25" s="3"/>
      <c r="T25" s="16">
        <f t="shared" si="4"/>
        <v>0</v>
      </c>
      <c r="U25" s="16"/>
      <c r="V25" s="3"/>
      <c r="W25" s="16"/>
      <c r="X25" s="3"/>
      <c r="Y25" s="15" t="str">
        <f t="shared" si="8"/>
        <v/>
      </c>
      <c r="Z25" s="15" t="str">
        <f t="shared" si="5"/>
        <v/>
      </c>
      <c r="AA25" s="15" t="str">
        <f t="shared" si="9"/>
        <v/>
      </c>
      <c r="AB25" s="17" t="str">
        <f t="shared" si="7"/>
        <v/>
      </c>
      <c r="AC25" s="21"/>
      <c r="AD25" s="23"/>
      <c r="AE25" s="21"/>
      <c r="AF25" s="23"/>
      <c r="AG25" s="21"/>
      <c r="AH25" s="23"/>
      <c r="AI25" s="21"/>
      <c r="AJ25" s="23"/>
      <c r="AK25" s="21"/>
      <c r="AL25" s="23"/>
      <c r="AM25" s="21"/>
      <c r="AN25" s="23"/>
    </row>
    <row r="26" spans="1:40" s="33" customFormat="1">
      <c r="A26" s="31" t="str">
        <f t="shared" si="0"/>
        <v/>
      </c>
      <c r="B26" s="31" t="str">
        <f>IF(A26="","",(COUNTIF($A$6:A26,A26))/100)</f>
        <v/>
      </c>
      <c r="C26" s="31" t="str">
        <f t="shared" si="10"/>
        <v/>
      </c>
      <c r="D26" s="40">
        <v>21</v>
      </c>
      <c r="E26" s="3"/>
      <c r="F26" s="3"/>
      <c r="G26" s="3"/>
      <c r="H26" s="4"/>
      <c r="I26" s="4"/>
      <c r="J26" s="15" t="str">
        <f t="shared" si="2"/>
        <v/>
      </c>
      <c r="K26" s="17" t="str">
        <f t="shared" si="3"/>
        <v/>
      </c>
      <c r="L26" s="3"/>
      <c r="M26" s="3"/>
      <c r="N26" s="3"/>
      <c r="O26" s="3"/>
      <c r="P26" s="3"/>
      <c r="Q26" s="3"/>
      <c r="R26" s="3"/>
      <c r="S26" s="3"/>
      <c r="T26" s="16">
        <f t="shared" si="4"/>
        <v>0</v>
      </c>
      <c r="U26" s="16"/>
      <c r="V26" s="3"/>
      <c r="W26" s="16"/>
      <c r="X26" s="3"/>
      <c r="Y26" s="15" t="str">
        <f t="shared" si="8"/>
        <v/>
      </c>
      <c r="Z26" s="15" t="str">
        <f t="shared" si="5"/>
        <v/>
      </c>
      <c r="AA26" s="15" t="str">
        <f t="shared" si="9"/>
        <v/>
      </c>
      <c r="AB26" s="17" t="str">
        <f t="shared" si="7"/>
        <v/>
      </c>
      <c r="AC26" s="21"/>
      <c r="AD26" s="23"/>
      <c r="AE26" s="21"/>
      <c r="AF26" s="23"/>
      <c r="AG26" s="21"/>
      <c r="AH26" s="23"/>
      <c r="AI26" s="21"/>
      <c r="AJ26" s="23"/>
      <c r="AK26" s="21"/>
      <c r="AL26" s="23"/>
      <c r="AM26" s="21"/>
      <c r="AN26" s="23"/>
    </row>
    <row r="27" spans="1:40" s="33" customFormat="1">
      <c r="A27" s="31" t="str">
        <f t="shared" si="0"/>
        <v/>
      </c>
      <c r="B27" s="31" t="str">
        <f>IF(A27="","",(COUNTIF($A$6:A27,A27))/100)</f>
        <v/>
      </c>
      <c r="C27" s="31" t="str">
        <f t="shared" si="10"/>
        <v/>
      </c>
      <c r="D27" s="40">
        <v>22</v>
      </c>
      <c r="E27" s="3"/>
      <c r="F27" s="3"/>
      <c r="G27" s="3"/>
      <c r="H27" s="4"/>
      <c r="I27" s="4"/>
      <c r="J27" s="15" t="str">
        <f t="shared" si="2"/>
        <v/>
      </c>
      <c r="K27" s="17" t="str">
        <f t="shared" si="3"/>
        <v/>
      </c>
      <c r="L27" s="3"/>
      <c r="M27" s="3"/>
      <c r="N27" s="3"/>
      <c r="O27" s="3"/>
      <c r="P27" s="3"/>
      <c r="Q27" s="3"/>
      <c r="R27" s="3"/>
      <c r="S27" s="3"/>
      <c r="T27" s="16">
        <f t="shared" si="4"/>
        <v>0</v>
      </c>
      <c r="U27" s="16"/>
      <c r="V27" s="3"/>
      <c r="W27" s="16"/>
      <c r="X27" s="3"/>
      <c r="Y27" s="15" t="str">
        <f t="shared" si="8"/>
        <v/>
      </c>
      <c r="Z27" s="15" t="str">
        <f t="shared" si="5"/>
        <v/>
      </c>
      <c r="AA27" s="15" t="str">
        <f t="shared" si="9"/>
        <v/>
      </c>
      <c r="AB27" s="17" t="str">
        <f t="shared" si="7"/>
        <v/>
      </c>
      <c r="AC27" s="21"/>
      <c r="AD27" s="23"/>
      <c r="AE27" s="21"/>
      <c r="AF27" s="23"/>
      <c r="AG27" s="21"/>
      <c r="AH27" s="23"/>
      <c r="AI27" s="21"/>
      <c r="AJ27" s="23"/>
      <c r="AK27" s="21"/>
      <c r="AL27" s="23"/>
      <c r="AM27" s="21"/>
      <c r="AN27" s="23"/>
    </row>
    <row r="28" spans="1:40" s="33" customFormat="1">
      <c r="A28" s="31" t="str">
        <f t="shared" si="0"/>
        <v/>
      </c>
      <c r="B28" s="31" t="str">
        <f>IF(A28="","",(COUNTIF($A$6:A28,A28))/100)</f>
        <v/>
      </c>
      <c r="C28" s="31" t="str">
        <f t="shared" si="10"/>
        <v/>
      </c>
      <c r="D28" s="40">
        <v>23</v>
      </c>
      <c r="E28" s="3"/>
      <c r="F28" s="3"/>
      <c r="G28" s="3"/>
      <c r="H28" s="4"/>
      <c r="I28" s="4"/>
      <c r="J28" s="15" t="str">
        <f t="shared" si="2"/>
        <v/>
      </c>
      <c r="K28" s="17" t="str">
        <f t="shared" si="3"/>
        <v/>
      </c>
      <c r="L28" s="3"/>
      <c r="M28" s="3"/>
      <c r="N28" s="3"/>
      <c r="O28" s="3"/>
      <c r="P28" s="3"/>
      <c r="Q28" s="3"/>
      <c r="R28" s="3"/>
      <c r="S28" s="3"/>
      <c r="T28" s="16">
        <f t="shared" si="4"/>
        <v>0</v>
      </c>
      <c r="U28" s="16"/>
      <c r="V28" s="3"/>
      <c r="W28" s="16"/>
      <c r="X28" s="3"/>
      <c r="Y28" s="15" t="str">
        <f t="shared" si="8"/>
        <v/>
      </c>
      <c r="Z28" s="15" t="str">
        <f t="shared" si="5"/>
        <v/>
      </c>
      <c r="AA28" s="15" t="str">
        <f t="shared" si="9"/>
        <v/>
      </c>
      <c r="AB28" s="17" t="str">
        <f t="shared" si="7"/>
        <v/>
      </c>
      <c r="AC28" s="21"/>
      <c r="AD28" s="23"/>
      <c r="AE28" s="21"/>
      <c r="AF28" s="23"/>
      <c r="AG28" s="21"/>
      <c r="AH28" s="23"/>
      <c r="AI28" s="21"/>
      <c r="AJ28" s="23"/>
      <c r="AK28" s="21"/>
      <c r="AL28" s="23"/>
      <c r="AM28" s="21"/>
      <c r="AN28" s="23"/>
    </row>
    <row r="29" spans="1:40" s="33" customFormat="1">
      <c r="A29" s="31" t="str">
        <f t="shared" si="0"/>
        <v/>
      </c>
      <c r="B29" s="31" t="str">
        <f>IF(A29="","",(COUNTIF($A$6:A29,A29))/100)</f>
        <v/>
      </c>
      <c r="C29" s="31" t="str">
        <f t="shared" si="10"/>
        <v/>
      </c>
      <c r="D29" s="40">
        <v>24</v>
      </c>
      <c r="E29" s="3"/>
      <c r="F29" s="3"/>
      <c r="G29" s="3"/>
      <c r="H29" s="4"/>
      <c r="I29" s="4"/>
      <c r="J29" s="15" t="str">
        <f t="shared" si="2"/>
        <v/>
      </c>
      <c r="K29" s="17" t="str">
        <f t="shared" si="3"/>
        <v/>
      </c>
      <c r="L29" s="3"/>
      <c r="M29" s="3"/>
      <c r="N29" s="3"/>
      <c r="O29" s="3"/>
      <c r="P29" s="3"/>
      <c r="Q29" s="3"/>
      <c r="R29" s="3"/>
      <c r="S29" s="3"/>
      <c r="T29" s="16">
        <f t="shared" si="4"/>
        <v>0</v>
      </c>
      <c r="U29" s="16"/>
      <c r="V29" s="3"/>
      <c r="W29" s="16"/>
      <c r="X29" s="3"/>
      <c r="Y29" s="15" t="str">
        <f t="shared" si="8"/>
        <v/>
      </c>
      <c r="Z29" s="15" t="str">
        <f t="shared" si="5"/>
        <v/>
      </c>
      <c r="AA29" s="15" t="str">
        <f t="shared" si="9"/>
        <v/>
      </c>
      <c r="AB29" s="17" t="str">
        <f t="shared" si="7"/>
        <v/>
      </c>
      <c r="AC29" s="21"/>
      <c r="AD29" s="23"/>
      <c r="AE29" s="21"/>
      <c r="AF29" s="23"/>
      <c r="AG29" s="21"/>
      <c r="AH29" s="23"/>
      <c r="AI29" s="21"/>
      <c r="AJ29" s="23"/>
      <c r="AK29" s="21"/>
      <c r="AL29" s="23"/>
      <c r="AM29" s="21"/>
      <c r="AN29" s="23"/>
    </row>
    <row r="30" spans="1:40" s="33" customFormat="1">
      <c r="A30" s="31" t="str">
        <f t="shared" si="0"/>
        <v/>
      </c>
      <c r="B30" s="31" t="str">
        <f>IF(A30="","",(COUNTIF($A$6:A30,A30))/100)</f>
        <v/>
      </c>
      <c r="C30" s="31" t="str">
        <f t="shared" si="10"/>
        <v/>
      </c>
      <c r="D30" s="40">
        <v>25</v>
      </c>
      <c r="E30" s="3"/>
      <c r="F30" s="3"/>
      <c r="G30" s="3"/>
      <c r="H30" s="4"/>
      <c r="I30" s="4"/>
      <c r="J30" s="15" t="str">
        <f t="shared" si="2"/>
        <v/>
      </c>
      <c r="K30" s="17" t="str">
        <f t="shared" si="3"/>
        <v/>
      </c>
      <c r="L30" s="3"/>
      <c r="M30" s="3"/>
      <c r="N30" s="3"/>
      <c r="O30" s="3"/>
      <c r="P30" s="3"/>
      <c r="Q30" s="3"/>
      <c r="R30" s="3"/>
      <c r="S30" s="3"/>
      <c r="T30" s="16">
        <f t="shared" si="4"/>
        <v>0</v>
      </c>
      <c r="U30" s="16"/>
      <c r="V30" s="3"/>
      <c r="W30" s="16"/>
      <c r="X30" s="3"/>
      <c r="Y30" s="15" t="str">
        <f t="shared" si="8"/>
        <v/>
      </c>
      <c r="Z30" s="15" t="str">
        <f t="shared" si="5"/>
        <v/>
      </c>
      <c r="AA30" s="15" t="str">
        <f t="shared" si="9"/>
        <v/>
      </c>
      <c r="AB30" s="17" t="str">
        <f t="shared" si="7"/>
        <v/>
      </c>
      <c r="AC30" s="21"/>
      <c r="AD30" s="23"/>
      <c r="AE30" s="21"/>
      <c r="AF30" s="23"/>
      <c r="AG30" s="21"/>
      <c r="AH30" s="23"/>
      <c r="AI30" s="21"/>
      <c r="AJ30" s="23"/>
      <c r="AK30" s="21"/>
      <c r="AL30" s="23"/>
      <c r="AM30" s="21"/>
      <c r="AN30" s="23"/>
    </row>
    <row r="31" spans="1:40" s="33" customFormat="1">
      <c r="A31" s="31" t="str">
        <f t="shared" si="0"/>
        <v/>
      </c>
      <c r="B31" s="31" t="str">
        <f>IF(A31="","",(COUNTIF($A$6:A31,A31))/100)</f>
        <v/>
      </c>
      <c r="C31" s="31" t="str">
        <f t="shared" si="10"/>
        <v/>
      </c>
      <c r="D31" s="40">
        <v>26</v>
      </c>
      <c r="E31" s="3"/>
      <c r="F31" s="3"/>
      <c r="G31" s="3"/>
      <c r="H31" s="4"/>
      <c r="I31" s="4"/>
      <c r="J31" s="15" t="str">
        <f t="shared" si="2"/>
        <v/>
      </c>
      <c r="K31" s="17" t="str">
        <f t="shared" si="3"/>
        <v/>
      </c>
      <c r="L31" s="3"/>
      <c r="M31" s="3"/>
      <c r="N31" s="3"/>
      <c r="O31" s="3"/>
      <c r="P31" s="3"/>
      <c r="Q31" s="3"/>
      <c r="R31" s="3"/>
      <c r="S31" s="3"/>
      <c r="T31" s="16">
        <f t="shared" si="4"/>
        <v>0</v>
      </c>
      <c r="U31" s="16"/>
      <c r="V31" s="3"/>
      <c r="W31" s="16"/>
      <c r="X31" s="3"/>
      <c r="Y31" s="15" t="str">
        <f t="shared" si="8"/>
        <v/>
      </c>
      <c r="Z31" s="15" t="str">
        <f t="shared" si="5"/>
        <v/>
      </c>
      <c r="AA31" s="15" t="str">
        <f t="shared" si="9"/>
        <v/>
      </c>
      <c r="AB31" s="17" t="str">
        <f t="shared" si="7"/>
        <v/>
      </c>
      <c r="AC31" s="21"/>
      <c r="AD31" s="23"/>
      <c r="AE31" s="21"/>
      <c r="AF31" s="23"/>
      <c r="AG31" s="21"/>
      <c r="AH31" s="23"/>
      <c r="AI31" s="21"/>
      <c r="AJ31" s="23"/>
      <c r="AK31" s="21"/>
      <c r="AL31" s="23"/>
      <c r="AM31" s="21"/>
      <c r="AN31" s="23"/>
    </row>
    <row r="32" spans="1:40" s="33" customFormat="1">
      <c r="A32" s="31" t="str">
        <f t="shared" si="0"/>
        <v/>
      </c>
      <c r="B32" s="31" t="str">
        <f>IF(A32="","",(COUNTIF($A$6:A32,A32))/100)</f>
        <v/>
      </c>
      <c r="C32" s="31" t="str">
        <f t="shared" si="10"/>
        <v/>
      </c>
      <c r="D32" s="40">
        <v>27</v>
      </c>
      <c r="E32" s="3"/>
      <c r="F32" s="3"/>
      <c r="G32" s="3"/>
      <c r="H32" s="4"/>
      <c r="I32" s="4"/>
      <c r="J32" s="15" t="str">
        <f t="shared" si="2"/>
        <v/>
      </c>
      <c r="K32" s="17" t="str">
        <f t="shared" si="3"/>
        <v/>
      </c>
      <c r="L32" s="3"/>
      <c r="M32" s="3"/>
      <c r="N32" s="3"/>
      <c r="O32" s="3"/>
      <c r="P32" s="3"/>
      <c r="Q32" s="3"/>
      <c r="R32" s="3"/>
      <c r="S32" s="3"/>
      <c r="T32" s="16">
        <f t="shared" si="4"/>
        <v>0</v>
      </c>
      <c r="U32" s="16"/>
      <c r="V32" s="3"/>
      <c r="W32" s="16"/>
      <c r="X32" s="3"/>
      <c r="Y32" s="15" t="str">
        <f t="shared" si="8"/>
        <v/>
      </c>
      <c r="Z32" s="15" t="str">
        <f t="shared" si="5"/>
        <v/>
      </c>
      <c r="AA32" s="15" t="str">
        <f t="shared" si="9"/>
        <v/>
      </c>
      <c r="AB32" s="17" t="str">
        <f t="shared" si="7"/>
        <v/>
      </c>
      <c r="AC32" s="21"/>
      <c r="AD32" s="23"/>
      <c r="AE32" s="21"/>
      <c r="AF32" s="23"/>
      <c r="AG32" s="21"/>
      <c r="AH32" s="23"/>
      <c r="AI32" s="21"/>
      <c r="AJ32" s="23"/>
      <c r="AK32" s="21"/>
      <c r="AL32" s="23"/>
      <c r="AM32" s="21"/>
      <c r="AN32" s="23"/>
    </row>
    <row r="33" spans="1:40" s="33" customFormat="1">
      <c r="A33" s="31" t="str">
        <f t="shared" si="0"/>
        <v/>
      </c>
      <c r="B33" s="31" t="str">
        <f>IF(A33="","",(COUNTIF($A$6:A33,A33))/100)</f>
        <v/>
      </c>
      <c r="C33" s="31" t="str">
        <f t="shared" si="10"/>
        <v/>
      </c>
      <c r="D33" s="40">
        <v>28</v>
      </c>
      <c r="E33" s="3"/>
      <c r="F33" s="3"/>
      <c r="G33" s="3"/>
      <c r="H33" s="4"/>
      <c r="I33" s="4"/>
      <c r="J33" s="15" t="str">
        <f t="shared" si="2"/>
        <v/>
      </c>
      <c r="K33" s="17" t="str">
        <f t="shared" si="3"/>
        <v/>
      </c>
      <c r="L33" s="3"/>
      <c r="M33" s="3"/>
      <c r="N33" s="3"/>
      <c r="O33" s="3"/>
      <c r="P33" s="3"/>
      <c r="Q33" s="3"/>
      <c r="R33" s="3"/>
      <c r="S33" s="3"/>
      <c r="T33" s="16">
        <f t="shared" si="4"/>
        <v>0</v>
      </c>
      <c r="U33" s="16"/>
      <c r="V33" s="3"/>
      <c r="W33" s="16"/>
      <c r="X33" s="3"/>
      <c r="Y33" s="15" t="str">
        <f t="shared" si="8"/>
        <v/>
      </c>
      <c r="Z33" s="15" t="str">
        <f t="shared" si="5"/>
        <v/>
      </c>
      <c r="AA33" s="15" t="str">
        <f t="shared" si="9"/>
        <v/>
      </c>
      <c r="AB33" s="17" t="str">
        <f t="shared" si="7"/>
        <v/>
      </c>
      <c r="AC33" s="21"/>
      <c r="AD33" s="23"/>
      <c r="AE33" s="21"/>
      <c r="AF33" s="23"/>
      <c r="AG33" s="21"/>
      <c r="AH33" s="23"/>
      <c r="AI33" s="21"/>
      <c r="AJ33" s="23"/>
      <c r="AK33" s="21"/>
      <c r="AL33" s="23"/>
      <c r="AM33" s="21"/>
      <c r="AN33" s="23"/>
    </row>
    <row r="34" spans="1:40" s="33" customFormat="1">
      <c r="A34" s="31" t="str">
        <f t="shared" si="0"/>
        <v/>
      </c>
      <c r="B34" s="31" t="str">
        <f>IF(A34="","",(COUNTIF($A$6:A34,A34))/100)</f>
        <v/>
      </c>
      <c r="C34" s="31" t="str">
        <f t="shared" si="10"/>
        <v/>
      </c>
      <c r="D34" s="40">
        <v>29</v>
      </c>
      <c r="E34" s="3"/>
      <c r="F34" s="3"/>
      <c r="G34" s="3"/>
      <c r="H34" s="4"/>
      <c r="I34" s="4"/>
      <c r="J34" s="15" t="str">
        <f t="shared" si="2"/>
        <v/>
      </c>
      <c r="K34" s="17" t="str">
        <f t="shared" si="3"/>
        <v/>
      </c>
      <c r="L34" s="3"/>
      <c r="M34" s="3"/>
      <c r="N34" s="3"/>
      <c r="O34" s="3"/>
      <c r="P34" s="3"/>
      <c r="Q34" s="3"/>
      <c r="R34" s="3"/>
      <c r="S34" s="3"/>
      <c r="T34" s="16">
        <f t="shared" si="4"/>
        <v>0</v>
      </c>
      <c r="U34" s="16"/>
      <c r="V34" s="3"/>
      <c r="W34" s="16"/>
      <c r="X34" s="3"/>
      <c r="Y34" s="15" t="str">
        <f t="shared" si="8"/>
        <v/>
      </c>
      <c r="Z34" s="15" t="str">
        <f t="shared" si="5"/>
        <v/>
      </c>
      <c r="AA34" s="15" t="str">
        <f t="shared" si="9"/>
        <v/>
      </c>
      <c r="AB34" s="17" t="str">
        <f t="shared" si="7"/>
        <v/>
      </c>
      <c r="AC34" s="21"/>
      <c r="AD34" s="23"/>
      <c r="AE34" s="21"/>
      <c r="AF34" s="23"/>
      <c r="AG34" s="21"/>
      <c r="AH34" s="23"/>
      <c r="AI34" s="21"/>
      <c r="AJ34" s="23"/>
      <c r="AK34" s="21"/>
      <c r="AL34" s="23"/>
      <c r="AM34" s="21"/>
      <c r="AN34" s="23"/>
    </row>
    <row r="35" spans="1:40" s="33" customFormat="1">
      <c r="A35" s="31" t="str">
        <f t="shared" si="0"/>
        <v/>
      </c>
      <c r="B35" s="31" t="str">
        <f>IF(A35="","",(COUNTIF($A$6:A35,A35))/100)</f>
        <v/>
      </c>
      <c r="C35" s="31" t="str">
        <f t="shared" si="10"/>
        <v/>
      </c>
      <c r="D35" s="40">
        <v>30</v>
      </c>
      <c r="E35" s="3"/>
      <c r="F35" s="3"/>
      <c r="G35" s="3"/>
      <c r="H35" s="4"/>
      <c r="I35" s="4"/>
      <c r="J35" s="15" t="str">
        <f t="shared" si="2"/>
        <v/>
      </c>
      <c r="K35" s="17" t="str">
        <f t="shared" si="3"/>
        <v/>
      </c>
      <c r="L35" s="3"/>
      <c r="M35" s="3"/>
      <c r="N35" s="3"/>
      <c r="O35" s="3"/>
      <c r="P35" s="3"/>
      <c r="Q35" s="3"/>
      <c r="R35" s="3"/>
      <c r="S35" s="3"/>
      <c r="T35" s="16">
        <f t="shared" si="4"/>
        <v>0</v>
      </c>
      <c r="U35" s="16"/>
      <c r="V35" s="3"/>
      <c r="W35" s="16"/>
      <c r="X35" s="3"/>
      <c r="Y35" s="15" t="str">
        <f t="shared" si="8"/>
        <v/>
      </c>
      <c r="Z35" s="15" t="str">
        <f t="shared" si="5"/>
        <v/>
      </c>
      <c r="AA35" s="15" t="str">
        <f t="shared" si="9"/>
        <v/>
      </c>
      <c r="AB35" s="17" t="str">
        <f t="shared" si="7"/>
        <v/>
      </c>
      <c r="AC35" s="21"/>
      <c r="AD35" s="23"/>
      <c r="AE35" s="21"/>
      <c r="AF35" s="23"/>
      <c r="AG35" s="21"/>
      <c r="AH35" s="23"/>
      <c r="AI35" s="21"/>
      <c r="AJ35" s="23"/>
      <c r="AK35" s="21"/>
      <c r="AL35" s="23"/>
      <c r="AM35" s="21"/>
      <c r="AN35" s="23"/>
    </row>
    <row r="36" spans="1:40" s="33" customFormat="1">
      <c r="A36" s="31" t="str">
        <f t="shared" si="0"/>
        <v/>
      </c>
      <c r="B36" s="31" t="str">
        <f>IF(A36="","",(COUNTIF($A$6:A36,A36))/100)</f>
        <v/>
      </c>
      <c r="C36" s="31" t="str">
        <f t="shared" si="10"/>
        <v/>
      </c>
      <c r="D36" s="40">
        <v>31</v>
      </c>
      <c r="E36" s="3"/>
      <c r="F36" s="3"/>
      <c r="G36" s="3"/>
      <c r="H36" s="4"/>
      <c r="I36" s="4"/>
      <c r="J36" s="15" t="str">
        <f t="shared" si="2"/>
        <v/>
      </c>
      <c r="K36" s="17" t="str">
        <f t="shared" si="3"/>
        <v/>
      </c>
      <c r="L36" s="3"/>
      <c r="M36" s="3"/>
      <c r="N36" s="3"/>
      <c r="O36" s="3"/>
      <c r="P36" s="3"/>
      <c r="Q36" s="3"/>
      <c r="R36" s="3"/>
      <c r="S36" s="3"/>
      <c r="T36" s="16">
        <f t="shared" si="4"/>
        <v>0</v>
      </c>
      <c r="U36" s="16"/>
      <c r="V36" s="3"/>
      <c r="W36" s="16"/>
      <c r="X36" s="3"/>
      <c r="Y36" s="15" t="str">
        <f t="shared" si="8"/>
        <v/>
      </c>
      <c r="Z36" s="15" t="str">
        <f t="shared" si="5"/>
        <v/>
      </c>
      <c r="AA36" s="15" t="str">
        <f t="shared" si="9"/>
        <v/>
      </c>
      <c r="AB36" s="17" t="str">
        <f t="shared" si="7"/>
        <v/>
      </c>
      <c r="AC36" s="21"/>
      <c r="AD36" s="23"/>
      <c r="AE36" s="21"/>
      <c r="AF36" s="23"/>
      <c r="AG36" s="21"/>
      <c r="AH36" s="23"/>
      <c r="AI36" s="21"/>
      <c r="AJ36" s="23"/>
      <c r="AK36" s="21"/>
      <c r="AL36" s="23"/>
      <c r="AM36" s="21"/>
      <c r="AN36" s="23"/>
    </row>
    <row r="37" spans="1:40" s="33" customFormat="1">
      <c r="A37" s="31" t="str">
        <f t="shared" si="0"/>
        <v/>
      </c>
      <c r="B37" s="31" t="str">
        <f>IF(A37="","",(COUNTIF($A$6:A37,A37))/100)</f>
        <v/>
      </c>
      <c r="C37" s="31" t="str">
        <f t="shared" si="10"/>
        <v/>
      </c>
      <c r="D37" s="40">
        <v>32</v>
      </c>
      <c r="E37" s="3"/>
      <c r="F37" s="3"/>
      <c r="G37" s="3"/>
      <c r="H37" s="4"/>
      <c r="I37" s="4"/>
      <c r="J37" s="15" t="str">
        <f t="shared" si="2"/>
        <v/>
      </c>
      <c r="K37" s="17" t="str">
        <f t="shared" si="3"/>
        <v/>
      </c>
      <c r="L37" s="3"/>
      <c r="M37" s="3"/>
      <c r="N37" s="3"/>
      <c r="O37" s="3"/>
      <c r="P37" s="3"/>
      <c r="Q37" s="3"/>
      <c r="R37" s="3"/>
      <c r="S37" s="3"/>
      <c r="T37" s="16">
        <f t="shared" si="4"/>
        <v>0</v>
      </c>
      <c r="U37" s="16"/>
      <c r="V37" s="3"/>
      <c r="W37" s="16"/>
      <c r="X37" s="3"/>
      <c r="Y37" s="15" t="str">
        <f t="shared" si="8"/>
        <v/>
      </c>
      <c r="Z37" s="15" t="str">
        <f t="shared" si="5"/>
        <v/>
      </c>
      <c r="AA37" s="15" t="str">
        <f t="shared" si="9"/>
        <v/>
      </c>
      <c r="AB37" s="17" t="str">
        <f t="shared" si="7"/>
        <v/>
      </c>
      <c r="AC37" s="21"/>
      <c r="AD37" s="23"/>
      <c r="AE37" s="21"/>
      <c r="AF37" s="23"/>
      <c r="AG37" s="21"/>
      <c r="AH37" s="23"/>
      <c r="AI37" s="21"/>
      <c r="AJ37" s="23"/>
      <c r="AK37" s="21"/>
      <c r="AL37" s="23"/>
      <c r="AM37" s="21"/>
      <c r="AN37" s="23"/>
    </row>
    <row r="38" spans="1:40" s="33" customFormat="1">
      <c r="A38" s="31" t="str">
        <f t="shared" ref="A38:A69" si="11">IF(AND(Y38=1,Z38=1),1,IF(AND(Y38=1,Z38=2),2,IF(AND(Y38=1,Z38=3),3,IF(AND(Y38=1,Z38=4),4,IF(AND(Y38=1,Z38=5),5,IF(AND(Y38=2,Z38=1),6,IF(AND(Y38=2,Z38=2),7,IF(AND(Y38=2,Z38=3),8,IF(AND(Y38=2,Z38=4),9,IF(AND(Y38=2,Z38=5),10,IF(AND(Y38=3,Z38=1),11,IF(AND(Y38=3,Z38=2),12,IF(AND(Y38=3,Z38=3),13,IF(AND(Y38=3,Z38=4),14,IF(AND(Y38=3,Z38=5),15,IF(AND(Y38=4,Z38=1),16,IF(AND(Y38=4,Z38=2),17,IF(AND(Y38=4,Z38=3),18,IF(AND(Y38=4,Z38=4),19,IF(AND(Y38=4,Z38=5),20,IF(AND(Y38=5,Z38=1),21,IF(AND(Y38=5,Z38=2),22,IF(AND(Y38=5,Z38=3),23,IF(AND(Y38=5,Z38=4),24,IF(AND(Y38=5,Z38=5),25,"")))))))))))))))))))))))))</f>
        <v/>
      </c>
      <c r="B38" s="31" t="str">
        <f>IF(A38="","",(COUNTIF($A$6:A38,A38))/100)</f>
        <v/>
      </c>
      <c r="C38" s="31" t="str">
        <f t="shared" si="10"/>
        <v/>
      </c>
      <c r="D38" s="40">
        <v>33</v>
      </c>
      <c r="E38" s="3"/>
      <c r="F38" s="3"/>
      <c r="G38" s="3"/>
      <c r="H38" s="4"/>
      <c r="I38" s="4"/>
      <c r="J38" s="15" t="str">
        <f t="shared" ref="J38:J69" si="12">IF(OR(H38="",I38=""),"",H38*I38)</f>
        <v/>
      </c>
      <c r="K38" s="17" t="str">
        <f t="shared" si="3"/>
        <v/>
      </c>
      <c r="L38" s="3"/>
      <c r="M38" s="3"/>
      <c r="N38" s="3"/>
      <c r="O38" s="3"/>
      <c r="P38" s="3"/>
      <c r="Q38" s="3"/>
      <c r="R38" s="3"/>
      <c r="S38" s="3"/>
      <c r="T38" s="16">
        <f t="shared" si="4"/>
        <v>0</v>
      </c>
      <c r="U38" s="16"/>
      <c r="V38" s="3"/>
      <c r="W38" s="16"/>
      <c r="X38" s="3"/>
      <c r="Y38" s="15" t="str">
        <f t="shared" si="8"/>
        <v/>
      </c>
      <c r="Z38" s="15" t="str">
        <f t="shared" si="5"/>
        <v/>
      </c>
      <c r="AA38" s="15" t="str">
        <f t="shared" si="9"/>
        <v/>
      </c>
      <c r="AB38" s="17" t="str">
        <f t="shared" si="7"/>
        <v/>
      </c>
      <c r="AC38" s="21"/>
      <c r="AD38" s="23"/>
      <c r="AE38" s="21"/>
      <c r="AF38" s="23"/>
      <c r="AG38" s="21"/>
      <c r="AH38" s="23"/>
      <c r="AI38" s="21"/>
      <c r="AJ38" s="23"/>
      <c r="AK38" s="21"/>
      <c r="AL38" s="23"/>
      <c r="AM38" s="21"/>
      <c r="AN38" s="23"/>
    </row>
    <row r="39" spans="1:40" s="33" customFormat="1">
      <c r="A39" s="31" t="str">
        <f t="shared" si="11"/>
        <v/>
      </c>
      <c r="B39" s="31" t="str">
        <f>IF(A39="","",(COUNTIF($A$6:A39,A39))/100)</f>
        <v/>
      </c>
      <c r="C39" s="31" t="str">
        <f t="shared" si="10"/>
        <v/>
      </c>
      <c r="D39" s="40">
        <v>34</v>
      </c>
      <c r="E39" s="3"/>
      <c r="F39" s="3"/>
      <c r="G39" s="3"/>
      <c r="H39" s="4"/>
      <c r="I39" s="4"/>
      <c r="J39" s="15" t="str">
        <f t="shared" si="12"/>
        <v/>
      </c>
      <c r="K39" s="17" t="str">
        <f t="shared" si="3"/>
        <v/>
      </c>
      <c r="L39" s="3"/>
      <c r="M39" s="3"/>
      <c r="N39" s="3"/>
      <c r="O39" s="3"/>
      <c r="P39" s="3"/>
      <c r="Q39" s="3"/>
      <c r="R39" s="3"/>
      <c r="S39" s="3"/>
      <c r="T39" s="16">
        <f t="shared" si="4"/>
        <v>0</v>
      </c>
      <c r="U39" s="16"/>
      <c r="V39" s="3"/>
      <c r="W39" s="16"/>
      <c r="X39" s="3"/>
      <c r="Y39" s="15" t="str">
        <f t="shared" si="8"/>
        <v/>
      </c>
      <c r="Z39" s="15" t="str">
        <f t="shared" si="5"/>
        <v/>
      </c>
      <c r="AA39" s="15" t="str">
        <f t="shared" si="9"/>
        <v/>
      </c>
      <c r="AB39" s="17" t="str">
        <f t="shared" si="7"/>
        <v/>
      </c>
      <c r="AC39" s="21"/>
      <c r="AD39" s="23"/>
      <c r="AE39" s="21"/>
      <c r="AF39" s="23"/>
      <c r="AG39" s="21"/>
      <c r="AH39" s="23"/>
      <c r="AI39" s="21"/>
      <c r="AJ39" s="23"/>
      <c r="AK39" s="21"/>
      <c r="AL39" s="23"/>
      <c r="AM39" s="21"/>
      <c r="AN39" s="23"/>
    </row>
    <row r="40" spans="1:40" s="33" customFormat="1">
      <c r="A40" s="31" t="str">
        <f t="shared" si="11"/>
        <v/>
      </c>
      <c r="B40" s="31" t="str">
        <f>IF(A40="","",(COUNTIF($A$6:A40,A40))/100)</f>
        <v/>
      </c>
      <c r="C40" s="31" t="str">
        <f t="shared" si="10"/>
        <v/>
      </c>
      <c r="D40" s="40">
        <v>35</v>
      </c>
      <c r="E40" s="3"/>
      <c r="F40" s="3"/>
      <c r="G40" s="3"/>
      <c r="H40" s="4"/>
      <c r="I40" s="4"/>
      <c r="J40" s="15" t="str">
        <f t="shared" si="12"/>
        <v/>
      </c>
      <c r="K40" s="17" t="str">
        <f t="shared" si="3"/>
        <v/>
      </c>
      <c r="L40" s="3"/>
      <c r="M40" s="3"/>
      <c r="N40" s="3"/>
      <c r="O40" s="3"/>
      <c r="P40" s="3"/>
      <c r="Q40" s="3"/>
      <c r="R40" s="3"/>
      <c r="S40" s="3"/>
      <c r="T40" s="16">
        <f t="shared" si="4"/>
        <v>0</v>
      </c>
      <c r="U40" s="16"/>
      <c r="V40" s="3"/>
      <c r="W40" s="16"/>
      <c r="X40" s="3"/>
      <c r="Y40" s="15" t="str">
        <f t="shared" si="8"/>
        <v/>
      </c>
      <c r="Z40" s="15" t="str">
        <f t="shared" si="5"/>
        <v/>
      </c>
      <c r="AA40" s="15" t="str">
        <f t="shared" si="9"/>
        <v/>
      </c>
      <c r="AB40" s="17" t="str">
        <f t="shared" si="7"/>
        <v/>
      </c>
      <c r="AC40" s="21"/>
      <c r="AD40" s="23"/>
      <c r="AE40" s="21"/>
      <c r="AF40" s="23"/>
      <c r="AG40" s="21"/>
      <c r="AH40" s="23"/>
      <c r="AI40" s="21"/>
      <c r="AJ40" s="23"/>
      <c r="AK40" s="21"/>
      <c r="AL40" s="23"/>
      <c r="AM40" s="21"/>
      <c r="AN40" s="23"/>
    </row>
    <row r="41" spans="1:40" s="33" customFormat="1">
      <c r="A41" s="31" t="str">
        <f t="shared" si="11"/>
        <v/>
      </c>
      <c r="B41" s="31" t="str">
        <f>IF(A41="","",(COUNTIF($A$6:A41,A41))/100)</f>
        <v/>
      </c>
      <c r="C41" s="31" t="str">
        <f t="shared" si="10"/>
        <v/>
      </c>
      <c r="D41" s="40">
        <v>36</v>
      </c>
      <c r="E41" s="3"/>
      <c r="F41" s="3"/>
      <c r="G41" s="3"/>
      <c r="H41" s="4"/>
      <c r="I41" s="4"/>
      <c r="J41" s="15" t="str">
        <f t="shared" si="12"/>
        <v/>
      </c>
      <c r="K41" s="17" t="str">
        <f t="shared" si="3"/>
        <v/>
      </c>
      <c r="L41" s="3"/>
      <c r="M41" s="3"/>
      <c r="N41" s="3"/>
      <c r="O41" s="3"/>
      <c r="P41" s="3"/>
      <c r="Q41" s="3"/>
      <c r="R41" s="3"/>
      <c r="S41" s="3"/>
      <c r="T41" s="16">
        <f t="shared" si="4"/>
        <v>0</v>
      </c>
      <c r="U41" s="16"/>
      <c r="V41" s="3"/>
      <c r="W41" s="16"/>
      <c r="X41" s="3"/>
      <c r="Y41" s="15" t="str">
        <f t="shared" si="8"/>
        <v/>
      </c>
      <c r="Z41" s="15" t="str">
        <f t="shared" si="5"/>
        <v/>
      </c>
      <c r="AA41" s="15" t="str">
        <f t="shared" si="9"/>
        <v/>
      </c>
      <c r="AB41" s="17" t="str">
        <f t="shared" si="7"/>
        <v/>
      </c>
      <c r="AC41" s="21"/>
      <c r="AD41" s="23"/>
      <c r="AE41" s="21"/>
      <c r="AF41" s="23"/>
      <c r="AG41" s="21"/>
      <c r="AH41" s="23"/>
      <c r="AI41" s="21"/>
      <c r="AJ41" s="23"/>
      <c r="AK41" s="21"/>
      <c r="AL41" s="23"/>
      <c r="AM41" s="21"/>
      <c r="AN41" s="23"/>
    </row>
    <row r="42" spans="1:40" s="33" customFormat="1">
      <c r="A42" s="31" t="str">
        <f t="shared" si="11"/>
        <v/>
      </c>
      <c r="B42" s="31" t="str">
        <f>IF(A42="","",(COUNTIF($A$6:A42,A42))/100)</f>
        <v/>
      </c>
      <c r="C42" s="31" t="str">
        <f t="shared" si="10"/>
        <v/>
      </c>
      <c r="D42" s="40">
        <v>37</v>
      </c>
      <c r="E42" s="3"/>
      <c r="F42" s="3"/>
      <c r="G42" s="3"/>
      <c r="H42" s="4"/>
      <c r="I42" s="4"/>
      <c r="J42" s="15" t="str">
        <f t="shared" si="12"/>
        <v/>
      </c>
      <c r="K42" s="17" t="str">
        <f t="shared" si="3"/>
        <v/>
      </c>
      <c r="L42" s="3"/>
      <c r="M42" s="3"/>
      <c r="N42" s="3"/>
      <c r="O42" s="3"/>
      <c r="P42" s="3"/>
      <c r="Q42" s="3"/>
      <c r="R42" s="3"/>
      <c r="S42" s="3"/>
      <c r="T42" s="16">
        <f t="shared" si="4"/>
        <v>0</v>
      </c>
      <c r="U42" s="16"/>
      <c r="V42" s="3"/>
      <c r="W42" s="16"/>
      <c r="X42" s="3"/>
      <c r="Y42" s="15" t="str">
        <f t="shared" ref="Y42:Y70" si="13">IF(J42="","",IF(OR(N42="",N42="IMPACTO"),H42,IF(T42&lt;=50,H42,IF(AND(T42&lt;=75,H42&lt;5),H42+1,IF(AND(T42&lt;=75,H42=5),H42,IF(AND(T42&lt;=100,H42&lt;4),H42+2,IF(AND(T42&lt;=100,H42=4),H42+1,IF(AND(T42&lt;=100,H42=5),H42,""))))))))</f>
        <v/>
      </c>
      <c r="Z42" s="15" t="str">
        <f t="shared" si="5"/>
        <v/>
      </c>
      <c r="AA42" s="15" t="str">
        <f t="shared" si="9"/>
        <v/>
      </c>
      <c r="AB42" s="17" t="str">
        <f t="shared" si="7"/>
        <v/>
      </c>
      <c r="AC42" s="21"/>
      <c r="AD42" s="23"/>
      <c r="AE42" s="21"/>
      <c r="AF42" s="23"/>
      <c r="AG42" s="21"/>
      <c r="AH42" s="23"/>
      <c r="AI42" s="21"/>
      <c r="AJ42" s="23"/>
      <c r="AK42" s="21"/>
      <c r="AL42" s="23"/>
      <c r="AM42" s="21"/>
      <c r="AN42" s="23"/>
    </row>
    <row r="43" spans="1:40" s="33" customFormat="1">
      <c r="A43" s="31" t="str">
        <f t="shared" si="11"/>
        <v/>
      </c>
      <c r="B43" s="31" t="str">
        <f>IF(A43="","",(COUNTIF($A$6:A43,A43))/100)</f>
        <v/>
      </c>
      <c r="C43" s="31" t="str">
        <f t="shared" si="10"/>
        <v/>
      </c>
      <c r="D43" s="40">
        <v>38</v>
      </c>
      <c r="E43" s="3"/>
      <c r="F43" s="3"/>
      <c r="G43" s="3"/>
      <c r="H43" s="4"/>
      <c r="I43" s="4"/>
      <c r="J43" s="15" t="str">
        <f t="shared" si="12"/>
        <v/>
      </c>
      <c r="K43" s="17" t="str">
        <f t="shared" si="3"/>
        <v/>
      </c>
      <c r="L43" s="3"/>
      <c r="M43" s="3"/>
      <c r="N43" s="3"/>
      <c r="O43" s="3"/>
      <c r="P43" s="3"/>
      <c r="Q43" s="3"/>
      <c r="R43" s="3"/>
      <c r="S43" s="3"/>
      <c r="T43" s="16">
        <f t="shared" si="4"/>
        <v>0</v>
      </c>
      <c r="U43" s="16"/>
      <c r="V43" s="3"/>
      <c r="W43" s="16"/>
      <c r="X43" s="3"/>
      <c r="Y43" s="15" t="str">
        <f t="shared" si="13"/>
        <v/>
      </c>
      <c r="Z43" s="15" t="str">
        <f t="shared" si="5"/>
        <v/>
      </c>
      <c r="AA43" s="15" t="str">
        <f t="shared" si="9"/>
        <v/>
      </c>
      <c r="AB43" s="17" t="str">
        <f t="shared" si="7"/>
        <v/>
      </c>
      <c r="AC43" s="21"/>
      <c r="AD43" s="23"/>
      <c r="AE43" s="21"/>
      <c r="AF43" s="23"/>
      <c r="AG43" s="21"/>
      <c r="AH43" s="23"/>
      <c r="AI43" s="21"/>
      <c r="AJ43" s="23"/>
      <c r="AK43" s="21"/>
      <c r="AL43" s="23"/>
      <c r="AM43" s="21"/>
      <c r="AN43" s="23"/>
    </row>
    <row r="44" spans="1:40" s="33" customFormat="1">
      <c r="A44" s="31" t="str">
        <f t="shared" si="11"/>
        <v/>
      </c>
      <c r="B44" s="31" t="str">
        <f>IF(A44="","",(COUNTIF($A$6:A44,A44))/100)</f>
        <v/>
      </c>
      <c r="C44" s="31" t="str">
        <f t="shared" si="10"/>
        <v/>
      </c>
      <c r="D44" s="40">
        <v>39</v>
      </c>
      <c r="E44" s="3"/>
      <c r="F44" s="3"/>
      <c r="G44" s="3"/>
      <c r="H44" s="4"/>
      <c r="I44" s="4"/>
      <c r="J44" s="15" t="str">
        <f t="shared" si="12"/>
        <v/>
      </c>
      <c r="K44" s="17" t="str">
        <f t="shared" si="3"/>
        <v/>
      </c>
      <c r="L44" s="3"/>
      <c r="M44" s="3"/>
      <c r="N44" s="3"/>
      <c r="O44" s="3"/>
      <c r="P44" s="3"/>
      <c r="Q44" s="3"/>
      <c r="R44" s="3"/>
      <c r="S44" s="3"/>
      <c r="T44" s="16">
        <f t="shared" si="4"/>
        <v>0</v>
      </c>
      <c r="U44" s="16"/>
      <c r="V44" s="3"/>
      <c r="W44" s="16"/>
      <c r="X44" s="3"/>
      <c r="Y44" s="15" t="str">
        <f t="shared" si="13"/>
        <v/>
      </c>
      <c r="Z44" s="15" t="str">
        <f t="shared" si="5"/>
        <v/>
      </c>
      <c r="AA44" s="15" t="str">
        <f t="shared" si="9"/>
        <v/>
      </c>
      <c r="AB44" s="17" t="str">
        <f t="shared" si="7"/>
        <v/>
      </c>
      <c r="AC44" s="21"/>
      <c r="AD44" s="23"/>
      <c r="AE44" s="21"/>
      <c r="AF44" s="23"/>
      <c r="AG44" s="21"/>
      <c r="AH44" s="23"/>
      <c r="AI44" s="21"/>
      <c r="AJ44" s="23"/>
      <c r="AK44" s="21"/>
      <c r="AL44" s="23"/>
      <c r="AM44" s="21"/>
      <c r="AN44" s="23"/>
    </row>
    <row r="45" spans="1:40" s="33" customFormat="1">
      <c r="A45" s="31" t="str">
        <f t="shared" si="11"/>
        <v/>
      </c>
      <c r="B45" s="31" t="str">
        <f>IF(A45="","",(COUNTIF($A$6:A45,A45))/100)</f>
        <v/>
      </c>
      <c r="C45" s="31" t="str">
        <f t="shared" si="10"/>
        <v/>
      </c>
      <c r="D45" s="40">
        <v>40</v>
      </c>
      <c r="E45" s="3"/>
      <c r="F45" s="3"/>
      <c r="G45" s="3"/>
      <c r="H45" s="4"/>
      <c r="I45" s="4"/>
      <c r="J45" s="15" t="str">
        <f t="shared" si="12"/>
        <v/>
      </c>
      <c r="K45" s="17" t="str">
        <f t="shared" si="3"/>
        <v/>
      </c>
      <c r="L45" s="3"/>
      <c r="M45" s="3"/>
      <c r="N45" s="3"/>
      <c r="O45" s="3"/>
      <c r="P45" s="3"/>
      <c r="Q45" s="3"/>
      <c r="R45" s="3"/>
      <c r="S45" s="3"/>
      <c r="T45" s="16">
        <f t="shared" si="4"/>
        <v>0</v>
      </c>
      <c r="U45" s="16"/>
      <c r="V45" s="3"/>
      <c r="W45" s="16"/>
      <c r="X45" s="3"/>
      <c r="Y45" s="15" t="str">
        <f t="shared" si="13"/>
        <v/>
      </c>
      <c r="Z45" s="15" t="str">
        <f t="shared" si="5"/>
        <v/>
      </c>
      <c r="AA45" s="15" t="str">
        <f t="shared" si="9"/>
        <v/>
      </c>
      <c r="AB45" s="17" t="str">
        <f t="shared" si="7"/>
        <v/>
      </c>
      <c r="AC45" s="21"/>
      <c r="AD45" s="23"/>
      <c r="AE45" s="21"/>
      <c r="AF45" s="23"/>
      <c r="AG45" s="21"/>
      <c r="AH45" s="23"/>
      <c r="AI45" s="21"/>
      <c r="AJ45" s="23"/>
      <c r="AK45" s="21"/>
      <c r="AL45" s="23"/>
      <c r="AM45" s="21"/>
      <c r="AN45" s="23"/>
    </row>
    <row r="46" spans="1:40" s="33" customFormat="1">
      <c r="A46" s="31" t="str">
        <f t="shared" si="11"/>
        <v/>
      </c>
      <c r="B46" s="31" t="str">
        <f>IF(A46="","",(COUNTIF($A$6:A46,A46))/100)</f>
        <v/>
      </c>
      <c r="C46" s="31" t="str">
        <f t="shared" si="10"/>
        <v/>
      </c>
      <c r="D46" s="40">
        <v>41</v>
      </c>
      <c r="E46" s="3"/>
      <c r="F46" s="3"/>
      <c r="G46" s="3"/>
      <c r="H46" s="4"/>
      <c r="I46" s="4"/>
      <c r="J46" s="15" t="str">
        <f t="shared" si="12"/>
        <v/>
      </c>
      <c r="K46" s="17" t="str">
        <f t="shared" si="3"/>
        <v/>
      </c>
      <c r="L46" s="3"/>
      <c r="M46" s="3"/>
      <c r="N46" s="3"/>
      <c r="O46" s="3"/>
      <c r="P46" s="3"/>
      <c r="Q46" s="3"/>
      <c r="R46" s="3"/>
      <c r="S46" s="3"/>
      <c r="T46" s="16">
        <f t="shared" si="4"/>
        <v>0</v>
      </c>
      <c r="U46" s="16"/>
      <c r="V46" s="3"/>
      <c r="W46" s="16"/>
      <c r="X46" s="3"/>
      <c r="Y46" s="15" t="str">
        <f t="shared" si="13"/>
        <v/>
      </c>
      <c r="Z46" s="15" t="str">
        <f t="shared" si="5"/>
        <v/>
      </c>
      <c r="AA46" s="15" t="str">
        <f t="shared" si="9"/>
        <v/>
      </c>
      <c r="AB46" s="17" t="str">
        <f t="shared" si="7"/>
        <v/>
      </c>
      <c r="AC46" s="21"/>
      <c r="AD46" s="23"/>
      <c r="AE46" s="21"/>
      <c r="AF46" s="23"/>
      <c r="AG46" s="21"/>
      <c r="AH46" s="23"/>
      <c r="AI46" s="21"/>
      <c r="AJ46" s="23"/>
      <c r="AK46" s="21"/>
      <c r="AL46" s="23"/>
      <c r="AM46" s="21"/>
      <c r="AN46" s="23"/>
    </row>
    <row r="47" spans="1:40" s="33" customFormat="1">
      <c r="A47" s="31" t="str">
        <f t="shared" si="11"/>
        <v/>
      </c>
      <c r="B47" s="31" t="str">
        <f>IF(A47="","",(COUNTIF($A$6:A47,A47))/100)</f>
        <v/>
      </c>
      <c r="C47" s="31" t="str">
        <f t="shared" si="10"/>
        <v/>
      </c>
      <c r="D47" s="40">
        <v>42</v>
      </c>
      <c r="E47" s="3"/>
      <c r="F47" s="3"/>
      <c r="G47" s="3"/>
      <c r="H47" s="4"/>
      <c r="I47" s="4"/>
      <c r="J47" s="15" t="str">
        <f t="shared" si="12"/>
        <v/>
      </c>
      <c r="K47" s="17" t="str">
        <f t="shared" si="3"/>
        <v/>
      </c>
      <c r="L47" s="3"/>
      <c r="M47" s="3"/>
      <c r="N47" s="3"/>
      <c r="O47" s="3"/>
      <c r="P47" s="3"/>
      <c r="Q47" s="3"/>
      <c r="R47" s="3"/>
      <c r="S47" s="3"/>
      <c r="T47" s="16">
        <f t="shared" si="4"/>
        <v>0</v>
      </c>
      <c r="U47" s="16"/>
      <c r="V47" s="3"/>
      <c r="W47" s="16"/>
      <c r="X47" s="3"/>
      <c r="Y47" s="15" t="str">
        <f t="shared" si="13"/>
        <v/>
      </c>
      <c r="Z47" s="15" t="str">
        <f t="shared" si="5"/>
        <v/>
      </c>
      <c r="AA47" s="15" t="str">
        <f t="shared" si="9"/>
        <v/>
      </c>
      <c r="AB47" s="17" t="str">
        <f t="shared" si="7"/>
        <v/>
      </c>
      <c r="AC47" s="21"/>
      <c r="AD47" s="23"/>
      <c r="AE47" s="21"/>
      <c r="AF47" s="23"/>
      <c r="AG47" s="21"/>
      <c r="AH47" s="23"/>
      <c r="AI47" s="21"/>
      <c r="AJ47" s="23"/>
      <c r="AK47" s="21"/>
      <c r="AL47" s="23"/>
      <c r="AM47" s="21"/>
      <c r="AN47" s="23"/>
    </row>
    <row r="48" spans="1:40" s="33" customFormat="1">
      <c r="A48" s="31" t="str">
        <f t="shared" si="11"/>
        <v/>
      </c>
      <c r="B48" s="31" t="str">
        <f>IF(A48="","",(COUNTIF($A$6:A48,A48))/100)</f>
        <v/>
      </c>
      <c r="C48" s="31" t="str">
        <f t="shared" si="10"/>
        <v/>
      </c>
      <c r="D48" s="40">
        <v>43</v>
      </c>
      <c r="E48" s="3"/>
      <c r="F48" s="3"/>
      <c r="G48" s="3"/>
      <c r="H48" s="4"/>
      <c r="I48" s="4"/>
      <c r="J48" s="15" t="str">
        <f t="shared" si="12"/>
        <v/>
      </c>
      <c r="K48" s="17" t="str">
        <f t="shared" si="3"/>
        <v/>
      </c>
      <c r="L48" s="3"/>
      <c r="M48" s="3"/>
      <c r="N48" s="3"/>
      <c r="O48" s="3"/>
      <c r="P48" s="3"/>
      <c r="Q48" s="3"/>
      <c r="R48" s="3"/>
      <c r="S48" s="3"/>
      <c r="T48" s="16">
        <f t="shared" si="4"/>
        <v>0</v>
      </c>
      <c r="U48" s="16"/>
      <c r="V48" s="3"/>
      <c r="W48" s="16"/>
      <c r="X48" s="3"/>
      <c r="Y48" s="15" t="str">
        <f t="shared" si="13"/>
        <v/>
      </c>
      <c r="Z48" s="15" t="str">
        <f t="shared" si="5"/>
        <v/>
      </c>
      <c r="AA48" s="15" t="str">
        <f t="shared" si="9"/>
        <v/>
      </c>
      <c r="AB48" s="17" t="str">
        <f t="shared" si="7"/>
        <v/>
      </c>
      <c r="AC48" s="21"/>
      <c r="AD48" s="23"/>
      <c r="AE48" s="21"/>
      <c r="AF48" s="23"/>
      <c r="AG48" s="21"/>
      <c r="AH48" s="23"/>
      <c r="AI48" s="21"/>
      <c r="AJ48" s="23"/>
      <c r="AK48" s="21"/>
      <c r="AL48" s="23"/>
      <c r="AM48" s="21"/>
      <c r="AN48" s="23"/>
    </row>
    <row r="49" spans="1:40" s="33" customFormat="1">
      <c r="A49" s="31" t="str">
        <f t="shared" si="11"/>
        <v/>
      </c>
      <c r="B49" s="31" t="str">
        <f>IF(A49="","",(COUNTIF($A$6:A49,A49))/100)</f>
        <v/>
      </c>
      <c r="C49" s="31" t="str">
        <f t="shared" si="10"/>
        <v/>
      </c>
      <c r="D49" s="40">
        <v>44</v>
      </c>
      <c r="E49" s="3"/>
      <c r="F49" s="3"/>
      <c r="G49" s="3"/>
      <c r="H49" s="4"/>
      <c r="I49" s="4"/>
      <c r="J49" s="15" t="str">
        <f t="shared" si="12"/>
        <v/>
      </c>
      <c r="K49" s="17" t="str">
        <f t="shared" si="3"/>
        <v/>
      </c>
      <c r="L49" s="3"/>
      <c r="M49" s="3"/>
      <c r="N49" s="3"/>
      <c r="O49" s="3"/>
      <c r="P49" s="3"/>
      <c r="Q49" s="3"/>
      <c r="R49" s="3"/>
      <c r="S49" s="3"/>
      <c r="T49" s="16">
        <f t="shared" si="4"/>
        <v>0</v>
      </c>
      <c r="U49" s="16"/>
      <c r="V49" s="3"/>
      <c r="W49" s="16"/>
      <c r="X49" s="3"/>
      <c r="Y49" s="15" t="str">
        <f t="shared" si="13"/>
        <v/>
      </c>
      <c r="Z49" s="15" t="str">
        <f t="shared" si="5"/>
        <v/>
      </c>
      <c r="AA49" s="15" t="str">
        <f t="shared" si="9"/>
        <v/>
      </c>
      <c r="AB49" s="17" t="str">
        <f t="shared" si="7"/>
        <v/>
      </c>
      <c r="AC49" s="21"/>
      <c r="AD49" s="23"/>
      <c r="AE49" s="21"/>
      <c r="AF49" s="23"/>
      <c r="AG49" s="21"/>
      <c r="AH49" s="23"/>
      <c r="AI49" s="21"/>
      <c r="AJ49" s="23"/>
      <c r="AK49" s="21"/>
      <c r="AL49" s="23"/>
      <c r="AM49" s="21"/>
      <c r="AN49" s="23"/>
    </row>
    <row r="50" spans="1:40" s="33" customFormat="1">
      <c r="A50" s="31" t="str">
        <f t="shared" si="11"/>
        <v/>
      </c>
      <c r="B50" s="31" t="str">
        <f>IF(A50="","",(COUNTIF($A$6:A50,A50))/100)</f>
        <v/>
      </c>
      <c r="C50" s="31" t="str">
        <f t="shared" si="10"/>
        <v/>
      </c>
      <c r="D50" s="40">
        <v>45</v>
      </c>
      <c r="E50" s="3"/>
      <c r="F50" s="3"/>
      <c r="G50" s="3"/>
      <c r="H50" s="4"/>
      <c r="I50" s="4"/>
      <c r="J50" s="15" t="str">
        <f t="shared" si="12"/>
        <v/>
      </c>
      <c r="K50" s="17" t="str">
        <f t="shared" si="3"/>
        <v/>
      </c>
      <c r="L50" s="3"/>
      <c r="M50" s="3"/>
      <c r="N50" s="3"/>
      <c r="O50" s="3"/>
      <c r="P50" s="3"/>
      <c r="Q50" s="3"/>
      <c r="R50" s="3"/>
      <c r="S50" s="3"/>
      <c r="T50" s="16">
        <f t="shared" si="4"/>
        <v>0</v>
      </c>
      <c r="U50" s="16"/>
      <c r="V50" s="3"/>
      <c r="W50" s="16"/>
      <c r="X50" s="3"/>
      <c r="Y50" s="15" t="str">
        <f t="shared" si="13"/>
        <v/>
      </c>
      <c r="Z50" s="15" t="str">
        <f t="shared" si="5"/>
        <v/>
      </c>
      <c r="AA50" s="15" t="str">
        <f t="shared" si="9"/>
        <v/>
      </c>
      <c r="AB50" s="17" t="str">
        <f t="shared" si="7"/>
        <v/>
      </c>
      <c r="AC50" s="21"/>
      <c r="AD50" s="23"/>
      <c r="AE50" s="21"/>
      <c r="AF50" s="23"/>
      <c r="AG50" s="21"/>
      <c r="AH50" s="23"/>
      <c r="AI50" s="21"/>
      <c r="AJ50" s="23"/>
      <c r="AK50" s="21"/>
      <c r="AL50" s="23"/>
      <c r="AM50" s="21"/>
      <c r="AN50" s="23"/>
    </row>
    <row r="51" spans="1:40" s="33" customFormat="1">
      <c r="A51" s="31" t="str">
        <f t="shared" si="11"/>
        <v/>
      </c>
      <c r="B51" s="31" t="str">
        <f>IF(A51="","",(COUNTIF($A$6:A51,A51))/100)</f>
        <v/>
      </c>
      <c r="C51" s="31" t="str">
        <f t="shared" si="10"/>
        <v/>
      </c>
      <c r="D51" s="40">
        <v>46</v>
      </c>
      <c r="E51" s="3"/>
      <c r="F51" s="3"/>
      <c r="G51" s="3"/>
      <c r="H51" s="4"/>
      <c r="I51" s="4"/>
      <c r="J51" s="15" t="str">
        <f t="shared" si="12"/>
        <v/>
      </c>
      <c r="K51" s="17" t="str">
        <f t="shared" si="3"/>
        <v/>
      </c>
      <c r="L51" s="3"/>
      <c r="M51" s="3"/>
      <c r="N51" s="3"/>
      <c r="O51" s="3"/>
      <c r="P51" s="3"/>
      <c r="Q51" s="3"/>
      <c r="R51" s="3"/>
      <c r="S51" s="3"/>
      <c r="T51" s="16">
        <f t="shared" si="4"/>
        <v>0</v>
      </c>
      <c r="U51" s="16"/>
      <c r="V51" s="3"/>
      <c r="W51" s="16"/>
      <c r="X51" s="3"/>
      <c r="Y51" s="15" t="str">
        <f t="shared" si="13"/>
        <v/>
      </c>
      <c r="Z51" s="15" t="str">
        <f t="shared" si="5"/>
        <v/>
      </c>
      <c r="AA51" s="15" t="str">
        <f t="shared" si="9"/>
        <v/>
      </c>
      <c r="AB51" s="17" t="str">
        <f t="shared" si="7"/>
        <v/>
      </c>
      <c r="AC51" s="21"/>
      <c r="AD51" s="23"/>
      <c r="AE51" s="21"/>
      <c r="AF51" s="23"/>
      <c r="AG51" s="21"/>
      <c r="AH51" s="23"/>
      <c r="AI51" s="21"/>
      <c r="AJ51" s="23"/>
      <c r="AK51" s="21"/>
      <c r="AL51" s="23"/>
      <c r="AM51" s="21"/>
      <c r="AN51" s="23"/>
    </row>
    <row r="52" spans="1:40" s="33" customFormat="1">
      <c r="A52" s="31" t="str">
        <f t="shared" si="11"/>
        <v/>
      </c>
      <c r="B52" s="31" t="str">
        <f>IF(A52="","",(COUNTIF($A$6:A52,A52))/100)</f>
        <v/>
      </c>
      <c r="C52" s="31" t="str">
        <f t="shared" si="10"/>
        <v/>
      </c>
      <c r="D52" s="40">
        <v>47</v>
      </c>
      <c r="E52" s="3"/>
      <c r="F52" s="3"/>
      <c r="G52" s="3"/>
      <c r="H52" s="4"/>
      <c r="I52" s="4"/>
      <c r="J52" s="15" t="str">
        <f t="shared" si="12"/>
        <v/>
      </c>
      <c r="K52" s="17" t="str">
        <f t="shared" si="3"/>
        <v/>
      </c>
      <c r="L52" s="3"/>
      <c r="M52" s="3"/>
      <c r="N52" s="3"/>
      <c r="O52" s="3"/>
      <c r="P52" s="3"/>
      <c r="Q52" s="3"/>
      <c r="R52" s="3"/>
      <c r="S52" s="3"/>
      <c r="T52" s="16">
        <f t="shared" si="4"/>
        <v>0</v>
      </c>
      <c r="U52" s="16"/>
      <c r="V52" s="3"/>
      <c r="W52" s="16"/>
      <c r="X52" s="3"/>
      <c r="Y52" s="15" t="str">
        <f t="shared" si="13"/>
        <v/>
      </c>
      <c r="Z52" s="15" t="str">
        <f t="shared" si="5"/>
        <v/>
      </c>
      <c r="AA52" s="15" t="str">
        <f t="shared" si="9"/>
        <v/>
      </c>
      <c r="AB52" s="17" t="str">
        <f t="shared" si="7"/>
        <v/>
      </c>
      <c r="AC52" s="21"/>
      <c r="AD52" s="23"/>
      <c r="AE52" s="21"/>
      <c r="AF52" s="23"/>
      <c r="AG52" s="21"/>
      <c r="AH52" s="23"/>
      <c r="AI52" s="21"/>
      <c r="AJ52" s="23"/>
      <c r="AK52" s="21"/>
      <c r="AL52" s="23"/>
      <c r="AM52" s="21"/>
      <c r="AN52" s="23"/>
    </row>
    <row r="53" spans="1:40" s="33" customFormat="1">
      <c r="A53" s="31" t="str">
        <f t="shared" si="11"/>
        <v/>
      </c>
      <c r="B53" s="31" t="str">
        <f>IF(A53="","",(COUNTIF($A$6:A53,A53))/100)</f>
        <v/>
      </c>
      <c r="C53" s="31" t="str">
        <f t="shared" si="10"/>
        <v/>
      </c>
      <c r="D53" s="40">
        <v>48</v>
      </c>
      <c r="E53" s="3"/>
      <c r="F53" s="3"/>
      <c r="G53" s="3"/>
      <c r="H53" s="4"/>
      <c r="I53" s="4"/>
      <c r="J53" s="15" t="str">
        <f t="shared" si="12"/>
        <v/>
      </c>
      <c r="K53" s="17" t="str">
        <f t="shared" si="3"/>
        <v/>
      </c>
      <c r="L53" s="3"/>
      <c r="M53" s="3"/>
      <c r="N53" s="3"/>
      <c r="O53" s="3"/>
      <c r="P53" s="3"/>
      <c r="Q53" s="3"/>
      <c r="R53" s="3"/>
      <c r="S53" s="3"/>
      <c r="T53" s="16">
        <f t="shared" si="4"/>
        <v>0</v>
      </c>
      <c r="U53" s="16"/>
      <c r="V53" s="3"/>
      <c r="W53" s="16"/>
      <c r="X53" s="3"/>
      <c r="Y53" s="15" t="str">
        <f t="shared" si="13"/>
        <v/>
      </c>
      <c r="Z53" s="15" t="str">
        <f t="shared" si="5"/>
        <v/>
      </c>
      <c r="AA53" s="15" t="str">
        <f t="shared" si="9"/>
        <v/>
      </c>
      <c r="AB53" s="17" t="str">
        <f t="shared" si="7"/>
        <v/>
      </c>
      <c r="AC53" s="21"/>
      <c r="AD53" s="23"/>
      <c r="AE53" s="21"/>
      <c r="AF53" s="23"/>
      <c r="AG53" s="21"/>
      <c r="AH53" s="23"/>
      <c r="AI53" s="21"/>
      <c r="AJ53" s="23"/>
      <c r="AK53" s="21"/>
      <c r="AL53" s="23"/>
      <c r="AM53" s="21"/>
      <c r="AN53" s="23"/>
    </row>
    <row r="54" spans="1:40" s="33" customFormat="1">
      <c r="A54" s="31" t="str">
        <f t="shared" si="11"/>
        <v/>
      </c>
      <c r="B54" s="31" t="str">
        <f>IF(A54="","",(COUNTIF($A$6:A54,A54))/100)</f>
        <v/>
      </c>
      <c r="C54" s="31" t="str">
        <f t="shared" si="10"/>
        <v/>
      </c>
      <c r="D54" s="40">
        <v>49</v>
      </c>
      <c r="E54" s="3"/>
      <c r="F54" s="3"/>
      <c r="G54" s="3"/>
      <c r="H54" s="4"/>
      <c r="I54" s="4"/>
      <c r="J54" s="15" t="str">
        <f t="shared" si="12"/>
        <v/>
      </c>
      <c r="K54" s="17" t="str">
        <f t="shared" si="3"/>
        <v/>
      </c>
      <c r="L54" s="3"/>
      <c r="M54" s="3"/>
      <c r="N54" s="3"/>
      <c r="O54" s="3"/>
      <c r="P54" s="3"/>
      <c r="Q54" s="3"/>
      <c r="R54" s="3"/>
      <c r="S54" s="3"/>
      <c r="T54" s="16">
        <f t="shared" si="4"/>
        <v>0</v>
      </c>
      <c r="U54" s="16"/>
      <c r="V54" s="3"/>
      <c r="W54" s="16"/>
      <c r="X54" s="3"/>
      <c r="Y54" s="15" t="str">
        <f t="shared" si="13"/>
        <v/>
      </c>
      <c r="Z54" s="15" t="str">
        <f t="shared" si="5"/>
        <v/>
      </c>
      <c r="AA54" s="15" t="str">
        <f t="shared" si="9"/>
        <v/>
      </c>
      <c r="AB54" s="17" t="str">
        <f t="shared" si="7"/>
        <v/>
      </c>
      <c r="AC54" s="21"/>
      <c r="AD54" s="23"/>
      <c r="AE54" s="21"/>
      <c r="AF54" s="23"/>
      <c r="AG54" s="21"/>
      <c r="AH54" s="23"/>
      <c r="AI54" s="21"/>
      <c r="AJ54" s="23"/>
      <c r="AK54" s="21"/>
      <c r="AL54" s="23"/>
      <c r="AM54" s="21"/>
      <c r="AN54" s="23"/>
    </row>
    <row r="55" spans="1:40" s="33" customFormat="1">
      <c r="A55" s="31" t="str">
        <f t="shared" si="11"/>
        <v/>
      </c>
      <c r="B55" s="31" t="str">
        <f>IF(A55="","",(COUNTIF($A$6:A55,A55))/100)</f>
        <v/>
      </c>
      <c r="C55" s="31" t="str">
        <f t="shared" si="10"/>
        <v/>
      </c>
      <c r="D55" s="40">
        <v>50</v>
      </c>
      <c r="E55" s="3"/>
      <c r="F55" s="3"/>
      <c r="G55" s="3"/>
      <c r="H55" s="4"/>
      <c r="I55" s="4"/>
      <c r="J55" s="15" t="str">
        <f t="shared" si="12"/>
        <v/>
      </c>
      <c r="K55" s="17" t="str">
        <f t="shared" si="3"/>
        <v/>
      </c>
      <c r="L55" s="3"/>
      <c r="M55" s="3"/>
      <c r="N55" s="3"/>
      <c r="O55" s="3"/>
      <c r="P55" s="3"/>
      <c r="Q55" s="3"/>
      <c r="R55" s="3"/>
      <c r="S55" s="3"/>
      <c r="T55" s="16">
        <f t="shared" si="4"/>
        <v>0</v>
      </c>
      <c r="U55" s="16"/>
      <c r="V55" s="3"/>
      <c r="W55" s="16"/>
      <c r="X55" s="3"/>
      <c r="Y55" s="15" t="str">
        <f t="shared" si="13"/>
        <v/>
      </c>
      <c r="Z55" s="15" t="str">
        <f t="shared" si="5"/>
        <v/>
      </c>
      <c r="AA55" s="15" t="str">
        <f t="shared" si="9"/>
        <v/>
      </c>
      <c r="AB55" s="17" t="str">
        <f t="shared" si="7"/>
        <v/>
      </c>
      <c r="AC55" s="21"/>
      <c r="AD55" s="23"/>
      <c r="AE55" s="21"/>
      <c r="AF55" s="23"/>
      <c r="AG55" s="21"/>
      <c r="AH55" s="23"/>
      <c r="AI55" s="21"/>
      <c r="AJ55" s="23"/>
      <c r="AK55" s="21"/>
      <c r="AL55" s="23"/>
      <c r="AM55" s="21"/>
      <c r="AN55" s="23"/>
    </row>
    <row r="56" spans="1:40" s="33" customFormat="1">
      <c r="A56" s="31" t="str">
        <f t="shared" si="11"/>
        <v/>
      </c>
      <c r="B56" s="31" t="str">
        <f>IF(A56="","",(COUNTIF($A$6:A56,A56))/100)</f>
        <v/>
      </c>
      <c r="C56" s="31" t="str">
        <f t="shared" si="10"/>
        <v/>
      </c>
      <c r="D56" s="40">
        <v>51</v>
      </c>
      <c r="E56" s="3"/>
      <c r="F56" s="3"/>
      <c r="G56" s="3"/>
      <c r="H56" s="4"/>
      <c r="I56" s="4"/>
      <c r="J56" s="15" t="str">
        <f t="shared" si="12"/>
        <v/>
      </c>
      <c r="K56" s="17" t="str">
        <f t="shared" si="3"/>
        <v/>
      </c>
      <c r="L56" s="3"/>
      <c r="M56" s="3"/>
      <c r="N56" s="3"/>
      <c r="O56" s="3"/>
      <c r="P56" s="3"/>
      <c r="Q56" s="3"/>
      <c r="R56" s="3"/>
      <c r="S56" s="3"/>
      <c r="T56" s="16">
        <f t="shared" si="4"/>
        <v>0</v>
      </c>
      <c r="U56" s="16"/>
      <c r="V56" s="3"/>
      <c r="W56" s="16"/>
      <c r="X56" s="3"/>
      <c r="Y56" s="15" t="str">
        <f t="shared" si="13"/>
        <v/>
      </c>
      <c r="Z56" s="15" t="str">
        <f t="shared" si="5"/>
        <v/>
      </c>
      <c r="AA56" s="15" t="str">
        <f t="shared" si="9"/>
        <v/>
      </c>
      <c r="AB56" s="17" t="str">
        <f t="shared" si="7"/>
        <v/>
      </c>
      <c r="AC56" s="21"/>
      <c r="AD56" s="23"/>
      <c r="AE56" s="21"/>
      <c r="AF56" s="23"/>
      <c r="AG56" s="21"/>
      <c r="AH56" s="23"/>
      <c r="AI56" s="21"/>
      <c r="AJ56" s="23"/>
      <c r="AK56" s="21"/>
      <c r="AL56" s="23"/>
      <c r="AM56" s="21"/>
      <c r="AN56" s="23"/>
    </row>
    <row r="57" spans="1:40" s="33" customFormat="1">
      <c r="A57" s="31" t="str">
        <f t="shared" si="11"/>
        <v/>
      </c>
      <c r="B57" s="31" t="str">
        <f>IF(A57="","",(COUNTIF($A$6:A57,A57))/100)</f>
        <v/>
      </c>
      <c r="C57" s="31" t="str">
        <f t="shared" si="10"/>
        <v/>
      </c>
      <c r="D57" s="40">
        <v>52</v>
      </c>
      <c r="E57" s="3"/>
      <c r="F57" s="3"/>
      <c r="G57" s="3"/>
      <c r="H57" s="4"/>
      <c r="I57" s="4"/>
      <c r="J57" s="15" t="str">
        <f t="shared" si="12"/>
        <v/>
      </c>
      <c r="K57" s="17" t="str">
        <f t="shared" si="3"/>
        <v/>
      </c>
      <c r="L57" s="3"/>
      <c r="M57" s="3"/>
      <c r="N57" s="3"/>
      <c r="O57" s="3"/>
      <c r="P57" s="3"/>
      <c r="Q57" s="3"/>
      <c r="R57" s="3"/>
      <c r="S57" s="3"/>
      <c r="T57" s="16">
        <f t="shared" si="4"/>
        <v>0</v>
      </c>
      <c r="U57" s="16"/>
      <c r="V57" s="3"/>
      <c r="W57" s="16"/>
      <c r="X57" s="3"/>
      <c r="Y57" s="15" t="str">
        <f t="shared" si="13"/>
        <v/>
      </c>
      <c r="Z57" s="15" t="str">
        <f t="shared" si="5"/>
        <v/>
      </c>
      <c r="AA57" s="15" t="str">
        <f t="shared" si="9"/>
        <v/>
      </c>
      <c r="AB57" s="17" t="str">
        <f t="shared" si="7"/>
        <v/>
      </c>
      <c r="AC57" s="21"/>
      <c r="AD57" s="23"/>
      <c r="AE57" s="21"/>
      <c r="AF57" s="23"/>
      <c r="AG57" s="21"/>
      <c r="AH57" s="23"/>
      <c r="AI57" s="21"/>
      <c r="AJ57" s="23"/>
      <c r="AK57" s="21"/>
      <c r="AL57" s="23"/>
      <c r="AM57" s="21"/>
      <c r="AN57" s="23"/>
    </row>
    <row r="58" spans="1:40" s="33" customFormat="1">
      <c r="A58" s="31" t="str">
        <f t="shared" si="11"/>
        <v/>
      </c>
      <c r="B58" s="31" t="str">
        <f>IF(A58="","",(COUNTIF($A$6:A58,A58))/100)</f>
        <v/>
      </c>
      <c r="C58" s="31" t="str">
        <f t="shared" si="10"/>
        <v/>
      </c>
      <c r="D58" s="40">
        <v>53</v>
      </c>
      <c r="E58" s="3"/>
      <c r="F58" s="3"/>
      <c r="G58" s="3"/>
      <c r="H58" s="4"/>
      <c r="I58" s="4"/>
      <c r="J58" s="15" t="str">
        <f t="shared" si="12"/>
        <v/>
      </c>
      <c r="K58" s="17" t="str">
        <f t="shared" si="3"/>
        <v/>
      </c>
      <c r="L58" s="3"/>
      <c r="M58" s="3"/>
      <c r="N58" s="3"/>
      <c r="O58" s="3"/>
      <c r="P58" s="3"/>
      <c r="Q58" s="3"/>
      <c r="R58" s="3"/>
      <c r="S58" s="3"/>
      <c r="T58" s="16">
        <f t="shared" si="4"/>
        <v>0</v>
      </c>
      <c r="U58" s="16"/>
      <c r="V58" s="3"/>
      <c r="W58" s="16"/>
      <c r="X58" s="3"/>
      <c r="Y58" s="15" t="str">
        <f t="shared" si="13"/>
        <v/>
      </c>
      <c r="Z58" s="15" t="str">
        <f t="shared" si="5"/>
        <v/>
      </c>
      <c r="AA58" s="15" t="str">
        <f t="shared" si="9"/>
        <v/>
      </c>
      <c r="AB58" s="17" t="str">
        <f t="shared" si="7"/>
        <v/>
      </c>
      <c r="AC58" s="21"/>
      <c r="AD58" s="23"/>
      <c r="AE58" s="21"/>
      <c r="AF58" s="23"/>
      <c r="AG58" s="21"/>
      <c r="AH58" s="23"/>
      <c r="AI58" s="21"/>
      <c r="AJ58" s="23"/>
      <c r="AK58" s="21"/>
      <c r="AL58" s="23"/>
      <c r="AM58" s="21"/>
      <c r="AN58" s="23"/>
    </row>
    <row r="59" spans="1:40" s="33" customFormat="1">
      <c r="A59" s="31" t="str">
        <f t="shared" si="11"/>
        <v/>
      </c>
      <c r="B59" s="31" t="str">
        <f>IF(A59="","",(COUNTIF($A$6:A59,A59))/100)</f>
        <v/>
      </c>
      <c r="C59" s="31" t="str">
        <f t="shared" si="10"/>
        <v/>
      </c>
      <c r="D59" s="40">
        <v>54</v>
      </c>
      <c r="E59" s="3"/>
      <c r="F59" s="3"/>
      <c r="G59" s="3"/>
      <c r="H59" s="4"/>
      <c r="I59" s="4"/>
      <c r="J59" s="15" t="str">
        <f t="shared" si="12"/>
        <v/>
      </c>
      <c r="K59" s="17" t="str">
        <f t="shared" si="3"/>
        <v/>
      </c>
      <c r="L59" s="3"/>
      <c r="M59" s="3"/>
      <c r="N59" s="3"/>
      <c r="O59" s="3"/>
      <c r="P59" s="3"/>
      <c r="Q59" s="3"/>
      <c r="R59" s="3"/>
      <c r="S59" s="3"/>
      <c r="T59" s="16">
        <f t="shared" si="4"/>
        <v>0</v>
      </c>
      <c r="U59" s="16"/>
      <c r="V59" s="3"/>
      <c r="W59" s="16"/>
      <c r="X59" s="3"/>
      <c r="Y59" s="15" t="str">
        <f t="shared" si="13"/>
        <v/>
      </c>
      <c r="Z59" s="15" t="str">
        <f t="shared" si="5"/>
        <v/>
      </c>
      <c r="AA59" s="15" t="str">
        <f t="shared" si="9"/>
        <v/>
      </c>
      <c r="AB59" s="17" t="str">
        <f t="shared" si="7"/>
        <v/>
      </c>
      <c r="AC59" s="21"/>
      <c r="AD59" s="23"/>
      <c r="AE59" s="21"/>
      <c r="AF59" s="23"/>
      <c r="AG59" s="21"/>
      <c r="AH59" s="23"/>
      <c r="AI59" s="21"/>
      <c r="AJ59" s="23"/>
      <c r="AK59" s="21"/>
      <c r="AL59" s="23"/>
      <c r="AM59" s="21"/>
      <c r="AN59" s="23"/>
    </row>
    <row r="60" spans="1:40" s="33" customFormat="1">
      <c r="A60" s="31" t="str">
        <f t="shared" si="11"/>
        <v/>
      </c>
      <c r="B60" s="31" t="str">
        <f>IF(A60="","",(COUNTIF($A$6:A60,A60))/100)</f>
        <v/>
      </c>
      <c r="C60" s="31" t="str">
        <f t="shared" si="10"/>
        <v/>
      </c>
      <c r="D60" s="40">
        <v>55</v>
      </c>
      <c r="E60" s="3"/>
      <c r="F60" s="3"/>
      <c r="G60" s="3"/>
      <c r="H60" s="4"/>
      <c r="I60" s="4"/>
      <c r="J60" s="15" t="str">
        <f t="shared" si="12"/>
        <v/>
      </c>
      <c r="K60" s="17" t="str">
        <f t="shared" si="3"/>
        <v/>
      </c>
      <c r="L60" s="3"/>
      <c r="M60" s="3"/>
      <c r="N60" s="3"/>
      <c r="O60" s="3"/>
      <c r="P60" s="3"/>
      <c r="Q60" s="3"/>
      <c r="R60" s="3"/>
      <c r="S60" s="3"/>
      <c r="T60" s="16">
        <f t="shared" si="4"/>
        <v>0</v>
      </c>
      <c r="U60" s="16"/>
      <c r="V60" s="3"/>
      <c r="W60" s="16"/>
      <c r="X60" s="3"/>
      <c r="Y60" s="15" t="str">
        <f t="shared" si="13"/>
        <v/>
      </c>
      <c r="Z60" s="15" t="str">
        <f t="shared" si="5"/>
        <v/>
      </c>
      <c r="AA60" s="15" t="str">
        <f t="shared" si="9"/>
        <v/>
      </c>
      <c r="AB60" s="17" t="str">
        <f t="shared" si="7"/>
        <v/>
      </c>
      <c r="AC60" s="21"/>
      <c r="AD60" s="23"/>
      <c r="AE60" s="21"/>
      <c r="AF60" s="23"/>
      <c r="AG60" s="21"/>
      <c r="AH60" s="23"/>
      <c r="AI60" s="21"/>
      <c r="AJ60" s="23"/>
      <c r="AK60" s="21"/>
      <c r="AL60" s="23"/>
      <c r="AM60" s="21"/>
      <c r="AN60" s="23"/>
    </row>
    <row r="61" spans="1:40" s="33" customFormat="1">
      <c r="A61" s="31" t="str">
        <f t="shared" si="11"/>
        <v/>
      </c>
      <c r="B61" s="31" t="str">
        <f>IF(A61="","",(COUNTIF($A$6:A61,A61))/100)</f>
        <v/>
      </c>
      <c r="C61" s="31" t="str">
        <f t="shared" si="10"/>
        <v/>
      </c>
      <c r="D61" s="40">
        <v>56</v>
      </c>
      <c r="E61" s="3"/>
      <c r="F61" s="3"/>
      <c r="G61" s="3"/>
      <c r="H61" s="4"/>
      <c r="I61" s="4"/>
      <c r="J61" s="15" t="str">
        <f t="shared" si="12"/>
        <v/>
      </c>
      <c r="K61" s="17" t="str">
        <f t="shared" si="3"/>
        <v/>
      </c>
      <c r="L61" s="3"/>
      <c r="M61" s="3"/>
      <c r="N61" s="3"/>
      <c r="O61" s="3"/>
      <c r="P61" s="3"/>
      <c r="Q61" s="3"/>
      <c r="R61" s="3"/>
      <c r="S61" s="3"/>
      <c r="T61" s="16">
        <f t="shared" si="4"/>
        <v>0</v>
      </c>
      <c r="U61" s="16"/>
      <c r="V61" s="3"/>
      <c r="W61" s="16"/>
      <c r="X61" s="3"/>
      <c r="Y61" s="15" t="str">
        <f t="shared" si="13"/>
        <v/>
      </c>
      <c r="Z61" s="15" t="str">
        <f t="shared" si="5"/>
        <v/>
      </c>
      <c r="AA61" s="15" t="str">
        <f t="shared" si="9"/>
        <v/>
      </c>
      <c r="AB61" s="17" t="str">
        <f t="shared" si="7"/>
        <v/>
      </c>
      <c r="AC61" s="21"/>
      <c r="AD61" s="23"/>
      <c r="AE61" s="21"/>
      <c r="AF61" s="23"/>
      <c r="AG61" s="21"/>
      <c r="AH61" s="23"/>
      <c r="AI61" s="21"/>
      <c r="AJ61" s="23"/>
      <c r="AK61" s="21"/>
      <c r="AL61" s="23"/>
      <c r="AM61" s="21"/>
      <c r="AN61" s="23"/>
    </row>
    <row r="62" spans="1:40" s="33" customFormat="1">
      <c r="A62" s="31" t="str">
        <f t="shared" si="11"/>
        <v/>
      </c>
      <c r="B62" s="31" t="str">
        <f>IF(A62="","",(COUNTIF($A$6:A62,A62))/100)</f>
        <v/>
      </c>
      <c r="C62" s="31" t="str">
        <f t="shared" si="10"/>
        <v/>
      </c>
      <c r="D62" s="40">
        <v>57</v>
      </c>
      <c r="E62" s="3"/>
      <c r="F62" s="3"/>
      <c r="G62" s="3"/>
      <c r="H62" s="4"/>
      <c r="I62" s="4"/>
      <c r="J62" s="15" t="str">
        <f t="shared" si="12"/>
        <v/>
      </c>
      <c r="K62" s="17" t="str">
        <f t="shared" si="3"/>
        <v/>
      </c>
      <c r="L62" s="3"/>
      <c r="M62" s="3"/>
      <c r="N62" s="3"/>
      <c r="O62" s="3"/>
      <c r="P62" s="3"/>
      <c r="Q62" s="3"/>
      <c r="R62" s="3"/>
      <c r="S62" s="3"/>
      <c r="T62" s="16">
        <f t="shared" si="4"/>
        <v>0</v>
      </c>
      <c r="U62" s="16"/>
      <c r="V62" s="3"/>
      <c r="W62" s="16"/>
      <c r="X62" s="3"/>
      <c r="Y62" s="15" t="str">
        <f t="shared" si="13"/>
        <v/>
      </c>
      <c r="Z62" s="15" t="str">
        <f t="shared" si="5"/>
        <v/>
      </c>
      <c r="AA62" s="15" t="str">
        <f t="shared" si="9"/>
        <v/>
      </c>
      <c r="AB62" s="17" t="str">
        <f t="shared" si="7"/>
        <v/>
      </c>
      <c r="AC62" s="21"/>
      <c r="AD62" s="23"/>
      <c r="AE62" s="21"/>
      <c r="AF62" s="23"/>
      <c r="AG62" s="21"/>
      <c r="AH62" s="23"/>
      <c r="AI62" s="21"/>
      <c r="AJ62" s="23"/>
      <c r="AK62" s="21"/>
      <c r="AL62" s="23"/>
      <c r="AM62" s="21"/>
      <c r="AN62" s="23"/>
    </row>
    <row r="63" spans="1:40" s="33" customFormat="1">
      <c r="A63" s="31" t="str">
        <f t="shared" si="11"/>
        <v/>
      </c>
      <c r="B63" s="31" t="str">
        <f>IF(A63="","",(COUNTIF($A$6:A63,A63))/100)</f>
        <v/>
      </c>
      <c r="C63" s="31" t="str">
        <f t="shared" si="10"/>
        <v/>
      </c>
      <c r="D63" s="40">
        <v>58</v>
      </c>
      <c r="E63" s="3"/>
      <c r="F63" s="3"/>
      <c r="G63" s="3"/>
      <c r="H63" s="4"/>
      <c r="I63" s="4"/>
      <c r="J63" s="15" t="str">
        <f t="shared" si="12"/>
        <v/>
      </c>
      <c r="K63" s="17" t="str">
        <f t="shared" si="3"/>
        <v/>
      </c>
      <c r="L63" s="3"/>
      <c r="M63" s="3"/>
      <c r="N63" s="3"/>
      <c r="O63" s="3"/>
      <c r="P63" s="3"/>
      <c r="Q63" s="3"/>
      <c r="R63" s="3"/>
      <c r="S63" s="3"/>
      <c r="T63" s="16">
        <f t="shared" si="4"/>
        <v>0</v>
      </c>
      <c r="U63" s="16"/>
      <c r="V63" s="3"/>
      <c r="W63" s="16"/>
      <c r="X63" s="3"/>
      <c r="Y63" s="15" t="str">
        <f t="shared" si="13"/>
        <v/>
      </c>
      <c r="Z63" s="15" t="str">
        <f t="shared" si="5"/>
        <v/>
      </c>
      <c r="AA63" s="15" t="str">
        <f t="shared" si="9"/>
        <v/>
      </c>
      <c r="AB63" s="17" t="str">
        <f t="shared" si="7"/>
        <v/>
      </c>
      <c r="AC63" s="21"/>
      <c r="AD63" s="23"/>
      <c r="AE63" s="21"/>
      <c r="AF63" s="23"/>
      <c r="AG63" s="21"/>
      <c r="AH63" s="23"/>
      <c r="AI63" s="21"/>
      <c r="AJ63" s="23"/>
      <c r="AK63" s="21"/>
      <c r="AL63" s="23"/>
      <c r="AM63" s="21"/>
      <c r="AN63" s="23"/>
    </row>
    <row r="64" spans="1:40" s="33" customFormat="1">
      <c r="A64" s="31" t="str">
        <f t="shared" si="11"/>
        <v/>
      </c>
      <c r="B64" s="31" t="str">
        <f>IF(A64="","",(COUNTIF($A$6:A64,A64))/100)</f>
        <v/>
      </c>
      <c r="C64" s="31" t="str">
        <f t="shared" si="10"/>
        <v/>
      </c>
      <c r="D64" s="40">
        <v>59</v>
      </c>
      <c r="E64" s="3"/>
      <c r="F64" s="3"/>
      <c r="G64" s="3"/>
      <c r="H64" s="4"/>
      <c r="I64" s="4"/>
      <c r="J64" s="15" t="str">
        <f t="shared" si="12"/>
        <v/>
      </c>
      <c r="K64" s="17" t="str">
        <f t="shared" si="3"/>
        <v/>
      </c>
      <c r="L64" s="3"/>
      <c r="M64" s="3"/>
      <c r="N64" s="3"/>
      <c r="O64" s="3"/>
      <c r="P64" s="3"/>
      <c r="Q64" s="3"/>
      <c r="R64" s="3"/>
      <c r="S64" s="3"/>
      <c r="T64" s="16">
        <f t="shared" si="4"/>
        <v>0</v>
      </c>
      <c r="U64" s="16"/>
      <c r="V64" s="3"/>
      <c r="W64" s="16"/>
      <c r="X64" s="3"/>
      <c r="Y64" s="15" t="str">
        <f t="shared" si="13"/>
        <v/>
      </c>
      <c r="Z64" s="15" t="str">
        <f t="shared" si="5"/>
        <v/>
      </c>
      <c r="AA64" s="15" t="str">
        <f t="shared" si="9"/>
        <v/>
      </c>
      <c r="AB64" s="17" t="str">
        <f t="shared" si="7"/>
        <v/>
      </c>
      <c r="AC64" s="21"/>
      <c r="AD64" s="23"/>
      <c r="AE64" s="21"/>
      <c r="AF64" s="23"/>
      <c r="AG64" s="21"/>
      <c r="AH64" s="23"/>
      <c r="AI64" s="21"/>
      <c r="AJ64" s="23"/>
      <c r="AK64" s="21"/>
      <c r="AL64" s="23"/>
      <c r="AM64" s="21"/>
      <c r="AN64" s="23"/>
    </row>
    <row r="65" spans="1:40" s="33" customFormat="1">
      <c r="A65" s="31" t="str">
        <f t="shared" si="11"/>
        <v/>
      </c>
      <c r="B65" s="31" t="str">
        <f>IF(A65="","",(COUNTIF($A$6:A65,A65))/100)</f>
        <v/>
      </c>
      <c r="C65" s="31" t="str">
        <f t="shared" si="10"/>
        <v/>
      </c>
      <c r="D65" s="40">
        <v>60</v>
      </c>
      <c r="E65" s="3"/>
      <c r="F65" s="3"/>
      <c r="G65" s="3"/>
      <c r="H65" s="4"/>
      <c r="I65" s="4"/>
      <c r="J65" s="15" t="str">
        <f t="shared" si="12"/>
        <v/>
      </c>
      <c r="K65" s="17" t="str">
        <f t="shared" si="3"/>
        <v/>
      </c>
      <c r="L65" s="3"/>
      <c r="M65" s="3"/>
      <c r="N65" s="3"/>
      <c r="O65" s="3"/>
      <c r="P65" s="3"/>
      <c r="Q65" s="3"/>
      <c r="R65" s="3"/>
      <c r="S65" s="3"/>
      <c r="T65" s="16">
        <f t="shared" si="4"/>
        <v>0</v>
      </c>
      <c r="U65" s="16"/>
      <c r="V65" s="3"/>
      <c r="W65" s="16"/>
      <c r="X65" s="3"/>
      <c r="Y65" s="15" t="str">
        <f t="shared" si="13"/>
        <v/>
      </c>
      <c r="Z65" s="15" t="str">
        <f t="shared" si="5"/>
        <v/>
      </c>
      <c r="AA65" s="15" t="str">
        <f t="shared" si="9"/>
        <v/>
      </c>
      <c r="AB65" s="17" t="str">
        <f t="shared" si="7"/>
        <v/>
      </c>
      <c r="AC65" s="21"/>
      <c r="AD65" s="23"/>
      <c r="AE65" s="21"/>
      <c r="AF65" s="23"/>
      <c r="AG65" s="21"/>
      <c r="AH65" s="23"/>
      <c r="AI65" s="21"/>
      <c r="AJ65" s="23"/>
      <c r="AK65" s="21"/>
      <c r="AL65" s="23"/>
      <c r="AM65" s="21"/>
      <c r="AN65" s="23"/>
    </row>
    <row r="66" spans="1:40" s="33" customFormat="1">
      <c r="A66" s="31" t="str">
        <f t="shared" si="11"/>
        <v/>
      </c>
      <c r="B66" s="31" t="str">
        <f>IF(A66="","",(COUNTIF($A$6:A66,A66))/100)</f>
        <v/>
      </c>
      <c r="C66" s="31" t="str">
        <f t="shared" si="10"/>
        <v/>
      </c>
      <c r="D66" s="40">
        <v>61</v>
      </c>
      <c r="E66" s="3"/>
      <c r="F66" s="3"/>
      <c r="G66" s="3"/>
      <c r="H66" s="4"/>
      <c r="I66" s="4"/>
      <c r="J66" s="15" t="str">
        <f t="shared" si="12"/>
        <v/>
      </c>
      <c r="K66" s="17" t="str">
        <f t="shared" si="3"/>
        <v/>
      </c>
      <c r="L66" s="3"/>
      <c r="M66" s="3"/>
      <c r="N66" s="3"/>
      <c r="O66" s="3"/>
      <c r="P66" s="3"/>
      <c r="Q66" s="3"/>
      <c r="R66" s="3"/>
      <c r="S66" s="3"/>
      <c r="T66" s="16">
        <f t="shared" si="4"/>
        <v>0</v>
      </c>
      <c r="U66" s="16"/>
      <c r="V66" s="3"/>
      <c r="W66" s="16"/>
      <c r="X66" s="3"/>
      <c r="Y66" s="15" t="str">
        <f t="shared" si="13"/>
        <v/>
      </c>
      <c r="Z66" s="15" t="str">
        <f t="shared" si="5"/>
        <v/>
      </c>
      <c r="AA66" s="15" t="str">
        <f t="shared" si="9"/>
        <v/>
      </c>
      <c r="AB66" s="17" t="str">
        <f t="shared" si="7"/>
        <v/>
      </c>
      <c r="AC66" s="21"/>
      <c r="AD66" s="23"/>
      <c r="AE66" s="21"/>
      <c r="AF66" s="23"/>
      <c r="AG66" s="21"/>
      <c r="AH66" s="23"/>
      <c r="AI66" s="21"/>
      <c r="AJ66" s="23"/>
      <c r="AK66" s="21"/>
      <c r="AL66" s="23"/>
      <c r="AM66" s="21"/>
      <c r="AN66" s="23"/>
    </row>
    <row r="67" spans="1:40" s="33" customFormat="1">
      <c r="A67" s="31" t="str">
        <f t="shared" si="11"/>
        <v/>
      </c>
      <c r="B67" s="31" t="str">
        <f>IF(A67="","",(COUNTIF($A$6:A67,A67))/100)</f>
        <v/>
      </c>
      <c r="C67" s="31" t="str">
        <f t="shared" si="10"/>
        <v/>
      </c>
      <c r="D67" s="40">
        <v>62</v>
      </c>
      <c r="E67" s="3"/>
      <c r="F67" s="3"/>
      <c r="G67" s="3"/>
      <c r="H67" s="4"/>
      <c r="I67" s="4"/>
      <c r="J67" s="15" t="str">
        <f t="shared" si="12"/>
        <v/>
      </c>
      <c r="K67" s="17" t="str">
        <f t="shared" si="3"/>
        <v/>
      </c>
      <c r="L67" s="3"/>
      <c r="M67" s="3"/>
      <c r="N67" s="3"/>
      <c r="O67" s="3"/>
      <c r="P67" s="3"/>
      <c r="Q67" s="3"/>
      <c r="R67" s="3"/>
      <c r="S67" s="3"/>
      <c r="T67" s="16">
        <f t="shared" si="4"/>
        <v>0</v>
      </c>
      <c r="U67" s="16"/>
      <c r="V67" s="3"/>
      <c r="W67" s="16"/>
      <c r="X67" s="3"/>
      <c r="Y67" s="15" t="str">
        <f t="shared" si="13"/>
        <v/>
      </c>
      <c r="Z67" s="15" t="str">
        <f t="shared" si="5"/>
        <v/>
      </c>
      <c r="AA67" s="15" t="str">
        <f t="shared" si="9"/>
        <v/>
      </c>
      <c r="AB67" s="17" t="str">
        <f t="shared" si="7"/>
        <v/>
      </c>
      <c r="AC67" s="21"/>
      <c r="AD67" s="23"/>
      <c r="AE67" s="21"/>
      <c r="AF67" s="23"/>
      <c r="AG67" s="21"/>
      <c r="AH67" s="23"/>
      <c r="AI67" s="21"/>
      <c r="AJ67" s="23"/>
      <c r="AK67" s="21"/>
      <c r="AL67" s="23"/>
      <c r="AM67" s="21"/>
      <c r="AN67" s="23"/>
    </row>
    <row r="68" spans="1:40" s="33" customFormat="1">
      <c r="A68" s="31" t="str">
        <f t="shared" si="11"/>
        <v/>
      </c>
      <c r="B68" s="31" t="str">
        <f>IF(A68="","",(COUNTIF($A$6:A68,A68))/100)</f>
        <v/>
      </c>
      <c r="C68" s="31" t="str">
        <f t="shared" si="10"/>
        <v/>
      </c>
      <c r="D68" s="40">
        <v>63</v>
      </c>
      <c r="E68" s="3"/>
      <c r="F68" s="3"/>
      <c r="G68" s="3"/>
      <c r="H68" s="4"/>
      <c r="I68" s="4"/>
      <c r="J68" s="15" t="str">
        <f t="shared" si="12"/>
        <v/>
      </c>
      <c r="K68" s="17" t="str">
        <f t="shared" si="3"/>
        <v/>
      </c>
      <c r="L68" s="3"/>
      <c r="M68" s="3"/>
      <c r="N68" s="3"/>
      <c r="O68" s="3"/>
      <c r="P68" s="3"/>
      <c r="Q68" s="3"/>
      <c r="R68" s="3"/>
      <c r="S68" s="3"/>
      <c r="T68" s="16">
        <f t="shared" si="4"/>
        <v>0</v>
      </c>
      <c r="U68" s="16"/>
      <c r="V68" s="3"/>
      <c r="W68" s="16"/>
      <c r="X68" s="3"/>
      <c r="Y68" s="15" t="str">
        <f t="shared" si="13"/>
        <v/>
      </c>
      <c r="Z68" s="15" t="str">
        <f t="shared" si="5"/>
        <v/>
      </c>
      <c r="AA68" s="15" t="str">
        <f t="shared" si="9"/>
        <v/>
      </c>
      <c r="AB68" s="17" t="str">
        <f t="shared" si="7"/>
        <v/>
      </c>
      <c r="AC68" s="21"/>
      <c r="AD68" s="23"/>
      <c r="AE68" s="21"/>
      <c r="AF68" s="23"/>
      <c r="AG68" s="21"/>
      <c r="AH68" s="23"/>
      <c r="AI68" s="21"/>
      <c r="AJ68" s="23"/>
      <c r="AK68" s="21"/>
      <c r="AL68" s="23"/>
      <c r="AM68" s="21"/>
      <c r="AN68" s="23"/>
    </row>
    <row r="69" spans="1:40" s="33" customFormat="1">
      <c r="A69" s="31" t="str">
        <f t="shared" si="11"/>
        <v/>
      </c>
      <c r="B69" s="31" t="str">
        <f>IF(A69="","",(COUNTIF($A$6:A69,A69))/100)</f>
        <v/>
      </c>
      <c r="C69" s="31" t="str">
        <f t="shared" si="10"/>
        <v/>
      </c>
      <c r="D69" s="40">
        <v>64</v>
      </c>
      <c r="E69" s="3"/>
      <c r="F69" s="3"/>
      <c r="G69" s="3"/>
      <c r="H69" s="4"/>
      <c r="I69" s="4"/>
      <c r="J69" s="15" t="str">
        <f t="shared" si="12"/>
        <v/>
      </c>
      <c r="K69" s="17" t="str">
        <f t="shared" si="3"/>
        <v/>
      </c>
      <c r="L69" s="3"/>
      <c r="M69" s="3"/>
      <c r="N69" s="3"/>
      <c r="O69" s="3"/>
      <c r="P69" s="3"/>
      <c r="Q69" s="3"/>
      <c r="R69" s="3"/>
      <c r="S69" s="3"/>
      <c r="T69" s="16">
        <f t="shared" si="4"/>
        <v>0</v>
      </c>
      <c r="U69" s="16"/>
      <c r="V69" s="3"/>
      <c r="W69" s="16"/>
      <c r="X69" s="3"/>
      <c r="Y69" s="15" t="str">
        <f t="shared" si="13"/>
        <v/>
      </c>
      <c r="Z69" s="15" t="str">
        <f t="shared" si="5"/>
        <v/>
      </c>
      <c r="AA69" s="15" t="str">
        <f t="shared" si="9"/>
        <v/>
      </c>
      <c r="AB69" s="17" t="str">
        <f t="shared" si="7"/>
        <v/>
      </c>
      <c r="AC69" s="21"/>
      <c r="AD69" s="23"/>
      <c r="AE69" s="21"/>
      <c r="AF69" s="23"/>
      <c r="AG69" s="21"/>
      <c r="AH69" s="23"/>
      <c r="AI69" s="21"/>
      <c r="AJ69" s="23"/>
      <c r="AK69" s="21"/>
      <c r="AL69" s="23"/>
      <c r="AM69" s="21"/>
      <c r="AN69" s="23"/>
    </row>
    <row r="70" spans="1:40" s="33" customFormat="1">
      <c r="A70" s="31" t="str">
        <f t="shared" ref="A70:A105" si="14">IF(AND(Y70=1,Z70=1),1,IF(AND(Y70=1,Z70=2),2,IF(AND(Y70=1,Z70=3),3,IF(AND(Y70=1,Z70=4),4,IF(AND(Y70=1,Z70=5),5,IF(AND(Y70=2,Z70=1),6,IF(AND(Y70=2,Z70=2),7,IF(AND(Y70=2,Z70=3),8,IF(AND(Y70=2,Z70=4),9,IF(AND(Y70=2,Z70=5),10,IF(AND(Y70=3,Z70=1),11,IF(AND(Y70=3,Z70=2),12,IF(AND(Y70=3,Z70=3),13,IF(AND(Y70=3,Z70=4),14,IF(AND(Y70=3,Z70=5),15,IF(AND(Y70=4,Z70=1),16,IF(AND(Y70=4,Z70=2),17,IF(AND(Y70=4,Z70=3),18,IF(AND(Y70=4,Z70=4),19,IF(AND(Y70=4,Z70=5),20,IF(AND(Y70=5,Z70=1),21,IF(AND(Y70=5,Z70=2),22,IF(AND(Y70=5,Z70=3),23,IF(AND(Y70=5,Z70=4),24,IF(AND(Y70=5,Z70=5),25,"")))))))))))))))))))))))))</f>
        <v/>
      </c>
      <c r="B70" s="31" t="str">
        <f>IF(A70="","",(COUNTIF($A$6:A70,A70))/100)</f>
        <v/>
      </c>
      <c r="C70" s="31" t="str">
        <f t="shared" si="10"/>
        <v/>
      </c>
      <c r="D70" s="40">
        <v>65</v>
      </c>
      <c r="E70" s="3"/>
      <c r="F70" s="3"/>
      <c r="G70" s="3"/>
      <c r="H70" s="4"/>
      <c r="I70" s="4"/>
      <c r="J70" s="15" t="str">
        <f t="shared" ref="J70:J101" si="15">IF(OR(H70="",I70=""),"",H70*I70)</f>
        <v/>
      </c>
      <c r="K70" s="17" t="str">
        <f t="shared" si="3"/>
        <v/>
      </c>
      <c r="L70" s="3"/>
      <c r="M70" s="3"/>
      <c r="N70" s="3"/>
      <c r="O70" s="3"/>
      <c r="P70" s="3"/>
      <c r="Q70" s="3"/>
      <c r="R70" s="3"/>
      <c r="S70" s="3"/>
      <c r="T70" s="16">
        <f t="shared" si="4"/>
        <v>0</v>
      </c>
      <c r="U70" s="16"/>
      <c r="V70" s="3"/>
      <c r="W70" s="16"/>
      <c r="X70" s="3"/>
      <c r="Y70" s="15" t="str">
        <f t="shared" si="13"/>
        <v/>
      </c>
      <c r="Z70" s="15" t="str">
        <f t="shared" si="5"/>
        <v/>
      </c>
      <c r="AA70" s="15" t="str">
        <f t="shared" si="9"/>
        <v/>
      </c>
      <c r="AB70" s="17" t="str">
        <f t="shared" si="7"/>
        <v/>
      </c>
      <c r="AC70" s="21"/>
      <c r="AD70" s="23"/>
      <c r="AE70" s="21"/>
      <c r="AF70" s="23"/>
      <c r="AG70" s="21"/>
      <c r="AH70" s="23"/>
      <c r="AI70" s="21"/>
      <c r="AJ70" s="23"/>
      <c r="AK70" s="21"/>
      <c r="AL70" s="23"/>
      <c r="AM70" s="21"/>
      <c r="AN70" s="23"/>
    </row>
    <row r="71" spans="1:40" s="33" customFormat="1">
      <c r="A71" s="31" t="str">
        <f t="shared" si="14"/>
        <v/>
      </c>
      <c r="B71" s="31" t="str">
        <f>IF(A71="","",(COUNTIF($A$6:A71,A71))/100)</f>
        <v/>
      </c>
      <c r="C71" s="31" t="str">
        <f t="shared" si="10"/>
        <v/>
      </c>
      <c r="D71" s="40">
        <v>66</v>
      </c>
      <c r="E71" s="3"/>
      <c r="F71" s="3"/>
      <c r="G71" s="3"/>
      <c r="H71" s="4"/>
      <c r="I71" s="4"/>
      <c r="J71" s="15" t="str">
        <f t="shared" si="15"/>
        <v/>
      </c>
      <c r="K71" s="17" t="str">
        <f t="shared" ref="K71:K105" si="16">IF(J71="","",IF(AND(H71=1,I71=1),"BAJO",IF(AND(H71=1,I71=2),"BAJO",IF(AND(H71=1,I71=3),"MODERADO",IF(AND(H71=1,I71=4),"FAVORABLE",IF(AND(H71=1,I71=5),"FAVORABLE",IF(AND(H71=2,I71=1),"BAJO",IF(AND(H71=2,I71=2),"BAJO",IF(AND(H71=2,I71=3),"MODERADO",IF(AND(H71=2,I71=4),"FAVORABLE",IF(AND(H71=2,I71=5),"ALTO",IF(AND(H71=3,I71=1),"BAJO",IF(AND(H71=3,I71=2),"MODERADO",IF(AND(H71=3,I71=3),"FAVORABLE",IF(AND(H71=3,I71=4),"ALTO",IF(AND(H71=3,I71=5),"ALTO",IF(AND(H71=4,I71=1),"MODERADO",IF(AND(H71=4,I71=2),"FAVORABLE",IF(AND(H71=4,I71=3),"FAVORABLE",IF(AND(H71=4,I71=4),"ALTO",IF(AND(H71=4,I71=5),"ALTO",IF(AND(H71=5,I71=1),"FAVORABLE",IF(AND(H71=5,I71=2),"FAVORABLE",IF(AND(H71=5,I71=3),"ALTO",IF(AND(H71=5,I71=4),"ALTO",IF(AND(H71=5,I71=5),"ALTO",""))))))))))))))))))))))))))</f>
        <v/>
      </c>
      <c r="L71" s="3"/>
      <c r="M71" s="3"/>
      <c r="N71" s="3"/>
      <c r="O71" s="3"/>
      <c r="P71" s="3"/>
      <c r="Q71" s="3"/>
      <c r="R71" s="3"/>
      <c r="S71" s="3"/>
      <c r="T71" s="16">
        <f t="shared" ref="T71:T105" si="17">IFERROR(SUM(O71:S71),"")</f>
        <v>0</v>
      </c>
      <c r="U71" s="16"/>
      <c r="V71" s="3"/>
      <c r="W71" s="16"/>
      <c r="X71" s="3"/>
      <c r="Y71" s="15" t="str">
        <f t="shared" ref="Y71:Y105" si="18">IF(J71="","",IF(OR(N71="",N71="IMPACTO"),H71,IF(T71&lt;=50,H71,IF(AND(T71&lt;=75,H71&lt;5),H71+1,IF(AND(T71&lt;=75,H71=5),H71,IF(AND(T71&lt;=100,H71&lt;4),H71+2,IF(AND(T71&lt;=100,H71=4),H71+1,IF(AND(T71&lt;=100,H71=5),H71,""))))))))</f>
        <v/>
      </c>
      <c r="Z71" s="15" t="str">
        <f t="shared" ref="Z71:Z105" si="19">IF(J71="","",IF(OR(N71="",N71="PROBABILIDAD"),I71,IF(T71&lt;=50,I71,IF(AND(T71&lt;=75,I71&lt;5),I71+1,IF(AND(T71&lt;=75,I71=5),I71,IF(AND(T71&lt;=100,I71&lt;4),I71+2,IF(AND(T71&lt;=100,I71=4),I71+1,IF(AND(T71&lt;=100,I71=5),I71,""))))))))</f>
        <v/>
      </c>
      <c r="AA71" s="15" t="str">
        <f t="shared" ref="AA71:AA105" si="20">IF(OR(Y71="",Z71=""),"",Y71*Z71)</f>
        <v/>
      </c>
      <c r="AB71" s="17" t="str">
        <f t="shared" ref="AB71:AB105" si="21">IF(AA71="","",IF(AND(Y71=1,Z71=1),"BAJO",IF(AND(Y71=1,Z71=2),"MODERADO",IF(AND(Y71=1,Z71=3),"MODERADO",IF(AND(Y71=1,Z71=4),"MODERADO",IF(AND(Y71=1,Z71=5),"MODERADO",IF(AND(Y71=2,Z71=1),"BAJO",IF(AND(Y71=2,Z71=2),"MODERADO",IF(AND(Y71=2,Z71=3),"MODERADO",IF(AND(Y71=2,Z71=4),"FAVORABLE",IF(AND(Y71=2,Z71=5),"FAVORABLE",IF(AND(Y71=3,Z71=1),"BAJO",IF(AND(Y71=3,Z71=2),"MODERADO",IF(AND(Y71=3,Z71=3),"FAVORABLE",IF(AND(Y71=3,Z71=4),"FAVORABLE",IF(AND(Y71=3,Z71=5),"FAVORABLE",IF(AND(Y71=4,Z71=1),"BAJO",IF(AND(Y71=4,Z71=2),"MODERADO",IF(AND(Y71=4,Z71=3),"FAVORABLE",IF(AND(Y71=4,Z71=4),"FAVORABLE",IF(AND(Y71=4,Z71=5),"ALTO",IF(AND(Y71=5,Z71=1),"BAJO",IF(AND(Y71=5,Z71=2),"MODERADO",IF(AND(Y71=5,Z71=3),"FAVORABLE",IF(AND(Y71=5,Z71=4),"ALTO",IF(AND(Y71=5,Z71=5),"ALTO",""))))))))))))))))))))))))))</f>
        <v/>
      </c>
      <c r="AC71" s="21"/>
      <c r="AD71" s="23"/>
      <c r="AE71" s="21"/>
      <c r="AF71" s="23"/>
      <c r="AG71" s="21"/>
      <c r="AH71" s="23"/>
      <c r="AI71" s="21"/>
      <c r="AJ71" s="23"/>
      <c r="AK71" s="21"/>
      <c r="AL71" s="23"/>
      <c r="AM71" s="21"/>
      <c r="AN71" s="23"/>
    </row>
    <row r="72" spans="1:40" s="33" customFormat="1">
      <c r="A72" s="31" t="str">
        <f t="shared" si="14"/>
        <v/>
      </c>
      <c r="B72" s="31" t="str">
        <f>IF(A72="","",(COUNTIF($A$6:A72,A72))/100)</f>
        <v/>
      </c>
      <c r="C72" s="31" t="str">
        <f t="shared" si="10"/>
        <v/>
      </c>
      <c r="D72" s="40">
        <v>67</v>
      </c>
      <c r="E72" s="3"/>
      <c r="F72" s="3"/>
      <c r="G72" s="3"/>
      <c r="H72" s="4"/>
      <c r="I72" s="4"/>
      <c r="J72" s="15" t="str">
        <f t="shared" si="15"/>
        <v/>
      </c>
      <c r="K72" s="17" t="str">
        <f t="shared" si="16"/>
        <v/>
      </c>
      <c r="L72" s="3"/>
      <c r="M72" s="3"/>
      <c r="N72" s="3"/>
      <c r="O72" s="3"/>
      <c r="P72" s="3"/>
      <c r="Q72" s="3"/>
      <c r="R72" s="3"/>
      <c r="S72" s="3"/>
      <c r="T72" s="16">
        <f t="shared" si="17"/>
        <v>0</v>
      </c>
      <c r="U72" s="16"/>
      <c r="V72" s="3"/>
      <c r="W72" s="16"/>
      <c r="X72" s="3"/>
      <c r="Y72" s="15" t="str">
        <f t="shared" si="18"/>
        <v/>
      </c>
      <c r="Z72" s="15" t="str">
        <f t="shared" si="19"/>
        <v/>
      </c>
      <c r="AA72" s="15" t="str">
        <f t="shared" si="20"/>
        <v/>
      </c>
      <c r="AB72" s="17" t="str">
        <f t="shared" si="21"/>
        <v/>
      </c>
      <c r="AC72" s="21"/>
      <c r="AD72" s="23"/>
      <c r="AE72" s="21"/>
      <c r="AF72" s="23"/>
      <c r="AG72" s="21"/>
      <c r="AH72" s="23"/>
      <c r="AI72" s="21"/>
      <c r="AJ72" s="23"/>
      <c r="AK72" s="21"/>
      <c r="AL72" s="23"/>
      <c r="AM72" s="21"/>
      <c r="AN72" s="23"/>
    </row>
    <row r="73" spans="1:40" s="33" customFormat="1">
      <c r="A73" s="31" t="str">
        <f t="shared" si="14"/>
        <v/>
      </c>
      <c r="B73" s="31" t="str">
        <f>IF(A73="","",(COUNTIF($A$6:A73,A73))/100)</f>
        <v/>
      </c>
      <c r="C73" s="31" t="str">
        <f t="shared" si="10"/>
        <v/>
      </c>
      <c r="D73" s="40">
        <v>68</v>
      </c>
      <c r="E73" s="3"/>
      <c r="F73" s="3"/>
      <c r="G73" s="3"/>
      <c r="H73" s="4"/>
      <c r="I73" s="4"/>
      <c r="J73" s="15" t="str">
        <f t="shared" si="15"/>
        <v/>
      </c>
      <c r="K73" s="17" t="str">
        <f t="shared" si="16"/>
        <v/>
      </c>
      <c r="L73" s="3"/>
      <c r="M73" s="3"/>
      <c r="N73" s="3"/>
      <c r="O73" s="3"/>
      <c r="P73" s="3"/>
      <c r="Q73" s="3"/>
      <c r="R73" s="3"/>
      <c r="S73" s="3"/>
      <c r="T73" s="16">
        <f t="shared" si="17"/>
        <v>0</v>
      </c>
      <c r="U73" s="16"/>
      <c r="V73" s="3"/>
      <c r="W73" s="16"/>
      <c r="X73" s="3"/>
      <c r="Y73" s="15" t="str">
        <f t="shared" si="18"/>
        <v/>
      </c>
      <c r="Z73" s="15" t="str">
        <f t="shared" si="19"/>
        <v/>
      </c>
      <c r="AA73" s="15" t="str">
        <f t="shared" si="20"/>
        <v/>
      </c>
      <c r="AB73" s="17" t="str">
        <f t="shared" si="21"/>
        <v/>
      </c>
      <c r="AC73" s="21"/>
      <c r="AD73" s="23"/>
      <c r="AE73" s="21"/>
      <c r="AF73" s="23"/>
      <c r="AG73" s="21"/>
      <c r="AH73" s="23"/>
      <c r="AI73" s="21"/>
      <c r="AJ73" s="23"/>
      <c r="AK73" s="21"/>
      <c r="AL73" s="23"/>
      <c r="AM73" s="21"/>
      <c r="AN73" s="23"/>
    </row>
    <row r="74" spans="1:40" s="33" customFormat="1">
      <c r="A74" s="31" t="str">
        <f t="shared" si="14"/>
        <v/>
      </c>
      <c r="B74" s="31" t="str">
        <f>IF(A74="","",(COUNTIF($A$6:A74,A74))/100)</f>
        <v/>
      </c>
      <c r="C74" s="31" t="str">
        <f t="shared" si="10"/>
        <v/>
      </c>
      <c r="D74" s="40">
        <v>69</v>
      </c>
      <c r="E74" s="3"/>
      <c r="F74" s="3"/>
      <c r="G74" s="3"/>
      <c r="H74" s="4"/>
      <c r="I74" s="4"/>
      <c r="J74" s="15" t="str">
        <f t="shared" si="15"/>
        <v/>
      </c>
      <c r="K74" s="17" t="str">
        <f t="shared" si="16"/>
        <v/>
      </c>
      <c r="L74" s="3"/>
      <c r="M74" s="3"/>
      <c r="N74" s="3"/>
      <c r="O74" s="3"/>
      <c r="P74" s="3"/>
      <c r="Q74" s="3"/>
      <c r="R74" s="3"/>
      <c r="S74" s="3"/>
      <c r="T74" s="16">
        <f t="shared" si="17"/>
        <v>0</v>
      </c>
      <c r="U74" s="16"/>
      <c r="V74" s="3"/>
      <c r="W74" s="16"/>
      <c r="X74" s="3"/>
      <c r="Y74" s="15" t="str">
        <f t="shared" si="18"/>
        <v/>
      </c>
      <c r="Z74" s="15" t="str">
        <f t="shared" si="19"/>
        <v/>
      </c>
      <c r="AA74" s="15" t="str">
        <f t="shared" si="20"/>
        <v/>
      </c>
      <c r="AB74" s="17" t="str">
        <f t="shared" si="21"/>
        <v/>
      </c>
      <c r="AC74" s="21"/>
      <c r="AD74" s="23"/>
      <c r="AE74" s="21"/>
      <c r="AF74" s="23"/>
      <c r="AG74" s="21"/>
      <c r="AH74" s="23"/>
      <c r="AI74" s="21"/>
      <c r="AJ74" s="23"/>
      <c r="AK74" s="21"/>
      <c r="AL74" s="23"/>
      <c r="AM74" s="21"/>
      <c r="AN74" s="23"/>
    </row>
    <row r="75" spans="1:40" s="33" customFormat="1">
      <c r="A75" s="31" t="str">
        <f t="shared" si="14"/>
        <v/>
      </c>
      <c r="B75" s="31" t="str">
        <f>IF(A75="","",(COUNTIF($A$6:A75,A75))/100)</f>
        <v/>
      </c>
      <c r="C75" s="31" t="str">
        <f t="shared" si="10"/>
        <v/>
      </c>
      <c r="D75" s="40">
        <v>70</v>
      </c>
      <c r="E75" s="3"/>
      <c r="F75" s="3"/>
      <c r="G75" s="3"/>
      <c r="H75" s="4"/>
      <c r="I75" s="4"/>
      <c r="J75" s="15" t="str">
        <f t="shared" si="15"/>
        <v/>
      </c>
      <c r="K75" s="17" t="str">
        <f t="shared" si="16"/>
        <v/>
      </c>
      <c r="L75" s="3"/>
      <c r="M75" s="3"/>
      <c r="N75" s="3"/>
      <c r="O75" s="3"/>
      <c r="P75" s="3"/>
      <c r="Q75" s="3"/>
      <c r="R75" s="3"/>
      <c r="S75" s="3"/>
      <c r="T75" s="16">
        <f t="shared" si="17"/>
        <v>0</v>
      </c>
      <c r="U75" s="16"/>
      <c r="V75" s="3"/>
      <c r="W75" s="16"/>
      <c r="X75" s="3"/>
      <c r="Y75" s="15" t="str">
        <f t="shared" si="18"/>
        <v/>
      </c>
      <c r="Z75" s="15" t="str">
        <f t="shared" si="19"/>
        <v/>
      </c>
      <c r="AA75" s="15" t="str">
        <f t="shared" si="20"/>
        <v/>
      </c>
      <c r="AB75" s="17" t="str">
        <f t="shared" si="21"/>
        <v/>
      </c>
      <c r="AC75" s="21"/>
      <c r="AD75" s="23"/>
      <c r="AE75" s="21"/>
      <c r="AF75" s="23"/>
      <c r="AG75" s="21"/>
      <c r="AH75" s="23"/>
      <c r="AI75" s="21"/>
      <c r="AJ75" s="23"/>
      <c r="AK75" s="21"/>
      <c r="AL75" s="23"/>
      <c r="AM75" s="21"/>
      <c r="AN75" s="23"/>
    </row>
    <row r="76" spans="1:40" s="33" customFormat="1">
      <c r="A76" s="31" t="str">
        <f t="shared" si="14"/>
        <v/>
      </c>
      <c r="B76" s="31" t="str">
        <f>IF(A76="","",(COUNTIF($A$6:A76,A76))/100)</f>
        <v/>
      </c>
      <c r="C76" s="31" t="str">
        <f t="shared" si="10"/>
        <v/>
      </c>
      <c r="D76" s="40">
        <v>71</v>
      </c>
      <c r="E76" s="3"/>
      <c r="F76" s="3"/>
      <c r="G76" s="3"/>
      <c r="H76" s="4"/>
      <c r="I76" s="4"/>
      <c r="J76" s="15" t="str">
        <f t="shared" si="15"/>
        <v/>
      </c>
      <c r="K76" s="17" t="str">
        <f t="shared" si="16"/>
        <v/>
      </c>
      <c r="L76" s="3"/>
      <c r="M76" s="3"/>
      <c r="N76" s="3"/>
      <c r="O76" s="3"/>
      <c r="P76" s="3"/>
      <c r="Q76" s="3"/>
      <c r="R76" s="3"/>
      <c r="S76" s="3"/>
      <c r="T76" s="16">
        <f t="shared" si="17"/>
        <v>0</v>
      </c>
      <c r="U76" s="16"/>
      <c r="V76" s="3"/>
      <c r="W76" s="16"/>
      <c r="X76" s="3"/>
      <c r="Y76" s="15" t="str">
        <f t="shared" si="18"/>
        <v/>
      </c>
      <c r="Z76" s="15" t="str">
        <f t="shared" si="19"/>
        <v/>
      </c>
      <c r="AA76" s="15" t="str">
        <f t="shared" si="20"/>
        <v/>
      </c>
      <c r="AB76" s="17" t="str">
        <f t="shared" si="21"/>
        <v/>
      </c>
      <c r="AC76" s="21"/>
      <c r="AD76" s="23"/>
      <c r="AE76" s="21"/>
      <c r="AF76" s="23"/>
      <c r="AG76" s="21"/>
      <c r="AH76" s="23"/>
      <c r="AI76" s="21"/>
      <c r="AJ76" s="23"/>
      <c r="AK76" s="21"/>
      <c r="AL76" s="23"/>
      <c r="AM76" s="21"/>
      <c r="AN76" s="23"/>
    </row>
    <row r="77" spans="1:40" s="33" customFormat="1">
      <c r="A77" s="31" t="str">
        <f t="shared" si="14"/>
        <v/>
      </c>
      <c r="B77" s="31" t="str">
        <f>IF(A77="","",(COUNTIF($A$6:A77,A77))/100)</f>
        <v/>
      </c>
      <c r="C77" s="31" t="str">
        <f t="shared" si="10"/>
        <v/>
      </c>
      <c r="D77" s="40">
        <v>72</v>
      </c>
      <c r="E77" s="3"/>
      <c r="F77" s="3"/>
      <c r="G77" s="3"/>
      <c r="H77" s="4"/>
      <c r="I77" s="4"/>
      <c r="J77" s="15" t="str">
        <f t="shared" si="15"/>
        <v/>
      </c>
      <c r="K77" s="17" t="str">
        <f t="shared" si="16"/>
        <v/>
      </c>
      <c r="L77" s="3"/>
      <c r="M77" s="3"/>
      <c r="N77" s="3"/>
      <c r="O77" s="3"/>
      <c r="P77" s="3"/>
      <c r="Q77" s="3"/>
      <c r="R77" s="3"/>
      <c r="S77" s="3"/>
      <c r="T77" s="16">
        <f t="shared" si="17"/>
        <v>0</v>
      </c>
      <c r="U77" s="16"/>
      <c r="V77" s="3"/>
      <c r="W77" s="16"/>
      <c r="X77" s="3"/>
      <c r="Y77" s="15" t="str">
        <f t="shared" si="18"/>
        <v/>
      </c>
      <c r="Z77" s="15" t="str">
        <f t="shared" si="19"/>
        <v/>
      </c>
      <c r="AA77" s="15" t="str">
        <f t="shared" si="20"/>
        <v/>
      </c>
      <c r="AB77" s="17" t="str">
        <f t="shared" si="21"/>
        <v/>
      </c>
      <c r="AC77" s="21"/>
      <c r="AD77" s="23"/>
      <c r="AE77" s="21"/>
      <c r="AF77" s="23"/>
      <c r="AG77" s="21"/>
      <c r="AH77" s="23"/>
      <c r="AI77" s="21"/>
      <c r="AJ77" s="23"/>
      <c r="AK77" s="21"/>
      <c r="AL77" s="23"/>
      <c r="AM77" s="21"/>
      <c r="AN77" s="23"/>
    </row>
    <row r="78" spans="1:40" s="33" customFormat="1">
      <c r="A78" s="31" t="str">
        <f t="shared" si="14"/>
        <v/>
      </c>
      <c r="B78" s="31" t="str">
        <f>IF(A78="","",(COUNTIF($A$6:A78,A78))/100)</f>
        <v/>
      </c>
      <c r="C78" s="31" t="str">
        <f t="shared" si="10"/>
        <v/>
      </c>
      <c r="D78" s="40">
        <v>73</v>
      </c>
      <c r="E78" s="3"/>
      <c r="F78" s="3"/>
      <c r="G78" s="3"/>
      <c r="H78" s="4"/>
      <c r="I78" s="4"/>
      <c r="J78" s="15" t="str">
        <f t="shared" si="15"/>
        <v/>
      </c>
      <c r="K78" s="17" t="str">
        <f t="shared" si="16"/>
        <v/>
      </c>
      <c r="L78" s="3"/>
      <c r="M78" s="3"/>
      <c r="N78" s="3"/>
      <c r="O78" s="3"/>
      <c r="P78" s="3"/>
      <c r="Q78" s="3"/>
      <c r="R78" s="3"/>
      <c r="S78" s="3"/>
      <c r="T78" s="16">
        <f t="shared" si="17"/>
        <v>0</v>
      </c>
      <c r="U78" s="16"/>
      <c r="V78" s="3"/>
      <c r="W78" s="16"/>
      <c r="X78" s="3"/>
      <c r="Y78" s="15" t="str">
        <f t="shared" si="18"/>
        <v/>
      </c>
      <c r="Z78" s="15" t="str">
        <f t="shared" si="19"/>
        <v/>
      </c>
      <c r="AA78" s="15" t="str">
        <f t="shared" si="20"/>
        <v/>
      </c>
      <c r="AB78" s="17" t="str">
        <f t="shared" si="21"/>
        <v/>
      </c>
      <c r="AC78" s="21"/>
      <c r="AD78" s="23"/>
      <c r="AE78" s="21"/>
      <c r="AF78" s="23"/>
      <c r="AG78" s="21"/>
      <c r="AH78" s="23"/>
      <c r="AI78" s="21"/>
      <c r="AJ78" s="23"/>
      <c r="AK78" s="21"/>
      <c r="AL78" s="23"/>
      <c r="AM78" s="21"/>
      <c r="AN78" s="23"/>
    </row>
    <row r="79" spans="1:40" s="33" customFormat="1">
      <c r="A79" s="31" t="str">
        <f t="shared" si="14"/>
        <v/>
      </c>
      <c r="B79" s="31" t="str">
        <f>IF(A79="","",(COUNTIF($A$6:A79,A79))/100)</f>
        <v/>
      </c>
      <c r="C79" s="31" t="str">
        <f t="shared" si="10"/>
        <v/>
      </c>
      <c r="D79" s="40">
        <v>74</v>
      </c>
      <c r="E79" s="3"/>
      <c r="F79" s="3"/>
      <c r="G79" s="3"/>
      <c r="H79" s="4"/>
      <c r="I79" s="4"/>
      <c r="J79" s="15" t="str">
        <f t="shared" si="15"/>
        <v/>
      </c>
      <c r="K79" s="17" t="str">
        <f t="shared" si="16"/>
        <v/>
      </c>
      <c r="L79" s="3"/>
      <c r="M79" s="3"/>
      <c r="N79" s="3"/>
      <c r="O79" s="3"/>
      <c r="P79" s="3"/>
      <c r="Q79" s="3"/>
      <c r="R79" s="3"/>
      <c r="S79" s="3"/>
      <c r="T79" s="16">
        <f t="shared" si="17"/>
        <v>0</v>
      </c>
      <c r="U79" s="16"/>
      <c r="V79" s="3"/>
      <c r="W79" s="16"/>
      <c r="X79" s="3"/>
      <c r="Y79" s="15" t="str">
        <f t="shared" si="18"/>
        <v/>
      </c>
      <c r="Z79" s="15" t="str">
        <f t="shared" si="19"/>
        <v/>
      </c>
      <c r="AA79" s="15" t="str">
        <f t="shared" si="20"/>
        <v/>
      </c>
      <c r="AB79" s="17" t="str">
        <f t="shared" si="21"/>
        <v/>
      </c>
      <c r="AC79" s="21"/>
      <c r="AD79" s="23"/>
      <c r="AE79" s="21"/>
      <c r="AF79" s="23"/>
      <c r="AG79" s="21"/>
      <c r="AH79" s="23"/>
      <c r="AI79" s="21"/>
      <c r="AJ79" s="23"/>
      <c r="AK79" s="21"/>
      <c r="AL79" s="23"/>
      <c r="AM79" s="21"/>
      <c r="AN79" s="23"/>
    </row>
    <row r="80" spans="1:40" s="33" customFormat="1">
      <c r="A80" s="31" t="str">
        <f t="shared" si="14"/>
        <v/>
      </c>
      <c r="B80" s="31" t="str">
        <f>IF(A80="","",(COUNTIF($A$6:A80,A80))/100)</f>
        <v/>
      </c>
      <c r="C80" s="31" t="str">
        <f t="shared" si="10"/>
        <v/>
      </c>
      <c r="D80" s="40">
        <v>75</v>
      </c>
      <c r="E80" s="3"/>
      <c r="F80" s="3"/>
      <c r="G80" s="3"/>
      <c r="H80" s="4"/>
      <c r="I80" s="4"/>
      <c r="J80" s="15" t="str">
        <f t="shared" si="15"/>
        <v/>
      </c>
      <c r="K80" s="17" t="str">
        <f t="shared" si="16"/>
        <v/>
      </c>
      <c r="L80" s="3"/>
      <c r="M80" s="3"/>
      <c r="N80" s="3"/>
      <c r="O80" s="3"/>
      <c r="P80" s="3"/>
      <c r="Q80" s="3"/>
      <c r="R80" s="3"/>
      <c r="S80" s="3"/>
      <c r="T80" s="16">
        <f t="shared" si="17"/>
        <v>0</v>
      </c>
      <c r="U80" s="16"/>
      <c r="V80" s="3"/>
      <c r="W80" s="16"/>
      <c r="X80" s="3"/>
      <c r="Y80" s="15" t="str">
        <f t="shared" si="18"/>
        <v/>
      </c>
      <c r="Z80" s="15" t="str">
        <f t="shared" si="19"/>
        <v/>
      </c>
      <c r="AA80" s="15" t="str">
        <f t="shared" si="20"/>
        <v/>
      </c>
      <c r="AB80" s="17" t="str">
        <f t="shared" si="21"/>
        <v/>
      </c>
      <c r="AC80" s="21"/>
      <c r="AD80" s="23"/>
      <c r="AE80" s="21"/>
      <c r="AF80" s="23"/>
      <c r="AG80" s="21"/>
      <c r="AH80" s="23"/>
      <c r="AI80" s="21"/>
      <c r="AJ80" s="23"/>
      <c r="AK80" s="21"/>
      <c r="AL80" s="23"/>
      <c r="AM80" s="21"/>
      <c r="AN80" s="23"/>
    </row>
    <row r="81" spans="1:40" s="33" customFormat="1">
      <c r="A81" s="31" t="str">
        <f t="shared" si="14"/>
        <v/>
      </c>
      <c r="B81" s="31" t="str">
        <f>IF(A81="","",(COUNTIF($A$6:A81,A81))/100)</f>
        <v/>
      </c>
      <c r="C81" s="31" t="str">
        <f t="shared" si="10"/>
        <v/>
      </c>
      <c r="D81" s="40">
        <v>76</v>
      </c>
      <c r="E81" s="3"/>
      <c r="F81" s="3"/>
      <c r="G81" s="3"/>
      <c r="H81" s="4"/>
      <c r="I81" s="4"/>
      <c r="J81" s="15" t="str">
        <f t="shared" si="15"/>
        <v/>
      </c>
      <c r="K81" s="17" t="str">
        <f t="shared" si="16"/>
        <v/>
      </c>
      <c r="L81" s="3"/>
      <c r="M81" s="3"/>
      <c r="N81" s="3"/>
      <c r="O81" s="3"/>
      <c r="P81" s="3"/>
      <c r="Q81" s="3"/>
      <c r="R81" s="3"/>
      <c r="S81" s="3"/>
      <c r="T81" s="16">
        <f t="shared" si="17"/>
        <v>0</v>
      </c>
      <c r="U81" s="16"/>
      <c r="V81" s="3"/>
      <c r="W81" s="16"/>
      <c r="X81" s="3"/>
      <c r="Y81" s="15" t="str">
        <f t="shared" si="18"/>
        <v/>
      </c>
      <c r="Z81" s="15" t="str">
        <f t="shared" si="19"/>
        <v/>
      </c>
      <c r="AA81" s="15" t="str">
        <f t="shared" si="20"/>
        <v/>
      </c>
      <c r="AB81" s="17" t="str">
        <f t="shared" si="21"/>
        <v/>
      </c>
      <c r="AC81" s="21"/>
      <c r="AD81" s="23"/>
      <c r="AE81" s="21"/>
      <c r="AF81" s="23"/>
      <c r="AG81" s="21"/>
      <c r="AH81" s="23"/>
      <c r="AI81" s="21"/>
      <c r="AJ81" s="23"/>
      <c r="AK81" s="21"/>
      <c r="AL81" s="23"/>
      <c r="AM81" s="21"/>
      <c r="AN81" s="23"/>
    </row>
    <row r="82" spans="1:40" s="33" customFormat="1">
      <c r="A82" s="31" t="str">
        <f t="shared" si="14"/>
        <v/>
      </c>
      <c r="B82" s="31" t="str">
        <f>IF(A82="","",(COUNTIF($A$6:A82,A82))/100)</f>
        <v/>
      </c>
      <c r="C82" s="31" t="str">
        <f t="shared" si="10"/>
        <v/>
      </c>
      <c r="D82" s="40">
        <v>77</v>
      </c>
      <c r="E82" s="3"/>
      <c r="F82" s="3"/>
      <c r="G82" s="3"/>
      <c r="H82" s="4"/>
      <c r="I82" s="4"/>
      <c r="J82" s="15" t="str">
        <f t="shared" si="15"/>
        <v/>
      </c>
      <c r="K82" s="17" t="str">
        <f t="shared" si="16"/>
        <v/>
      </c>
      <c r="L82" s="3"/>
      <c r="M82" s="3"/>
      <c r="N82" s="3"/>
      <c r="O82" s="3"/>
      <c r="P82" s="3"/>
      <c r="Q82" s="3"/>
      <c r="R82" s="3"/>
      <c r="S82" s="3"/>
      <c r="T82" s="16">
        <f t="shared" si="17"/>
        <v>0</v>
      </c>
      <c r="U82" s="16"/>
      <c r="V82" s="3"/>
      <c r="W82" s="16"/>
      <c r="X82" s="3"/>
      <c r="Y82" s="15" t="str">
        <f t="shared" si="18"/>
        <v/>
      </c>
      <c r="Z82" s="15" t="str">
        <f t="shared" si="19"/>
        <v/>
      </c>
      <c r="AA82" s="15" t="str">
        <f t="shared" si="20"/>
        <v/>
      </c>
      <c r="AB82" s="17" t="str">
        <f t="shared" si="21"/>
        <v/>
      </c>
      <c r="AC82" s="21"/>
      <c r="AD82" s="23"/>
      <c r="AE82" s="21"/>
      <c r="AF82" s="23"/>
      <c r="AG82" s="21"/>
      <c r="AH82" s="23"/>
      <c r="AI82" s="21"/>
      <c r="AJ82" s="23"/>
      <c r="AK82" s="21"/>
      <c r="AL82" s="23"/>
      <c r="AM82" s="21"/>
      <c r="AN82" s="23"/>
    </row>
    <row r="83" spans="1:40" s="33" customFormat="1">
      <c r="A83" s="31" t="str">
        <f t="shared" si="14"/>
        <v/>
      </c>
      <c r="B83" s="31" t="str">
        <f>IF(A83="","",(COUNTIF($A$6:A83,A83))/100)</f>
        <v/>
      </c>
      <c r="C83" s="31" t="str">
        <f t="shared" si="10"/>
        <v/>
      </c>
      <c r="D83" s="40">
        <v>78</v>
      </c>
      <c r="E83" s="3"/>
      <c r="F83" s="3"/>
      <c r="G83" s="3"/>
      <c r="H83" s="4"/>
      <c r="I83" s="4"/>
      <c r="J83" s="15" t="str">
        <f t="shared" si="15"/>
        <v/>
      </c>
      <c r="K83" s="17" t="str">
        <f t="shared" si="16"/>
        <v/>
      </c>
      <c r="L83" s="3"/>
      <c r="M83" s="3"/>
      <c r="N83" s="3"/>
      <c r="O83" s="3"/>
      <c r="P83" s="3"/>
      <c r="Q83" s="3"/>
      <c r="R83" s="3"/>
      <c r="S83" s="3"/>
      <c r="T83" s="16">
        <f t="shared" si="17"/>
        <v>0</v>
      </c>
      <c r="U83" s="16"/>
      <c r="V83" s="3"/>
      <c r="W83" s="16"/>
      <c r="X83" s="3"/>
      <c r="Y83" s="15" t="str">
        <f t="shared" si="18"/>
        <v/>
      </c>
      <c r="Z83" s="15" t="str">
        <f t="shared" si="19"/>
        <v/>
      </c>
      <c r="AA83" s="15" t="str">
        <f t="shared" si="20"/>
        <v/>
      </c>
      <c r="AB83" s="17" t="str">
        <f t="shared" si="21"/>
        <v/>
      </c>
      <c r="AC83" s="21"/>
      <c r="AD83" s="23"/>
      <c r="AE83" s="21"/>
      <c r="AF83" s="23"/>
      <c r="AG83" s="21"/>
      <c r="AH83" s="23"/>
      <c r="AI83" s="21"/>
      <c r="AJ83" s="23"/>
      <c r="AK83" s="21"/>
      <c r="AL83" s="23"/>
      <c r="AM83" s="21"/>
      <c r="AN83" s="23"/>
    </row>
    <row r="84" spans="1:40" s="33" customFormat="1">
      <c r="A84" s="31" t="str">
        <f t="shared" si="14"/>
        <v/>
      </c>
      <c r="B84" s="31" t="str">
        <f>IF(A84="","",(COUNTIF($A$6:A84,A84))/100)</f>
        <v/>
      </c>
      <c r="C84" s="31" t="str">
        <f t="shared" si="10"/>
        <v/>
      </c>
      <c r="D84" s="40">
        <v>79</v>
      </c>
      <c r="E84" s="3"/>
      <c r="F84" s="3"/>
      <c r="G84" s="3"/>
      <c r="H84" s="4"/>
      <c r="I84" s="4"/>
      <c r="J84" s="15" t="str">
        <f t="shared" si="15"/>
        <v/>
      </c>
      <c r="K84" s="17" t="str">
        <f t="shared" si="16"/>
        <v/>
      </c>
      <c r="L84" s="3"/>
      <c r="M84" s="3"/>
      <c r="N84" s="3"/>
      <c r="O84" s="3"/>
      <c r="P84" s="3"/>
      <c r="Q84" s="3"/>
      <c r="R84" s="3"/>
      <c r="S84" s="3"/>
      <c r="T84" s="16">
        <f t="shared" si="17"/>
        <v>0</v>
      </c>
      <c r="U84" s="16"/>
      <c r="V84" s="3"/>
      <c r="W84" s="16"/>
      <c r="X84" s="3"/>
      <c r="Y84" s="15" t="str">
        <f t="shared" si="18"/>
        <v/>
      </c>
      <c r="Z84" s="15" t="str">
        <f t="shared" si="19"/>
        <v/>
      </c>
      <c r="AA84" s="15" t="str">
        <f t="shared" si="20"/>
        <v/>
      </c>
      <c r="AB84" s="17" t="str">
        <f t="shared" si="21"/>
        <v/>
      </c>
      <c r="AC84" s="21"/>
      <c r="AD84" s="23"/>
      <c r="AE84" s="21"/>
      <c r="AF84" s="23"/>
      <c r="AG84" s="21"/>
      <c r="AH84" s="23"/>
      <c r="AI84" s="21"/>
      <c r="AJ84" s="23"/>
      <c r="AK84" s="21"/>
      <c r="AL84" s="23"/>
      <c r="AM84" s="21"/>
      <c r="AN84" s="23"/>
    </row>
    <row r="85" spans="1:40" s="33" customFormat="1">
      <c r="A85" s="31" t="str">
        <f t="shared" si="14"/>
        <v/>
      </c>
      <c r="B85" s="31" t="str">
        <f>IF(A85="","",(COUNTIF($A$6:A85,A85))/100)</f>
        <v/>
      </c>
      <c r="C85" s="31" t="str">
        <f t="shared" si="10"/>
        <v/>
      </c>
      <c r="D85" s="40">
        <v>80</v>
      </c>
      <c r="E85" s="3"/>
      <c r="F85" s="3"/>
      <c r="G85" s="3"/>
      <c r="H85" s="4"/>
      <c r="I85" s="4"/>
      <c r="J85" s="15" t="str">
        <f t="shared" si="15"/>
        <v/>
      </c>
      <c r="K85" s="17" t="str">
        <f t="shared" si="16"/>
        <v/>
      </c>
      <c r="L85" s="3"/>
      <c r="M85" s="3"/>
      <c r="N85" s="3"/>
      <c r="O85" s="3"/>
      <c r="P85" s="3"/>
      <c r="Q85" s="3"/>
      <c r="R85" s="3"/>
      <c r="S85" s="3"/>
      <c r="T85" s="16">
        <f t="shared" si="17"/>
        <v>0</v>
      </c>
      <c r="U85" s="16"/>
      <c r="V85" s="3"/>
      <c r="W85" s="16"/>
      <c r="X85" s="3"/>
      <c r="Y85" s="15" t="str">
        <f t="shared" si="18"/>
        <v/>
      </c>
      <c r="Z85" s="15" t="str">
        <f t="shared" si="19"/>
        <v/>
      </c>
      <c r="AA85" s="15" t="str">
        <f t="shared" si="20"/>
        <v/>
      </c>
      <c r="AB85" s="17" t="str">
        <f t="shared" si="21"/>
        <v/>
      </c>
      <c r="AC85" s="21"/>
      <c r="AD85" s="23"/>
      <c r="AE85" s="21"/>
      <c r="AF85" s="23"/>
      <c r="AG85" s="21"/>
      <c r="AH85" s="23"/>
      <c r="AI85" s="21"/>
      <c r="AJ85" s="23"/>
      <c r="AK85" s="21"/>
      <c r="AL85" s="23"/>
      <c r="AM85" s="21"/>
      <c r="AN85" s="23"/>
    </row>
    <row r="86" spans="1:40" s="33" customFormat="1">
      <c r="A86" s="31" t="str">
        <f t="shared" si="14"/>
        <v/>
      </c>
      <c r="B86" s="31" t="str">
        <f>IF(A86="","",(COUNTIF($A$6:A86,A86))/100)</f>
        <v/>
      </c>
      <c r="C86" s="31" t="str">
        <f t="shared" si="10"/>
        <v/>
      </c>
      <c r="D86" s="40">
        <v>81</v>
      </c>
      <c r="E86" s="3"/>
      <c r="F86" s="3"/>
      <c r="G86" s="3"/>
      <c r="H86" s="4"/>
      <c r="I86" s="4"/>
      <c r="J86" s="15" t="str">
        <f t="shared" si="15"/>
        <v/>
      </c>
      <c r="K86" s="17" t="str">
        <f t="shared" si="16"/>
        <v/>
      </c>
      <c r="L86" s="3"/>
      <c r="M86" s="3"/>
      <c r="N86" s="3"/>
      <c r="O86" s="3"/>
      <c r="P86" s="3"/>
      <c r="Q86" s="3"/>
      <c r="R86" s="3"/>
      <c r="S86" s="3"/>
      <c r="T86" s="16">
        <f t="shared" si="17"/>
        <v>0</v>
      </c>
      <c r="U86" s="16"/>
      <c r="V86" s="3"/>
      <c r="W86" s="16"/>
      <c r="X86" s="3"/>
      <c r="Y86" s="15" t="str">
        <f t="shared" si="18"/>
        <v/>
      </c>
      <c r="Z86" s="15" t="str">
        <f t="shared" si="19"/>
        <v/>
      </c>
      <c r="AA86" s="15" t="str">
        <f t="shared" si="20"/>
        <v/>
      </c>
      <c r="AB86" s="17" t="str">
        <f t="shared" si="21"/>
        <v/>
      </c>
      <c r="AC86" s="21"/>
      <c r="AD86" s="23"/>
      <c r="AE86" s="21"/>
      <c r="AF86" s="23"/>
      <c r="AG86" s="21"/>
      <c r="AH86" s="23"/>
      <c r="AI86" s="21"/>
      <c r="AJ86" s="23"/>
      <c r="AK86" s="21"/>
      <c r="AL86" s="23"/>
      <c r="AM86" s="21"/>
      <c r="AN86" s="23"/>
    </row>
    <row r="87" spans="1:40" s="33" customFormat="1">
      <c r="A87" s="31" t="str">
        <f t="shared" si="14"/>
        <v/>
      </c>
      <c r="B87" s="31" t="str">
        <f>IF(A87="","",(COUNTIF($A$6:A87,A87))/100)</f>
        <v/>
      </c>
      <c r="C87" s="31" t="str">
        <f t="shared" ref="C87:C105" si="22">IFERROR(A87+B87,"")</f>
        <v/>
      </c>
      <c r="D87" s="40">
        <v>82</v>
      </c>
      <c r="E87" s="3"/>
      <c r="F87" s="3"/>
      <c r="G87" s="3"/>
      <c r="H87" s="4"/>
      <c r="I87" s="4"/>
      <c r="J87" s="15" t="str">
        <f t="shared" si="15"/>
        <v/>
      </c>
      <c r="K87" s="17" t="str">
        <f t="shared" si="16"/>
        <v/>
      </c>
      <c r="L87" s="3"/>
      <c r="M87" s="3"/>
      <c r="N87" s="3"/>
      <c r="O87" s="3"/>
      <c r="P87" s="3"/>
      <c r="Q87" s="3"/>
      <c r="R87" s="3"/>
      <c r="S87" s="3"/>
      <c r="T87" s="16">
        <f t="shared" si="17"/>
        <v>0</v>
      </c>
      <c r="U87" s="16"/>
      <c r="V87" s="3"/>
      <c r="W87" s="16"/>
      <c r="X87" s="3"/>
      <c r="Y87" s="15" t="str">
        <f t="shared" si="18"/>
        <v/>
      </c>
      <c r="Z87" s="15" t="str">
        <f t="shared" si="19"/>
        <v/>
      </c>
      <c r="AA87" s="15" t="str">
        <f t="shared" si="20"/>
        <v/>
      </c>
      <c r="AB87" s="17" t="str">
        <f t="shared" si="21"/>
        <v/>
      </c>
      <c r="AC87" s="21"/>
      <c r="AD87" s="23"/>
      <c r="AE87" s="21"/>
      <c r="AF87" s="23"/>
      <c r="AG87" s="21"/>
      <c r="AH87" s="23"/>
      <c r="AI87" s="21"/>
      <c r="AJ87" s="23"/>
      <c r="AK87" s="21"/>
      <c r="AL87" s="23"/>
      <c r="AM87" s="21"/>
      <c r="AN87" s="23"/>
    </row>
    <row r="88" spans="1:40" s="33" customFormat="1">
      <c r="A88" s="31" t="str">
        <f t="shared" si="14"/>
        <v/>
      </c>
      <c r="B88" s="31" t="str">
        <f>IF(A88="","",(COUNTIF($A$6:A88,A88))/100)</f>
        <v/>
      </c>
      <c r="C88" s="31" t="str">
        <f t="shared" si="22"/>
        <v/>
      </c>
      <c r="D88" s="40">
        <v>83</v>
      </c>
      <c r="E88" s="3"/>
      <c r="F88" s="3"/>
      <c r="G88" s="3"/>
      <c r="H88" s="4"/>
      <c r="I88" s="4"/>
      <c r="J88" s="15" t="str">
        <f t="shared" si="15"/>
        <v/>
      </c>
      <c r="K88" s="17" t="str">
        <f t="shared" si="16"/>
        <v/>
      </c>
      <c r="L88" s="3"/>
      <c r="M88" s="3"/>
      <c r="N88" s="3"/>
      <c r="O88" s="3"/>
      <c r="P88" s="3"/>
      <c r="Q88" s="3"/>
      <c r="R88" s="3"/>
      <c r="S88" s="3"/>
      <c r="T88" s="16">
        <f t="shared" si="17"/>
        <v>0</v>
      </c>
      <c r="U88" s="16"/>
      <c r="V88" s="3"/>
      <c r="W88" s="16"/>
      <c r="X88" s="3"/>
      <c r="Y88" s="15" t="str">
        <f t="shared" si="18"/>
        <v/>
      </c>
      <c r="Z88" s="15" t="str">
        <f t="shared" si="19"/>
        <v/>
      </c>
      <c r="AA88" s="15" t="str">
        <f t="shared" si="20"/>
        <v/>
      </c>
      <c r="AB88" s="17" t="str">
        <f t="shared" si="21"/>
        <v/>
      </c>
      <c r="AC88" s="21"/>
      <c r="AD88" s="23"/>
      <c r="AE88" s="21"/>
      <c r="AF88" s="23"/>
      <c r="AG88" s="21"/>
      <c r="AH88" s="23"/>
      <c r="AI88" s="21"/>
      <c r="AJ88" s="23"/>
      <c r="AK88" s="21"/>
      <c r="AL88" s="23"/>
      <c r="AM88" s="21"/>
      <c r="AN88" s="23"/>
    </row>
    <row r="89" spans="1:40" s="33" customFormat="1">
      <c r="A89" s="31" t="str">
        <f t="shared" si="14"/>
        <v/>
      </c>
      <c r="B89" s="31" t="str">
        <f>IF(A89="","",(COUNTIF($A$6:A89,A89))/100)</f>
        <v/>
      </c>
      <c r="C89" s="31" t="str">
        <f t="shared" si="22"/>
        <v/>
      </c>
      <c r="D89" s="40">
        <v>84</v>
      </c>
      <c r="E89" s="3"/>
      <c r="F89" s="3"/>
      <c r="G89" s="3"/>
      <c r="H89" s="4"/>
      <c r="I89" s="4"/>
      <c r="J89" s="15" t="str">
        <f t="shared" si="15"/>
        <v/>
      </c>
      <c r="K89" s="17" t="str">
        <f t="shared" si="16"/>
        <v/>
      </c>
      <c r="L89" s="3"/>
      <c r="M89" s="3"/>
      <c r="N89" s="3"/>
      <c r="O89" s="3"/>
      <c r="P89" s="3"/>
      <c r="Q89" s="3"/>
      <c r="R89" s="3"/>
      <c r="S89" s="3"/>
      <c r="T89" s="16">
        <f t="shared" si="17"/>
        <v>0</v>
      </c>
      <c r="U89" s="16"/>
      <c r="V89" s="3"/>
      <c r="W89" s="16"/>
      <c r="X89" s="3"/>
      <c r="Y89" s="15" t="str">
        <f t="shared" si="18"/>
        <v/>
      </c>
      <c r="Z89" s="15" t="str">
        <f t="shared" si="19"/>
        <v/>
      </c>
      <c r="AA89" s="15" t="str">
        <f t="shared" si="20"/>
        <v/>
      </c>
      <c r="AB89" s="17" t="str">
        <f t="shared" si="21"/>
        <v/>
      </c>
      <c r="AC89" s="21"/>
      <c r="AD89" s="23"/>
      <c r="AE89" s="21"/>
      <c r="AF89" s="23"/>
      <c r="AG89" s="21"/>
      <c r="AH89" s="23"/>
      <c r="AI89" s="21"/>
      <c r="AJ89" s="23"/>
      <c r="AK89" s="21"/>
      <c r="AL89" s="23"/>
      <c r="AM89" s="21"/>
      <c r="AN89" s="23"/>
    </row>
    <row r="90" spans="1:40" s="33" customFormat="1">
      <c r="A90" s="31" t="str">
        <f t="shared" si="14"/>
        <v/>
      </c>
      <c r="B90" s="31" t="str">
        <f>IF(A90="","",(COUNTIF($A$6:A90,A90))/100)</f>
        <v/>
      </c>
      <c r="C90" s="31" t="str">
        <f t="shared" si="22"/>
        <v/>
      </c>
      <c r="D90" s="40">
        <v>85</v>
      </c>
      <c r="E90" s="3"/>
      <c r="F90" s="3"/>
      <c r="G90" s="3"/>
      <c r="H90" s="4"/>
      <c r="I90" s="4"/>
      <c r="J90" s="15" t="str">
        <f t="shared" si="15"/>
        <v/>
      </c>
      <c r="K90" s="17" t="str">
        <f t="shared" si="16"/>
        <v/>
      </c>
      <c r="L90" s="3"/>
      <c r="M90" s="3"/>
      <c r="N90" s="3"/>
      <c r="O90" s="3"/>
      <c r="P90" s="3"/>
      <c r="Q90" s="3"/>
      <c r="R90" s="3"/>
      <c r="S90" s="3"/>
      <c r="T90" s="16">
        <f t="shared" si="17"/>
        <v>0</v>
      </c>
      <c r="U90" s="16"/>
      <c r="V90" s="3"/>
      <c r="W90" s="16"/>
      <c r="X90" s="3"/>
      <c r="Y90" s="15" t="str">
        <f t="shared" si="18"/>
        <v/>
      </c>
      <c r="Z90" s="15" t="str">
        <f t="shared" si="19"/>
        <v/>
      </c>
      <c r="AA90" s="15" t="str">
        <f t="shared" si="20"/>
        <v/>
      </c>
      <c r="AB90" s="17" t="str">
        <f t="shared" si="21"/>
        <v/>
      </c>
      <c r="AC90" s="21"/>
      <c r="AD90" s="23"/>
      <c r="AE90" s="21"/>
      <c r="AF90" s="23"/>
      <c r="AG90" s="21"/>
      <c r="AH90" s="23"/>
      <c r="AI90" s="21"/>
      <c r="AJ90" s="23"/>
      <c r="AK90" s="21"/>
      <c r="AL90" s="23"/>
      <c r="AM90" s="21"/>
      <c r="AN90" s="23"/>
    </row>
    <row r="91" spans="1:40" s="33" customFormat="1">
      <c r="A91" s="31" t="str">
        <f t="shared" si="14"/>
        <v/>
      </c>
      <c r="B91" s="31" t="str">
        <f>IF(A91="","",(COUNTIF($A$6:A91,A91))/100)</f>
        <v/>
      </c>
      <c r="C91" s="31" t="str">
        <f t="shared" si="22"/>
        <v/>
      </c>
      <c r="D91" s="40">
        <v>86</v>
      </c>
      <c r="E91" s="3"/>
      <c r="F91" s="3"/>
      <c r="G91" s="3"/>
      <c r="H91" s="4"/>
      <c r="I91" s="4"/>
      <c r="J91" s="15" t="str">
        <f t="shared" si="15"/>
        <v/>
      </c>
      <c r="K91" s="17" t="str">
        <f t="shared" si="16"/>
        <v/>
      </c>
      <c r="L91" s="3"/>
      <c r="M91" s="3"/>
      <c r="N91" s="3"/>
      <c r="O91" s="3"/>
      <c r="P91" s="3"/>
      <c r="Q91" s="3"/>
      <c r="R91" s="3"/>
      <c r="S91" s="3"/>
      <c r="T91" s="16">
        <f t="shared" si="17"/>
        <v>0</v>
      </c>
      <c r="U91" s="16"/>
      <c r="V91" s="3"/>
      <c r="W91" s="16"/>
      <c r="X91" s="3"/>
      <c r="Y91" s="15" t="str">
        <f t="shared" si="18"/>
        <v/>
      </c>
      <c r="Z91" s="15" t="str">
        <f t="shared" si="19"/>
        <v/>
      </c>
      <c r="AA91" s="15" t="str">
        <f t="shared" si="20"/>
        <v/>
      </c>
      <c r="AB91" s="17" t="str">
        <f t="shared" si="21"/>
        <v/>
      </c>
      <c r="AC91" s="21"/>
      <c r="AD91" s="23"/>
      <c r="AE91" s="21"/>
      <c r="AF91" s="23"/>
      <c r="AG91" s="21"/>
      <c r="AH91" s="23"/>
      <c r="AI91" s="21"/>
      <c r="AJ91" s="23"/>
      <c r="AK91" s="21"/>
      <c r="AL91" s="23"/>
      <c r="AM91" s="21"/>
      <c r="AN91" s="23"/>
    </row>
    <row r="92" spans="1:40" s="33" customFormat="1">
      <c r="A92" s="31" t="str">
        <f t="shared" si="14"/>
        <v/>
      </c>
      <c r="B92" s="31" t="str">
        <f>IF(A92="","",(COUNTIF($A$6:A92,A92))/100)</f>
        <v/>
      </c>
      <c r="C92" s="31" t="str">
        <f t="shared" si="22"/>
        <v/>
      </c>
      <c r="D92" s="40">
        <v>87</v>
      </c>
      <c r="E92" s="3"/>
      <c r="F92" s="3"/>
      <c r="G92" s="3"/>
      <c r="H92" s="4"/>
      <c r="I92" s="4"/>
      <c r="J92" s="15" t="str">
        <f t="shared" si="15"/>
        <v/>
      </c>
      <c r="K92" s="17" t="str">
        <f t="shared" si="16"/>
        <v/>
      </c>
      <c r="L92" s="3"/>
      <c r="M92" s="3"/>
      <c r="N92" s="3"/>
      <c r="O92" s="3"/>
      <c r="P92" s="3"/>
      <c r="Q92" s="3"/>
      <c r="R92" s="3"/>
      <c r="S92" s="3"/>
      <c r="T92" s="16">
        <f t="shared" si="17"/>
        <v>0</v>
      </c>
      <c r="U92" s="16"/>
      <c r="V92" s="3"/>
      <c r="W92" s="16"/>
      <c r="X92" s="3"/>
      <c r="Y92" s="15" t="str">
        <f t="shared" si="18"/>
        <v/>
      </c>
      <c r="Z92" s="15" t="str">
        <f t="shared" si="19"/>
        <v/>
      </c>
      <c r="AA92" s="15" t="str">
        <f t="shared" si="20"/>
        <v/>
      </c>
      <c r="AB92" s="17" t="str">
        <f t="shared" si="21"/>
        <v/>
      </c>
      <c r="AC92" s="21"/>
      <c r="AD92" s="23"/>
      <c r="AE92" s="21"/>
      <c r="AF92" s="23"/>
      <c r="AG92" s="21"/>
      <c r="AH92" s="23"/>
      <c r="AI92" s="21"/>
      <c r="AJ92" s="23"/>
      <c r="AK92" s="21"/>
      <c r="AL92" s="23"/>
      <c r="AM92" s="21"/>
      <c r="AN92" s="23"/>
    </row>
    <row r="93" spans="1:40" s="33" customFormat="1">
      <c r="A93" s="31" t="str">
        <f t="shared" si="14"/>
        <v/>
      </c>
      <c r="B93" s="31" t="str">
        <f>IF(A93="","",(COUNTIF($A$6:A93,A93))/100)</f>
        <v/>
      </c>
      <c r="C93" s="31" t="str">
        <f t="shared" si="22"/>
        <v/>
      </c>
      <c r="D93" s="40">
        <v>88</v>
      </c>
      <c r="E93" s="3"/>
      <c r="F93" s="3"/>
      <c r="G93" s="3"/>
      <c r="H93" s="4"/>
      <c r="I93" s="4"/>
      <c r="J93" s="15" t="str">
        <f t="shared" si="15"/>
        <v/>
      </c>
      <c r="K93" s="17" t="str">
        <f t="shared" si="16"/>
        <v/>
      </c>
      <c r="L93" s="3"/>
      <c r="M93" s="3"/>
      <c r="N93" s="3"/>
      <c r="O93" s="3"/>
      <c r="P93" s="3"/>
      <c r="Q93" s="3"/>
      <c r="R93" s="3"/>
      <c r="S93" s="3"/>
      <c r="T93" s="16">
        <f t="shared" si="17"/>
        <v>0</v>
      </c>
      <c r="U93" s="16"/>
      <c r="V93" s="3"/>
      <c r="W93" s="16"/>
      <c r="X93" s="3"/>
      <c r="Y93" s="15" t="str">
        <f t="shared" si="18"/>
        <v/>
      </c>
      <c r="Z93" s="15" t="str">
        <f t="shared" si="19"/>
        <v/>
      </c>
      <c r="AA93" s="15" t="str">
        <f t="shared" si="20"/>
        <v/>
      </c>
      <c r="AB93" s="17" t="str">
        <f t="shared" si="21"/>
        <v/>
      </c>
      <c r="AC93" s="21"/>
      <c r="AD93" s="23"/>
      <c r="AE93" s="21"/>
      <c r="AF93" s="23"/>
      <c r="AG93" s="21"/>
      <c r="AH93" s="23"/>
      <c r="AI93" s="21"/>
      <c r="AJ93" s="23"/>
      <c r="AK93" s="21"/>
      <c r="AL93" s="23"/>
      <c r="AM93" s="21"/>
      <c r="AN93" s="23"/>
    </row>
    <row r="94" spans="1:40" s="33" customFormat="1">
      <c r="A94" s="31" t="str">
        <f t="shared" si="14"/>
        <v/>
      </c>
      <c r="B94" s="31" t="str">
        <f>IF(A94="","",(COUNTIF($A$6:A94,A94))/100)</f>
        <v/>
      </c>
      <c r="C94" s="31" t="str">
        <f t="shared" si="22"/>
        <v/>
      </c>
      <c r="D94" s="40">
        <v>89</v>
      </c>
      <c r="E94" s="3"/>
      <c r="F94" s="3"/>
      <c r="G94" s="3"/>
      <c r="H94" s="4"/>
      <c r="I94" s="4"/>
      <c r="J94" s="15" t="str">
        <f t="shared" si="15"/>
        <v/>
      </c>
      <c r="K94" s="17" t="str">
        <f t="shared" si="16"/>
        <v/>
      </c>
      <c r="L94" s="3"/>
      <c r="M94" s="3"/>
      <c r="N94" s="3"/>
      <c r="O94" s="3"/>
      <c r="P94" s="3"/>
      <c r="Q94" s="3"/>
      <c r="R94" s="3"/>
      <c r="S94" s="3"/>
      <c r="T94" s="16">
        <f t="shared" si="17"/>
        <v>0</v>
      </c>
      <c r="U94" s="16"/>
      <c r="V94" s="3"/>
      <c r="W94" s="16"/>
      <c r="X94" s="3"/>
      <c r="Y94" s="15" t="str">
        <f t="shared" si="18"/>
        <v/>
      </c>
      <c r="Z94" s="15" t="str">
        <f t="shared" si="19"/>
        <v/>
      </c>
      <c r="AA94" s="15" t="str">
        <f t="shared" si="20"/>
        <v/>
      </c>
      <c r="AB94" s="17" t="str">
        <f t="shared" si="21"/>
        <v/>
      </c>
      <c r="AC94" s="21"/>
      <c r="AD94" s="23"/>
      <c r="AE94" s="21"/>
      <c r="AF94" s="23"/>
      <c r="AG94" s="21"/>
      <c r="AH94" s="23"/>
      <c r="AI94" s="21"/>
      <c r="AJ94" s="23"/>
      <c r="AK94" s="21"/>
      <c r="AL94" s="23"/>
      <c r="AM94" s="21"/>
      <c r="AN94" s="23"/>
    </row>
    <row r="95" spans="1:40" s="33" customFormat="1">
      <c r="A95" s="31" t="str">
        <f t="shared" si="14"/>
        <v/>
      </c>
      <c r="B95" s="31" t="str">
        <f>IF(A95="","",(COUNTIF($A$6:A95,A95))/100)</f>
        <v/>
      </c>
      <c r="C95" s="31" t="str">
        <f t="shared" si="22"/>
        <v/>
      </c>
      <c r="D95" s="40">
        <v>90</v>
      </c>
      <c r="E95" s="3"/>
      <c r="F95" s="3"/>
      <c r="G95" s="3"/>
      <c r="H95" s="4"/>
      <c r="I95" s="4"/>
      <c r="J95" s="15" t="str">
        <f t="shared" si="15"/>
        <v/>
      </c>
      <c r="K95" s="17" t="str">
        <f t="shared" si="16"/>
        <v/>
      </c>
      <c r="L95" s="3"/>
      <c r="M95" s="3"/>
      <c r="N95" s="3"/>
      <c r="O95" s="3"/>
      <c r="P95" s="3"/>
      <c r="Q95" s="3"/>
      <c r="R95" s="3"/>
      <c r="S95" s="3"/>
      <c r="T95" s="16">
        <f t="shared" si="17"/>
        <v>0</v>
      </c>
      <c r="U95" s="16"/>
      <c r="V95" s="3"/>
      <c r="W95" s="16"/>
      <c r="X95" s="3"/>
      <c r="Y95" s="15" t="str">
        <f t="shared" si="18"/>
        <v/>
      </c>
      <c r="Z95" s="15" t="str">
        <f t="shared" si="19"/>
        <v/>
      </c>
      <c r="AA95" s="15" t="str">
        <f t="shared" si="20"/>
        <v/>
      </c>
      <c r="AB95" s="17" t="str">
        <f t="shared" si="21"/>
        <v/>
      </c>
      <c r="AC95" s="21"/>
      <c r="AD95" s="23"/>
      <c r="AE95" s="21"/>
      <c r="AF95" s="23"/>
      <c r="AG95" s="21"/>
      <c r="AH95" s="23"/>
      <c r="AI95" s="21"/>
      <c r="AJ95" s="23"/>
      <c r="AK95" s="21"/>
      <c r="AL95" s="23"/>
      <c r="AM95" s="21"/>
      <c r="AN95" s="23"/>
    </row>
    <row r="96" spans="1:40" s="33" customFormat="1">
      <c r="A96" s="31" t="str">
        <f t="shared" si="14"/>
        <v/>
      </c>
      <c r="B96" s="31" t="str">
        <f>IF(A96="","",(COUNTIF($A$6:A96,A96))/100)</f>
        <v/>
      </c>
      <c r="C96" s="31" t="str">
        <f t="shared" si="22"/>
        <v/>
      </c>
      <c r="D96" s="40">
        <v>91</v>
      </c>
      <c r="E96" s="3"/>
      <c r="F96" s="3"/>
      <c r="G96" s="3"/>
      <c r="H96" s="4"/>
      <c r="I96" s="4"/>
      <c r="J96" s="15" t="str">
        <f t="shared" si="15"/>
        <v/>
      </c>
      <c r="K96" s="17" t="str">
        <f t="shared" si="16"/>
        <v/>
      </c>
      <c r="L96" s="3"/>
      <c r="M96" s="3"/>
      <c r="N96" s="3"/>
      <c r="O96" s="3"/>
      <c r="P96" s="3"/>
      <c r="Q96" s="3"/>
      <c r="R96" s="3"/>
      <c r="S96" s="3"/>
      <c r="T96" s="16">
        <f t="shared" si="17"/>
        <v>0</v>
      </c>
      <c r="U96" s="16"/>
      <c r="V96" s="3"/>
      <c r="W96" s="16"/>
      <c r="X96" s="3"/>
      <c r="Y96" s="15" t="str">
        <f t="shared" si="18"/>
        <v/>
      </c>
      <c r="Z96" s="15" t="str">
        <f t="shared" si="19"/>
        <v/>
      </c>
      <c r="AA96" s="15" t="str">
        <f t="shared" si="20"/>
        <v/>
      </c>
      <c r="AB96" s="17" t="str">
        <f t="shared" si="21"/>
        <v/>
      </c>
      <c r="AC96" s="21"/>
      <c r="AD96" s="23"/>
      <c r="AE96" s="21"/>
      <c r="AF96" s="23"/>
      <c r="AG96" s="21"/>
      <c r="AH96" s="23"/>
      <c r="AI96" s="21"/>
      <c r="AJ96" s="23"/>
      <c r="AK96" s="21"/>
      <c r="AL96" s="23"/>
      <c r="AM96" s="21"/>
      <c r="AN96" s="23"/>
    </row>
    <row r="97" spans="1:40" s="33" customFormat="1">
      <c r="A97" s="31" t="str">
        <f t="shared" si="14"/>
        <v/>
      </c>
      <c r="B97" s="31" t="str">
        <f>IF(A97="","",(COUNTIF($A$6:A97,A97))/100)</f>
        <v/>
      </c>
      <c r="C97" s="31" t="str">
        <f t="shared" si="22"/>
        <v/>
      </c>
      <c r="D97" s="40">
        <v>92</v>
      </c>
      <c r="E97" s="3"/>
      <c r="F97" s="3"/>
      <c r="G97" s="3"/>
      <c r="H97" s="4"/>
      <c r="I97" s="4"/>
      <c r="J97" s="15" t="str">
        <f t="shared" si="15"/>
        <v/>
      </c>
      <c r="K97" s="17" t="str">
        <f t="shared" si="16"/>
        <v/>
      </c>
      <c r="L97" s="3"/>
      <c r="M97" s="3"/>
      <c r="N97" s="3"/>
      <c r="O97" s="3"/>
      <c r="P97" s="3"/>
      <c r="Q97" s="3"/>
      <c r="R97" s="3"/>
      <c r="S97" s="3"/>
      <c r="T97" s="16">
        <f t="shared" si="17"/>
        <v>0</v>
      </c>
      <c r="U97" s="16"/>
      <c r="V97" s="3"/>
      <c r="W97" s="16"/>
      <c r="X97" s="3"/>
      <c r="Y97" s="15" t="str">
        <f t="shared" si="18"/>
        <v/>
      </c>
      <c r="Z97" s="15" t="str">
        <f t="shared" si="19"/>
        <v/>
      </c>
      <c r="AA97" s="15" t="str">
        <f t="shared" si="20"/>
        <v/>
      </c>
      <c r="AB97" s="17" t="str">
        <f t="shared" si="21"/>
        <v/>
      </c>
      <c r="AC97" s="21"/>
      <c r="AD97" s="23"/>
      <c r="AE97" s="21"/>
      <c r="AF97" s="23"/>
      <c r="AG97" s="21"/>
      <c r="AH97" s="23"/>
      <c r="AI97" s="21"/>
      <c r="AJ97" s="23"/>
      <c r="AK97" s="21"/>
      <c r="AL97" s="23"/>
      <c r="AM97" s="21"/>
      <c r="AN97" s="23"/>
    </row>
    <row r="98" spans="1:40" s="33" customFormat="1">
      <c r="A98" s="31" t="str">
        <f t="shared" si="14"/>
        <v/>
      </c>
      <c r="B98" s="31" t="str">
        <f>IF(A98="","",(COUNTIF($A$6:A98,A98))/100)</f>
        <v/>
      </c>
      <c r="C98" s="31" t="str">
        <f t="shared" si="22"/>
        <v/>
      </c>
      <c r="D98" s="40">
        <v>93</v>
      </c>
      <c r="E98" s="3"/>
      <c r="F98" s="3"/>
      <c r="G98" s="3"/>
      <c r="H98" s="4"/>
      <c r="I98" s="4"/>
      <c r="J98" s="15" t="str">
        <f t="shared" si="15"/>
        <v/>
      </c>
      <c r="K98" s="17" t="str">
        <f t="shared" si="16"/>
        <v/>
      </c>
      <c r="L98" s="3"/>
      <c r="M98" s="3"/>
      <c r="N98" s="3"/>
      <c r="O98" s="3"/>
      <c r="P98" s="3"/>
      <c r="Q98" s="3"/>
      <c r="R98" s="3"/>
      <c r="S98" s="3"/>
      <c r="T98" s="16">
        <f t="shared" si="17"/>
        <v>0</v>
      </c>
      <c r="U98" s="16"/>
      <c r="V98" s="3"/>
      <c r="W98" s="16"/>
      <c r="X98" s="3"/>
      <c r="Y98" s="15" t="str">
        <f t="shared" si="18"/>
        <v/>
      </c>
      <c r="Z98" s="15" t="str">
        <f t="shared" si="19"/>
        <v/>
      </c>
      <c r="AA98" s="15" t="str">
        <f t="shared" si="20"/>
        <v/>
      </c>
      <c r="AB98" s="17" t="str">
        <f t="shared" si="21"/>
        <v/>
      </c>
      <c r="AC98" s="21"/>
      <c r="AD98" s="23"/>
      <c r="AE98" s="21"/>
      <c r="AF98" s="23"/>
      <c r="AG98" s="21"/>
      <c r="AH98" s="23"/>
      <c r="AI98" s="21"/>
      <c r="AJ98" s="23"/>
      <c r="AK98" s="21"/>
      <c r="AL98" s="23"/>
      <c r="AM98" s="21"/>
      <c r="AN98" s="23"/>
    </row>
    <row r="99" spans="1:40" s="33" customFormat="1">
      <c r="A99" s="31" t="str">
        <f t="shared" si="14"/>
        <v/>
      </c>
      <c r="B99" s="31" t="str">
        <f>IF(A99="","",(COUNTIF($A$6:A99,A99))/100)</f>
        <v/>
      </c>
      <c r="C99" s="31" t="str">
        <f t="shared" si="22"/>
        <v/>
      </c>
      <c r="D99" s="40">
        <v>94</v>
      </c>
      <c r="E99" s="3"/>
      <c r="F99" s="3"/>
      <c r="G99" s="3"/>
      <c r="H99" s="4"/>
      <c r="I99" s="4"/>
      <c r="J99" s="15" t="str">
        <f t="shared" si="15"/>
        <v/>
      </c>
      <c r="K99" s="17" t="str">
        <f t="shared" si="16"/>
        <v/>
      </c>
      <c r="L99" s="3"/>
      <c r="M99" s="3"/>
      <c r="N99" s="3"/>
      <c r="O99" s="3"/>
      <c r="P99" s="3"/>
      <c r="Q99" s="3"/>
      <c r="R99" s="3"/>
      <c r="S99" s="3"/>
      <c r="T99" s="16">
        <f t="shared" si="17"/>
        <v>0</v>
      </c>
      <c r="U99" s="16"/>
      <c r="V99" s="3"/>
      <c r="W99" s="16"/>
      <c r="X99" s="3"/>
      <c r="Y99" s="15" t="str">
        <f t="shared" si="18"/>
        <v/>
      </c>
      <c r="Z99" s="15" t="str">
        <f t="shared" si="19"/>
        <v/>
      </c>
      <c r="AA99" s="15" t="str">
        <f t="shared" si="20"/>
        <v/>
      </c>
      <c r="AB99" s="17" t="str">
        <f t="shared" si="21"/>
        <v/>
      </c>
      <c r="AC99" s="21"/>
      <c r="AD99" s="23"/>
      <c r="AE99" s="21"/>
      <c r="AF99" s="23"/>
      <c r="AG99" s="21"/>
      <c r="AH99" s="23"/>
      <c r="AI99" s="21"/>
      <c r="AJ99" s="23"/>
      <c r="AK99" s="21"/>
      <c r="AL99" s="23"/>
      <c r="AM99" s="21"/>
      <c r="AN99" s="23"/>
    </row>
    <row r="100" spans="1:40" s="33" customFormat="1">
      <c r="A100" s="31" t="str">
        <f t="shared" si="14"/>
        <v/>
      </c>
      <c r="B100" s="31" t="str">
        <f>IF(A100="","",(COUNTIF($A$6:A100,A100))/100)</f>
        <v/>
      </c>
      <c r="C100" s="31" t="str">
        <f t="shared" si="22"/>
        <v/>
      </c>
      <c r="D100" s="40">
        <v>95</v>
      </c>
      <c r="E100" s="3"/>
      <c r="F100" s="3"/>
      <c r="G100" s="3"/>
      <c r="H100" s="4"/>
      <c r="I100" s="4"/>
      <c r="J100" s="15" t="str">
        <f t="shared" si="15"/>
        <v/>
      </c>
      <c r="K100" s="17" t="str">
        <f t="shared" si="16"/>
        <v/>
      </c>
      <c r="L100" s="3"/>
      <c r="M100" s="3"/>
      <c r="N100" s="3"/>
      <c r="O100" s="3"/>
      <c r="P100" s="3"/>
      <c r="Q100" s="3"/>
      <c r="R100" s="3"/>
      <c r="S100" s="3"/>
      <c r="T100" s="16">
        <f t="shared" si="17"/>
        <v>0</v>
      </c>
      <c r="U100" s="16"/>
      <c r="V100" s="3"/>
      <c r="W100" s="16"/>
      <c r="X100" s="3"/>
      <c r="Y100" s="15" t="str">
        <f t="shared" si="18"/>
        <v/>
      </c>
      <c r="Z100" s="15" t="str">
        <f t="shared" si="19"/>
        <v/>
      </c>
      <c r="AA100" s="15" t="str">
        <f t="shared" si="20"/>
        <v/>
      </c>
      <c r="AB100" s="17" t="str">
        <f t="shared" si="21"/>
        <v/>
      </c>
      <c r="AC100" s="21"/>
      <c r="AD100" s="23"/>
      <c r="AE100" s="21"/>
      <c r="AF100" s="23"/>
      <c r="AG100" s="21"/>
      <c r="AH100" s="23"/>
      <c r="AI100" s="21"/>
      <c r="AJ100" s="23"/>
      <c r="AK100" s="21"/>
      <c r="AL100" s="23"/>
      <c r="AM100" s="21"/>
      <c r="AN100" s="23"/>
    </row>
    <row r="101" spans="1:40" s="33" customFormat="1">
      <c r="A101" s="31" t="str">
        <f t="shared" si="14"/>
        <v/>
      </c>
      <c r="B101" s="31" t="str">
        <f>IF(A101="","",(COUNTIF($A$6:A101,A101))/100)</f>
        <v/>
      </c>
      <c r="C101" s="31" t="str">
        <f t="shared" si="22"/>
        <v/>
      </c>
      <c r="D101" s="40">
        <v>96</v>
      </c>
      <c r="E101" s="3"/>
      <c r="F101" s="3"/>
      <c r="G101" s="3"/>
      <c r="H101" s="4"/>
      <c r="I101" s="4"/>
      <c r="J101" s="15" t="str">
        <f t="shared" si="15"/>
        <v/>
      </c>
      <c r="K101" s="17" t="str">
        <f t="shared" si="16"/>
        <v/>
      </c>
      <c r="L101" s="3"/>
      <c r="M101" s="3"/>
      <c r="N101" s="3"/>
      <c r="O101" s="3"/>
      <c r="P101" s="3"/>
      <c r="Q101" s="3"/>
      <c r="R101" s="3"/>
      <c r="S101" s="3"/>
      <c r="T101" s="16">
        <f t="shared" si="17"/>
        <v>0</v>
      </c>
      <c r="U101" s="16"/>
      <c r="V101" s="3"/>
      <c r="W101" s="16"/>
      <c r="X101" s="3"/>
      <c r="Y101" s="15" t="str">
        <f t="shared" si="18"/>
        <v/>
      </c>
      <c r="Z101" s="15" t="str">
        <f t="shared" si="19"/>
        <v/>
      </c>
      <c r="AA101" s="15" t="str">
        <f t="shared" si="20"/>
        <v/>
      </c>
      <c r="AB101" s="17" t="str">
        <f t="shared" si="21"/>
        <v/>
      </c>
      <c r="AC101" s="21"/>
      <c r="AD101" s="23"/>
      <c r="AE101" s="21"/>
      <c r="AF101" s="23"/>
      <c r="AG101" s="21"/>
      <c r="AH101" s="23"/>
      <c r="AI101" s="21"/>
      <c r="AJ101" s="23"/>
      <c r="AK101" s="21"/>
      <c r="AL101" s="23"/>
      <c r="AM101" s="21"/>
      <c r="AN101" s="23"/>
    </row>
    <row r="102" spans="1:40" s="33" customFormat="1">
      <c r="A102" s="31" t="str">
        <f t="shared" si="14"/>
        <v/>
      </c>
      <c r="B102" s="31" t="str">
        <f>IF(A102="","",(COUNTIF($A$6:A102,A102))/100)</f>
        <v/>
      </c>
      <c r="C102" s="31" t="str">
        <f t="shared" si="22"/>
        <v/>
      </c>
      <c r="D102" s="40">
        <v>97</v>
      </c>
      <c r="E102" s="3"/>
      <c r="F102" s="3"/>
      <c r="G102" s="3"/>
      <c r="H102" s="4"/>
      <c r="I102" s="4"/>
      <c r="J102" s="15" t="str">
        <f>IF(OR(H102="",I102=""),"",H102*I102)</f>
        <v/>
      </c>
      <c r="K102" s="17" t="str">
        <f t="shared" si="16"/>
        <v/>
      </c>
      <c r="L102" s="3"/>
      <c r="M102" s="3"/>
      <c r="N102" s="3"/>
      <c r="O102" s="3"/>
      <c r="P102" s="3"/>
      <c r="Q102" s="3"/>
      <c r="R102" s="3"/>
      <c r="S102" s="3"/>
      <c r="T102" s="16">
        <f t="shared" si="17"/>
        <v>0</v>
      </c>
      <c r="U102" s="16"/>
      <c r="V102" s="3"/>
      <c r="W102" s="16"/>
      <c r="X102" s="3"/>
      <c r="Y102" s="15" t="str">
        <f t="shared" si="18"/>
        <v/>
      </c>
      <c r="Z102" s="15" t="str">
        <f t="shared" si="19"/>
        <v/>
      </c>
      <c r="AA102" s="15" t="str">
        <f t="shared" si="20"/>
        <v/>
      </c>
      <c r="AB102" s="17" t="str">
        <f t="shared" si="21"/>
        <v/>
      </c>
      <c r="AC102" s="21"/>
      <c r="AD102" s="23"/>
      <c r="AE102" s="21"/>
      <c r="AF102" s="23"/>
      <c r="AG102" s="21"/>
      <c r="AH102" s="23"/>
      <c r="AI102" s="21"/>
      <c r="AJ102" s="23"/>
      <c r="AK102" s="21"/>
      <c r="AL102" s="23"/>
      <c r="AM102" s="21"/>
      <c r="AN102" s="23"/>
    </row>
    <row r="103" spans="1:40" s="33" customFormat="1">
      <c r="A103" s="31" t="str">
        <f t="shared" si="14"/>
        <v/>
      </c>
      <c r="B103" s="31" t="str">
        <f>IF(A103="","",(COUNTIF($A$6:A103,A103))/100)</f>
        <v/>
      </c>
      <c r="C103" s="31" t="str">
        <f t="shared" si="22"/>
        <v/>
      </c>
      <c r="D103" s="40">
        <v>98</v>
      </c>
      <c r="E103" s="3"/>
      <c r="F103" s="3"/>
      <c r="G103" s="3"/>
      <c r="H103" s="4"/>
      <c r="I103" s="4"/>
      <c r="J103" s="15" t="str">
        <f>IF(OR(H103="",I103=""),"",H103*I103)</f>
        <v/>
      </c>
      <c r="K103" s="17" t="str">
        <f t="shared" si="16"/>
        <v/>
      </c>
      <c r="L103" s="3"/>
      <c r="M103" s="3"/>
      <c r="N103" s="3"/>
      <c r="O103" s="3"/>
      <c r="P103" s="3"/>
      <c r="Q103" s="3"/>
      <c r="R103" s="3"/>
      <c r="S103" s="3"/>
      <c r="T103" s="16">
        <f t="shared" si="17"/>
        <v>0</v>
      </c>
      <c r="U103" s="16"/>
      <c r="V103" s="3"/>
      <c r="W103" s="16"/>
      <c r="X103" s="3"/>
      <c r="Y103" s="15" t="str">
        <f t="shared" si="18"/>
        <v/>
      </c>
      <c r="Z103" s="15" t="str">
        <f t="shared" si="19"/>
        <v/>
      </c>
      <c r="AA103" s="15" t="str">
        <f t="shared" si="20"/>
        <v/>
      </c>
      <c r="AB103" s="17" t="str">
        <f t="shared" si="21"/>
        <v/>
      </c>
      <c r="AC103" s="21"/>
      <c r="AD103" s="23"/>
      <c r="AE103" s="21"/>
      <c r="AF103" s="23"/>
      <c r="AG103" s="21"/>
      <c r="AH103" s="23"/>
      <c r="AI103" s="21"/>
      <c r="AJ103" s="23"/>
      <c r="AK103" s="21"/>
      <c r="AL103" s="23"/>
      <c r="AM103" s="21"/>
      <c r="AN103" s="23"/>
    </row>
    <row r="104" spans="1:40" s="33" customFormat="1">
      <c r="A104" s="31" t="str">
        <f t="shared" si="14"/>
        <v/>
      </c>
      <c r="B104" s="31" t="str">
        <f>IF(A104="","",(COUNTIF($A$6:A104,A104))/100)</f>
        <v/>
      </c>
      <c r="C104" s="31" t="str">
        <f t="shared" si="22"/>
        <v/>
      </c>
      <c r="D104" s="40">
        <v>99</v>
      </c>
      <c r="E104" s="3"/>
      <c r="F104" s="3"/>
      <c r="G104" s="3"/>
      <c r="H104" s="4"/>
      <c r="I104" s="4"/>
      <c r="J104" s="15" t="str">
        <f>IF(OR(H104="",I104=""),"",H104*I104)</f>
        <v/>
      </c>
      <c r="K104" s="17" t="str">
        <f t="shared" si="16"/>
        <v/>
      </c>
      <c r="L104" s="3"/>
      <c r="M104" s="3"/>
      <c r="N104" s="3"/>
      <c r="O104" s="3"/>
      <c r="P104" s="3"/>
      <c r="Q104" s="3"/>
      <c r="R104" s="3"/>
      <c r="S104" s="3"/>
      <c r="T104" s="16">
        <f t="shared" si="17"/>
        <v>0</v>
      </c>
      <c r="U104" s="16"/>
      <c r="V104" s="3"/>
      <c r="W104" s="16"/>
      <c r="X104" s="3"/>
      <c r="Y104" s="15" t="str">
        <f t="shared" si="18"/>
        <v/>
      </c>
      <c r="Z104" s="15" t="str">
        <f t="shared" si="19"/>
        <v/>
      </c>
      <c r="AA104" s="15" t="str">
        <f t="shared" si="20"/>
        <v/>
      </c>
      <c r="AB104" s="17" t="str">
        <f t="shared" si="21"/>
        <v/>
      </c>
      <c r="AC104" s="21"/>
      <c r="AD104" s="23"/>
      <c r="AE104" s="21"/>
      <c r="AF104" s="23"/>
      <c r="AG104" s="21"/>
      <c r="AH104" s="23"/>
      <c r="AI104" s="21"/>
      <c r="AJ104" s="23"/>
      <c r="AK104" s="21"/>
      <c r="AL104" s="23"/>
      <c r="AM104" s="21"/>
      <c r="AN104" s="23"/>
    </row>
    <row r="105" spans="1:40" s="33" customFormat="1">
      <c r="A105" s="31" t="str">
        <f t="shared" si="14"/>
        <v/>
      </c>
      <c r="B105" s="31" t="str">
        <f>IF(A105="","",(COUNTIF($A$6:A105,A105))/100)</f>
        <v/>
      </c>
      <c r="C105" s="31" t="str">
        <f t="shared" si="22"/>
        <v/>
      </c>
      <c r="D105" s="40">
        <v>100</v>
      </c>
      <c r="E105" s="3"/>
      <c r="F105" s="3"/>
      <c r="G105" s="3"/>
      <c r="H105" s="4"/>
      <c r="I105" s="4"/>
      <c r="J105" s="15" t="str">
        <f>IF(OR(H105="",I105=""),"",H105*I105)</f>
        <v/>
      </c>
      <c r="K105" s="17" t="str">
        <f t="shared" si="16"/>
        <v/>
      </c>
      <c r="L105" s="3"/>
      <c r="M105" s="3"/>
      <c r="N105" s="3"/>
      <c r="O105" s="3"/>
      <c r="P105" s="3"/>
      <c r="Q105" s="3"/>
      <c r="R105" s="3"/>
      <c r="S105" s="3"/>
      <c r="T105" s="16">
        <f t="shared" si="17"/>
        <v>0</v>
      </c>
      <c r="U105" s="16"/>
      <c r="V105" s="3"/>
      <c r="W105" s="16"/>
      <c r="X105" s="3"/>
      <c r="Y105" s="15" t="str">
        <f t="shared" si="18"/>
        <v/>
      </c>
      <c r="Z105" s="15" t="str">
        <f t="shared" si="19"/>
        <v/>
      </c>
      <c r="AA105" s="15" t="str">
        <f t="shared" si="20"/>
        <v/>
      </c>
      <c r="AB105" s="17" t="str">
        <f t="shared" si="21"/>
        <v/>
      </c>
      <c r="AC105" s="21"/>
      <c r="AD105" s="23"/>
      <c r="AE105" s="21"/>
      <c r="AF105" s="23"/>
      <c r="AG105" s="21"/>
      <c r="AH105" s="23"/>
      <c r="AI105" s="21"/>
      <c r="AJ105" s="23"/>
      <c r="AK105" s="21"/>
      <c r="AL105" s="23"/>
      <c r="AM105" s="21"/>
      <c r="AN105" s="23"/>
    </row>
  </sheetData>
  <sheetProtection formatCells="0" formatColumns="0" formatRows="0"/>
  <mergeCells count="5">
    <mergeCell ref="AC4:AN4"/>
    <mergeCell ref="D4:G4"/>
    <mergeCell ref="H4:M4"/>
    <mergeCell ref="Y4:AB4"/>
    <mergeCell ref="N4:X4"/>
  </mergeCells>
  <conditionalFormatting sqref="L9:L12">
    <cfRule type="cellIs" dxfId="30" priority="40" operator="equal">
      <formula>"BAJO"</formula>
    </cfRule>
    <cfRule type="cellIs" dxfId="29" priority="41" operator="equal">
      <formula>"MODERADO"</formula>
    </cfRule>
    <cfRule type="cellIs" dxfId="28" priority="42" operator="equal">
      <formula>"ALTO"</formula>
    </cfRule>
    <cfRule type="cellIs" dxfId="27" priority="43" operator="equal">
      <formula>"EXTREMO"</formula>
    </cfRule>
  </conditionalFormatting>
  <conditionalFormatting sqref="AB6:AB105">
    <cfRule type="cellIs" dxfId="26" priority="32" operator="equal">
      <formula>"BAJO"</formula>
    </cfRule>
    <cfRule type="cellIs" dxfId="25" priority="33" operator="equal">
      <formula>"MODERADO"</formula>
    </cfRule>
    <cfRule type="cellIs" dxfId="24" priority="34" operator="equal">
      <formula>"FAVORABLE"</formula>
    </cfRule>
    <cfRule type="cellIs" dxfId="23" priority="35" stopIfTrue="1" operator="equal">
      <formula>"ALTO"</formula>
    </cfRule>
  </conditionalFormatting>
  <conditionalFormatting sqref="K6:K105">
    <cfRule type="cellIs" dxfId="22" priority="24" operator="equal">
      <formula>"BAJO"</formula>
    </cfRule>
    <cfRule type="cellIs" dxfId="21" priority="25" operator="equal">
      <formula>"MODERADO"</formula>
    </cfRule>
    <cfRule type="cellIs" dxfId="20" priority="26" operator="equal">
      <formula>"FAVORABLE"</formula>
    </cfRule>
    <cfRule type="cellIs" dxfId="19" priority="27" stopIfTrue="1" operator="equal">
      <formula>"ALTO"</formula>
    </cfRule>
  </conditionalFormatting>
  <conditionalFormatting sqref="L8">
    <cfRule type="cellIs" dxfId="18" priority="12" operator="equal">
      <formula>"BAJO"</formula>
    </cfRule>
    <cfRule type="cellIs" dxfId="17" priority="13" operator="equal">
      <formula>"MODERADO"</formula>
    </cfRule>
    <cfRule type="cellIs" dxfId="16" priority="14" operator="equal">
      <formula>"ALTO"</formula>
    </cfRule>
    <cfRule type="cellIs" dxfId="15" priority="15" operator="equal">
      <formula>"EXTREMO"</formula>
    </cfRule>
  </conditionalFormatting>
  <conditionalFormatting sqref="G11:G105">
    <cfRule type="cellIs" dxfId="14" priority="16" operator="equal">
      <formula>"BAJO"</formula>
    </cfRule>
    <cfRule type="cellIs" dxfId="13" priority="17" operator="equal">
      <formula>"MODERADO"</formula>
    </cfRule>
    <cfRule type="cellIs" dxfId="12" priority="18" operator="equal">
      <formula>"ALTO"</formula>
    </cfRule>
    <cfRule type="cellIs" dxfId="11" priority="19" operator="equal">
      <formula>"EXTREMO"</formula>
    </cfRule>
  </conditionalFormatting>
  <conditionalFormatting sqref="T6:T105 W6:X105">
    <cfRule type="cellIs" dxfId="10" priority="11" operator="equal">
      <formula>0</formula>
    </cfRule>
  </conditionalFormatting>
  <conditionalFormatting sqref="Y9:Z9">
    <cfRule type="cellIs" dxfId="9" priority="2" operator="equal">
      <formula>0</formula>
    </cfRule>
  </conditionalFormatting>
  <conditionalFormatting sqref="U6:V105">
    <cfRule type="cellIs" dxfId="8" priority="1" operator="equal">
      <formula>0</formula>
    </cfRule>
  </conditionalFormatting>
  <dataValidations count="3">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J6:K105 L8:L12 Z6:AB105" xr:uid="{00000000-0002-0000-0D00-000000000000}"/>
    <dataValidation allowBlank="1" sqref="N106:O1048576" xr:uid="{00000000-0002-0000-0D00-000001000000}"/>
    <dataValidation errorStyle="warning" allowBlank="1" sqref="Y6:Y105" xr:uid="{00000000-0002-0000-0D00-000002000000}"/>
  </dataValidations>
  <hyperlinks>
    <hyperlink ref="E1" location="'IDENTIFICACIÓN DOFA'!A1" display="REGRESAR" xr:uid="{00000000-0004-0000-0D00-000000000000}"/>
  </hyperlinks>
  <pageMargins left="0.7" right="0.7" top="0.75" bottom="0.75" header="0.3" footer="0.3"/>
  <pageSetup orientation="portrait" r:id="rId1"/>
  <ignoredErrors>
    <ignoredError sqref="Y9:Z9" formula="1"/>
  </ignoredErrors>
  <drawing r:id="rId2"/>
  <legacyDrawing r:id="rId3"/>
  <extLst>
    <ext xmlns:x14="http://schemas.microsoft.com/office/spreadsheetml/2009/9/main" uri="{CCE6A557-97BC-4b89-ADB6-D9C93CAAB3DF}">
      <x14:dataValidations xmlns:xm="http://schemas.microsoft.com/office/excel/2006/main" count="9">
        <x14:dataValidation type="list" errorStyle="warning" allowBlank="1" showInputMessage="1" showErrorMessage="1" errorTitle="VALOR INCORRECTO" error="Por favor califique la probabilidad segun los valores de la lista desplegable." promptTitle="ESCALA DE PROBABILIDAD" prompt="1-RARO- No se ha presentado en los últimos 5 años._x000a_2-IMPROBABLE- 1 o mas eventos en los últimos 5 años._x000a_3-POSIBLE- 1 o mas eventos en los últimos 2 años._x000a_4-PROBABLE- 1 evento en el último año._x000a_5-CASI SEGURO- Más de 1 evento en el último año." xr:uid="{00000000-0002-0000-0D00-000003000000}">
          <x14:formula1>
            <xm:f>ITEMS!$F$1:$F$5</xm:f>
          </x14:formula1>
          <xm:sqref>H6:H105</xm:sqref>
        </x14:dataValidation>
        <x14:dataValidation type="list" allowBlank="1" showInputMessage="1" showErrorMessage="1" xr:uid="{00000000-0002-0000-0D00-000004000000}">
          <x14:formula1>
            <xm:f>ITEMS!$M$1:$M$6</xm:f>
          </x14:formula1>
          <xm:sqref>G6:G1048576</xm:sqref>
        </x14:dataValidation>
        <x14:dataValidation type="list" errorStyle="warning" allowBlank="1" showInputMessage="1" showErrorMessage="1" errorTitle="VALOR INCORRECTO" error="Por favor califique el impacto segun los valores de la lista desplegable." promptTitle="ESCALA DE IMPACTO" prompt="1-INSIGNIFICANTE-No aporta al logro de objetivos_x000a_2-MENOR-Aporta poco al logro de objetivos_x000a_3-MODERADO-Aporta medianamente al logro de objetivos_x000a_4-MAYOR-Aporta considerablemente al logro de objetivos_x000a_5-EXCELENTE-Aporta totalmente al logro de objetivos" xr:uid="{00000000-0002-0000-0D00-000005000000}">
          <x14:formula1>
            <xm:f>ITEMS!$F$1:$F$5</xm:f>
          </x14:formula1>
          <xm:sqref>I6:I105</xm:sqref>
        </x14:dataValidation>
        <x14:dataValidation type="list" allowBlank="1" showInputMessage="1" showErrorMessage="1" errorTitle="DATO NO VALIDO" error="Seleccione un valor de la lista desplegable" promptTitle="FRECUENCIA DEL CONTROL" prompt="¿La frecuencia de la ejecución del control y seguimiento es adecuada?_x000a__x000a_SI= 25_x000a_NO= 0" xr:uid="{00000000-0002-0000-0D00-000006000000}">
          <x14:formula1>
            <xm:f>ITEMS!$T$1:$T$2</xm:f>
          </x14:formula1>
          <xm:sqref>S6:S105</xm:sqref>
        </x14:dataValidation>
        <x14:dataValidation type="list" allowBlank="1" showInputMessage="1" showErrorMessage="1" errorTitle="DATO NO VALIDO" error="Seleccione un valor de la lista desplegable" promptTitle="EFECTIVIDAD DE LA HERRAMIENTA" prompt="¿En el tiempo que lleva la herramienta ha demostrado ser efectiva?_x000a__x000a_SI= 30_x000a_NO= 0" xr:uid="{00000000-0002-0000-0D00-000007000000}">
          <x14:formula1>
            <xm:f>ITEMS!$S$1:$S$2</xm:f>
          </x14:formula1>
          <xm:sqref>Q6:Q105</xm:sqref>
        </x14:dataValidation>
        <x14:dataValidation type="list" allowBlank="1" showInputMessage="1" showErrorMessage="1" errorTitle="DATO NO VALIDO" error="Seleccione un valor de la lista desplegable" promptTitle="RESPONSABLE DEL CONTROL" prompt="¿Estan definidos los responsables de la ejecución del control y del seguimiento?_x000a__x000a_SI= 15_x000a_NO= 0" xr:uid="{00000000-0002-0000-0D00-000008000000}">
          <x14:formula1>
            <xm:f>ITEMS!$R$1:$R$2</xm:f>
          </x14:formula1>
          <xm:sqref>R6:R105</xm:sqref>
        </x14:dataValidation>
        <x14:dataValidation type="list" allowBlank="1" showInputMessage="1" showErrorMessage="1" errorTitle="DATO NO VALIDO" error="Seleccione un valor de la lista desplegable" promptTitle="DOCUMENTACIÓN  HERRAMIENTA" prompt="¿Existen manuales, instructivos, procedimientos u otro documento para el manejo de la herramienta?_x000a__x000a_SI= 15_x000a_NO= 0" xr:uid="{00000000-0002-0000-0D00-000009000000}">
          <x14:formula1>
            <xm:f>ITEMS!$R$1:$R$2</xm:f>
          </x14:formula1>
          <xm:sqref>P6:P105</xm:sqref>
        </x14:dataValidation>
        <x14:dataValidation type="list" allowBlank="1" showInputMessage="1" showErrorMessage="1" errorTitle="DATO NO VALIDO" error="Seleccione un valor de la lista desplegable" promptTitle="HERRAMIENTAS PARA EL CONTROL" prompt="¿Posee herramientas para ejercer el control?_x000a__x000a_SI= 15_x000a_NO= 0" xr:uid="{00000000-0002-0000-0D00-00000A000000}">
          <x14:formula1>
            <xm:f>ITEMS!$R$1:$R$2</xm:f>
          </x14:formula1>
          <xm:sqref>O6:O105</xm:sqref>
        </x14:dataValidation>
        <x14:dataValidation type="list" allowBlank="1" showInputMessage="1" showErrorMessage="1" errorTitle="ENTRADA NO VALIDA" error="Seleccione una entrada de la lista desplegable" promptTitle="AFECTACIÓN DEL IMPACTO" prompt="Seleccionar si el control reduce la probabilidad o el impacto del riesgo" xr:uid="{00000000-0002-0000-0D00-00000B000000}">
          <x14:formula1>
            <xm:f>ITEMS!$P$1:$P$2</xm:f>
          </x14:formula1>
          <xm:sqref>N6:N105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6">
    <tabColor rgb="FFEDE395"/>
  </sheetPr>
  <dimension ref="A2:BP201"/>
  <sheetViews>
    <sheetView showGridLines="0" showRowColHeaders="0" zoomScaleNormal="100" workbookViewId="0"/>
  </sheetViews>
  <sheetFormatPr baseColWidth="10" defaultColWidth="11.42578125" defaultRowHeight="15"/>
  <cols>
    <col min="1" max="1" width="11.42578125" style="12"/>
    <col min="2" max="2" width="8.42578125" style="12" customWidth="1"/>
    <col min="3" max="3" width="25.140625" style="12" customWidth="1"/>
    <col min="4" max="6" width="27.140625" style="12" customWidth="1"/>
    <col min="7" max="10" width="13.42578125" style="12" customWidth="1"/>
    <col min="11" max="11" width="11.85546875" style="13" bestFit="1" customWidth="1"/>
    <col min="12" max="12" width="11.42578125" style="13"/>
    <col min="13" max="13" width="11.42578125" style="14"/>
    <col min="14" max="14" width="11.85546875" style="14" hidden="1" customWidth="1"/>
    <col min="15" max="62" width="0" style="14" hidden="1" customWidth="1"/>
    <col min="63" max="68" width="11.42578125" style="13"/>
    <col min="69" max="16384" width="11.42578125" style="12"/>
  </cols>
  <sheetData>
    <row r="2" spans="1:62" ht="15" customHeight="1">
      <c r="A2" s="92" t="s">
        <v>3</v>
      </c>
      <c r="B2" s="443" t="s">
        <v>2141</v>
      </c>
      <c r="C2" s="443"/>
      <c r="D2" s="443"/>
      <c r="E2" s="443"/>
      <c r="F2" s="443"/>
      <c r="G2" s="443"/>
      <c r="H2" s="443"/>
      <c r="I2" s="443"/>
      <c r="J2" s="443"/>
    </row>
    <row r="3" spans="1:62" ht="15.75" customHeight="1">
      <c r="B3" s="443"/>
      <c r="C3" s="443"/>
      <c r="D3" s="443"/>
      <c r="E3" s="443"/>
      <c r="F3" s="443"/>
      <c r="G3" s="443"/>
      <c r="H3" s="443"/>
      <c r="I3" s="443"/>
      <c r="J3" s="443"/>
    </row>
    <row r="4" spans="1:62" ht="18" customHeight="1">
      <c r="B4" s="445" t="s">
        <v>2002</v>
      </c>
      <c r="C4" s="445"/>
      <c r="D4" s="449" t="s">
        <v>2142</v>
      </c>
      <c r="E4" s="449" t="s">
        <v>2143</v>
      </c>
      <c r="F4" s="449" t="s">
        <v>2144</v>
      </c>
      <c r="G4" s="437" t="s">
        <v>2145</v>
      </c>
      <c r="H4" s="438"/>
      <c r="I4" s="437" t="s">
        <v>2146</v>
      </c>
      <c r="J4" s="438"/>
      <c r="N4" s="14" t="str">
        <f>IF(N5&lt;&gt;""," -O","")</f>
        <v/>
      </c>
      <c r="P4" s="14" t="str">
        <f>IF(P5&lt;&gt;""," -O","")</f>
        <v/>
      </c>
      <c r="R4" s="14" t="str">
        <f>IF(R5&lt;&gt;""," -O","")</f>
        <v/>
      </c>
      <c r="T4" s="14" t="str">
        <f>IF(T5&lt;&gt;""," -O","")</f>
        <v/>
      </c>
      <c r="V4" s="14" t="str">
        <f>IF(V5&lt;&gt;""," -O","")</f>
        <v/>
      </c>
      <c r="X4" s="14" t="str">
        <f>IF(X5&lt;&gt;""," -O","")</f>
        <v/>
      </c>
      <c r="Z4" s="14" t="str">
        <f>IF(Z5&lt;&gt;""," -O","")</f>
        <v/>
      </c>
      <c r="AB4" s="14" t="str">
        <f>IF(AB5&lt;&gt;""," -O","")</f>
        <v/>
      </c>
      <c r="AD4" s="14" t="str">
        <f>IF(AD5&lt;&gt;""," -O","")</f>
        <v/>
      </c>
      <c r="AF4" s="14" t="str">
        <f>IF(AF5&lt;&gt;""," -O","")</f>
        <v/>
      </c>
      <c r="AH4" s="14" t="str">
        <f>IF(AH5&lt;&gt;""," -O","")</f>
        <v/>
      </c>
      <c r="AJ4" s="14" t="str">
        <f>IF(AJ5&lt;&gt;""," -O","")</f>
        <v/>
      </c>
      <c r="AL4" s="14" t="str">
        <f>IF(AL5&lt;&gt;""," -O","")</f>
        <v/>
      </c>
      <c r="AN4" s="14" t="str">
        <f>IF(AN5&lt;&gt;""," -O","")</f>
        <v/>
      </c>
      <c r="AP4" s="14" t="str">
        <f>IF(AP5&lt;&gt;""," -O","")</f>
        <v/>
      </c>
      <c r="AR4" s="14" t="str">
        <f>IF(AR5&lt;&gt;""," -O","")</f>
        <v/>
      </c>
      <c r="AT4" s="14" t="str">
        <f>IF(AT5&lt;&gt;""," -O","")</f>
        <v/>
      </c>
      <c r="AV4" s="14" t="str">
        <f>IF(AV5&lt;&gt;""," -O","")</f>
        <v/>
      </c>
      <c r="AX4" s="14" t="str">
        <f>IF(AX5&lt;&gt;""," -O","")</f>
        <v/>
      </c>
      <c r="AZ4" s="14" t="str">
        <f>IF(AZ5&lt;&gt;""," -O","")</f>
        <v/>
      </c>
      <c r="BB4" s="14" t="str">
        <f>IF(BB5&lt;&gt;""," -O","")</f>
        <v/>
      </c>
      <c r="BD4" s="14" t="str">
        <f>IF(BD5&lt;&gt;""," -O","")</f>
        <v/>
      </c>
      <c r="BF4" s="14" t="str">
        <f>IF(BF5&lt;&gt;""," -O","")</f>
        <v/>
      </c>
      <c r="BH4" s="14" t="str">
        <f>IF(BH5&lt;&gt;""," -O","")</f>
        <v/>
      </c>
      <c r="BJ4" s="14" t="str">
        <f>IF(BJ5&lt;&gt;""," -O","")</f>
        <v/>
      </c>
    </row>
    <row r="5" spans="1:62" ht="24.75" customHeight="1">
      <c r="B5" s="446" t="s">
        <v>367</v>
      </c>
      <c r="C5" s="446"/>
      <c r="D5" s="450"/>
      <c r="E5" s="450"/>
      <c r="F5" s="450"/>
      <c r="G5" s="439"/>
      <c r="H5" s="440"/>
      <c r="I5" s="439"/>
      <c r="J5" s="440"/>
      <c r="M5" s="14">
        <v>1.01</v>
      </c>
      <c r="N5" s="14" t="str">
        <f>IFERROR(VLOOKUP(M5,'CRUCE OPORTUNIDADES'!$C$6:$D$105,2,FALSE),"")</f>
        <v/>
      </c>
      <c r="O5" s="14">
        <v>2.0099999999999998</v>
      </c>
      <c r="P5" s="14" t="str">
        <f>IFERROR(VLOOKUP(O5,'CRUCE OPORTUNIDADES'!$C$6:$D$105,2,FALSE),"")</f>
        <v/>
      </c>
      <c r="Q5" s="14">
        <v>3.01</v>
      </c>
      <c r="R5" s="14" t="str">
        <f>IFERROR(VLOOKUP(Q5,'CRUCE OPORTUNIDADES'!$C$6:$D$105,2,FALSE),"")</f>
        <v/>
      </c>
      <c r="S5" s="14">
        <v>4.01</v>
      </c>
      <c r="T5" s="14" t="str">
        <f>IFERROR(VLOOKUP(S5,'CRUCE OPORTUNIDADES'!$C$6:$D$105,2,FALSE),"")</f>
        <v/>
      </c>
      <c r="U5" s="14">
        <v>5.01</v>
      </c>
      <c r="V5" s="14" t="str">
        <f>IFERROR(VLOOKUP(U5,'CRUCE OPORTUNIDADES'!$C$6:$D$105,2,FALSE),"")</f>
        <v/>
      </c>
      <c r="W5" s="14">
        <v>6.01</v>
      </c>
      <c r="X5" s="14" t="str">
        <f>IFERROR(VLOOKUP(W5,'CRUCE OPORTUNIDADES'!$C$6:$D$105,2,FALSE),"")</f>
        <v/>
      </c>
      <c r="Y5" s="14">
        <v>7.01</v>
      </c>
      <c r="Z5" s="14" t="str">
        <f>IFERROR(VLOOKUP(Y5,'CRUCE OPORTUNIDADES'!$C$6:$D$105,2,FALSE),"")</f>
        <v/>
      </c>
      <c r="AA5" s="14">
        <v>8.01</v>
      </c>
      <c r="AB5" s="14" t="str">
        <f>IFERROR(VLOOKUP(AA5,'CRUCE OPORTUNIDADES'!$C$6:$D$105,2,FALSE),"")</f>
        <v/>
      </c>
      <c r="AC5" s="14">
        <v>9.01</v>
      </c>
      <c r="AD5" s="14" t="str">
        <f>IFERROR(VLOOKUP(AC5,'CRUCE OPORTUNIDADES'!$C$6:$D$105,2,FALSE),"")</f>
        <v/>
      </c>
      <c r="AE5" s="14">
        <v>10.01</v>
      </c>
      <c r="AF5" s="14" t="str">
        <f>IFERROR(VLOOKUP(AE5,'CRUCE OPORTUNIDADES'!$C$6:$D$105,2,FALSE),"")</f>
        <v/>
      </c>
      <c r="AG5" s="14">
        <v>11.01</v>
      </c>
      <c r="AH5" s="14" t="str">
        <f>IFERROR(VLOOKUP(AG5,'CRUCE OPORTUNIDADES'!$C$6:$D$105,2,FALSE),"")</f>
        <v/>
      </c>
      <c r="AI5" s="14">
        <v>12.01</v>
      </c>
      <c r="AJ5" s="14" t="str">
        <f>IFERROR(VLOOKUP(AI5,'CRUCE OPORTUNIDADES'!$C$6:$D$105,2,FALSE),"")</f>
        <v/>
      </c>
      <c r="AK5" s="14">
        <v>13.01</v>
      </c>
      <c r="AL5" s="14" t="str">
        <f>IFERROR(VLOOKUP(AK5,'CRUCE OPORTUNIDADES'!$C$6:$D$105,2,FALSE),"")</f>
        <v/>
      </c>
      <c r="AM5" s="14">
        <v>14.01</v>
      </c>
      <c r="AN5" s="14" t="str">
        <f>IFERROR(VLOOKUP(AM5,'CRUCE OPORTUNIDADES'!$C$6:$D$105,2,FALSE),"")</f>
        <v/>
      </c>
      <c r="AO5" s="14">
        <v>15.01</v>
      </c>
      <c r="AP5" s="14" t="str">
        <f>IFERROR(VLOOKUP(AO5,'CRUCE OPORTUNIDADES'!$C$6:$D$105,2,FALSE),"")</f>
        <v/>
      </c>
      <c r="AQ5" s="14">
        <v>16.010000000000002</v>
      </c>
      <c r="AR5" s="14" t="str">
        <f>IFERROR(VLOOKUP(AQ5,'CRUCE OPORTUNIDADES'!$C$6:$D$105,2,FALSE),"")</f>
        <v/>
      </c>
      <c r="AS5" s="14">
        <v>17.010000000000002</v>
      </c>
      <c r="AT5" s="14" t="str">
        <f>IFERROR(VLOOKUP(AS5,'CRUCE OPORTUNIDADES'!$C$6:$D$105,2,FALSE),"")</f>
        <v/>
      </c>
      <c r="AU5" s="14">
        <v>18.010000000000002</v>
      </c>
      <c r="AV5" s="14" t="str">
        <f>IFERROR(VLOOKUP(AU5,'CRUCE OPORTUNIDADES'!$C$6:$D$105,2,FALSE),"")</f>
        <v/>
      </c>
      <c r="AW5" s="14">
        <v>19.010000000000002</v>
      </c>
      <c r="AX5" s="14" t="str">
        <f>IFERROR(VLOOKUP(AW5,'CRUCE OPORTUNIDADES'!$C$6:$D$105,2,FALSE),"")</f>
        <v/>
      </c>
      <c r="AY5" s="14">
        <v>20.010000000000002</v>
      </c>
      <c r="AZ5" s="14" t="str">
        <f>IFERROR(VLOOKUP(AY5,'CRUCE OPORTUNIDADES'!$C$6:$D$105,2,FALSE),"")</f>
        <v/>
      </c>
      <c r="BA5" s="14">
        <v>21.01</v>
      </c>
      <c r="BB5" s="14" t="str">
        <f>IFERROR(VLOOKUP(BA5,'CRUCE OPORTUNIDADES'!$C$6:$D$105,2,FALSE),"")</f>
        <v/>
      </c>
      <c r="BC5" s="14">
        <v>22.01</v>
      </c>
      <c r="BD5" s="14" t="str">
        <f>IFERROR(VLOOKUP(BC5,'CRUCE OPORTUNIDADES'!$C$6:$D$105,2,FALSE),"")</f>
        <v/>
      </c>
      <c r="BE5" s="14">
        <v>23.01</v>
      </c>
      <c r="BF5" s="14" t="str">
        <f>IFERROR(VLOOKUP(BE5,'CRUCE OPORTUNIDADES'!$C$6:$D$105,2,FALSE),"")</f>
        <v/>
      </c>
      <c r="BG5" s="14">
        <v>24.01</v>
      </c>
      <c r="BH5" s="14" t="str">
        <f>IFERROR(VLOOKUP(BG5,'CRUCE OPORTUNIDADES'!$C$6:$D$105,2,FALSE),"")</f>
        <v/>
      </c>
      <c r="BI5" s="14">
        <v>25.01</v>
      </c>
      <c r="BJ5" s="14" t="str">
        <f>IFERROR(VLOOKUP(BI5,'CRUCE OPORTUNIDADES'!$C$6:$D$105,2,FALSE),"")</f>
        <v/>
      </c>
    </row>
    <row r="6" spans="1:62" ht="50.25" customHeight="1">
      <c r="B6" s="444" t="s">
        <v>2147</v>
      </c>
      <c r="C6" s="444"/>
      <c r="D6" s="18" t="str">
        <f>CONCATENATE(N4,N5,N6,N7,N8,N9,N10,N12,N13,N15,N16,N17,N18,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f>
        <v/>
      </c>
      <c r="E6" s="191" t="str">
        <f>CONCATENATE(P4,P5,P6,P7,P8,P9,P10,P12,P13,P15,P16,P17,P18,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f>
        <v/>
      </c>
      <c r="F6" s="191" t="str">
        <f>CONCATENATE(R4,R5,R6,R7,R8,R9,R10,R12,R13,R15,R16,R17,R18,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f>
        <v/>
      </c>
      <c r="G6" s="557" t="str">
        <f>CONCATENATE(T4,T5,T6,T7,T8,T9,T10,T12,T13,T15,T16,T17,T18,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f>
        <v/>
      </c>
      <c r="H6" s="557"/>
      <c r="I6" s="557" t="str">
        <f>CONCATENATE(V4,V5,V6,V7,V8,V9,V10,V12,V13,V15,V16,V17,V18,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f>
        <v/>
      </c>
      <c r="J6" s="557"/>
      <c r="N6" s="14" t="str">
        <f>IF(N7&lt;&gt;""," -O","")</f>
        <v/>
      </c>
      <c r="P6" s="14" t="str">
        <f>IF(P7&lt;&gt;""," -O","")</f>
        <v/>
      </c>
      <c r="R6" s="14" t="str">
        <f>IF(R7&lt;&gt;""," -O","")</f>
        <v/>
      </c>
      <c r="T6" s="14" t="str">
        <f>IF(T7&lt;&gt;""," -O","")</f>
        <v/>
      </c>
      <c r="V6" s="14" t="str">
        <f>IF(V7&lt;&gt;""," -O","")</f>
        <v/>
      </c>
      <c r="X6" s="14" t="str">
        <f>IF(X7&lt;&gt;""," -O","")</f>
        <v/>
      </c>
      <c r="Z6" s="14" t="str">
        <f>IF(Z7&lt;&gt;""," -O","")</f>
        <v/>
      </c>
      <c r="AB6" s="14" t="str">
        <f>IF(AB7&lt;&gt;""," -O","")</f>
        <v/>
      </c>
      <c r="AD6" s="14" t="str">
        <f>IF(AD7&lt;&gt;""," -O","")</f>
        <v/>
      </c>
      <c r="AF6" s="14" t="str">
        <f>IF(AF7&lt;&gt;""," -O","")</f>
        <v/>
      </c>
      <c r="AH6" s="14" t="str">
        <f>IF(AH7&lt;&gt;""," -O","")</f>
        <v/>
      </c>
      <c r="AJ6" s="14" t="str">
        <f>IF(AJ7&lt;&gt;""," -O","")</f>
        <v/>
      </c>
      <c r="AL6" s="14" t="str">
        <f>IF(AL7&lt;&gt;""," -O","")</f>
        <v/>
      </c>
      <c r="AN6" s="14" t="str">
        <f>IF(AN7&lt;&gt;""," -O","")</f>
        <v/>
      </c>
      <c r="AP6" s="14" t="str">
        <f>IF(AP7&lt;&gt;""," -O","")</f>
        <v/>
      </c>
      <c r="AR6" s="14" t="str">
        <f>IF(AR7&lt;&gt;""," -O","")</f>
        <v/>
      </c>
      <c r="AT6" s="14" t="str">
        <f>IF(AT7&lt;&gt;""," -O","")</f>
        <v/>
      </c>
      <c r="AV6" s="14" t="str">
        <f>IF(AV7&lt;&gt;""," -O","")</f>
        <v/>
      </c>
      <c r="AX6" s="14" t="str">
        <f>IF(AX7&lt;&gt;""," -O","")</f>
        <v/>
      </c>
      <c r="AZ6" s="14" t="str">
        <f>IF(AZ7&lt;&gt;""," -O","")</f>
        <v/>
      </c>
      <c r="BB6" s="14" t="str">
        <f>IF(BB7&lt;&gt;""," -O","")</f>
        <v/>
      </c>
      <c r="BD6" s="14" t="str">
        <f>IF(BD7&lt;&gt;""," -O","")</f>
        <v/>
      </c>
      <c r="BF6" s="14" t="str">
        <f>IF(BF7&lt;&gt;""," -O","")</f>
        <v/>
      </c>
      <c r="BH6" s="14" t="str">
        <f>IF(BH7&lt;&gt;""," -O","")</f>
        <v/>
      </c>
      <c r="BJ6" s="14" t="str">
        <f>IF(BJ7&lt;&gt;""," -O","")</f>
        <v/>
      </c>
    </row>
    <row r="7" spans="1:62" ht="50.25" customHeight="1">
      <c r="B7" s="444" t="s">
        <v>2148</v>
      </c>
      <c r="C7" s="444"/>
      <c r="D7" s="18" t="str">
        <f>CONCATENATE(X4,X5,X6,X7,X8,X9,X10,X12,X13,X15,X16,X17,X18,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f>
        <v/>
      </c>
      <c r="E7" s="191" t="str">
        <f>CONCATENATE(Z4,Z5,Z6,Z7,Z8,Z9,Z10,Z12,Z13,Z15,Z16,Z17,Z18,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f>
        <v/>
      </c>
      <c r="F7" s="191" t="str">
        <f>CONCATENATE(AB4,AB5,AB6,AB7,AB8,AB9,AB10,AB12,AB13,AB15,AB16,AB17,AB18,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f>
        <v/>
      </c>
      <c r="G7" s="558" t="str">
        <f>CONCATENATE(AD4,AD5,AD6,AD7,AD8,AD9,AD10,AD12,AD13,AD15,AD16,AD17,AD18,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f>
        <v/>
      </c>
      <c r="H7" s="558"/>
      <c r="I7" s="558" t="str">
        <f>CONCATENATE(AF4,AF5,AF6,AF7,AF8,AF9,AF10,AF12,AF13,AF15,AF16,AF17,AF18,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f>
        <v/>
      </c>
      <c r="J7" s="558"/>
      <c r="M7" s="14">
        <v>1.02</v>
      </c>
      <c r="N7" s="14" t="str">
        <f>IFERROR(VLOOKUP(M7,'CRUCE OPORTUNIDADES'!$C$6:$D$105,2,FALSE),"")</f>
        <v/>
      </c>
      <c r="O7" s="14">
        <v>2.02</v>
      </c>
      <c r="P7" s="14" t="str">
        <f>IFERROR(VLOOKUP(O7,'CRUCE OPORTUNIDADES'!$C$6:$D$105,2,FALSE),"")</f>
        <v/>
      </c>
      <c r="Q7" s="14">
        <v>3.02</v>
      </c>
      <c r="R7" s="14" t="str">
        <f>IFERROR(VLOOKUP(Q7,'CRUCE OPORTUNIDADES'!$C$6:$D$105,2,FALSE),"")</f>
        <v/>
      </c>
      <c r="S7" s="14">
        <v>4.0199999999999996</v>
      </c>
      <c r="T7" s="14" t="str">
        <f>IFERROR(VLOOKUP(S7,'CRUCE OPORTUNIDADES'!$C$6:$D$105,2,FALSE),"")</f>
        <v/>
      </c>
      <c r="U7" s="14">
        <v>5.0199999999999996</v>
      </c>
      <c r="V7" s="14" t="str">
        <f>IFERROR(VLOOKUP(U7,'CRUCE OPORTUNIDADES'!$C$6:$D$105,2,FALSE),"")</f>
        <v/>
      </c>
      <c r="W7" s="14">
        <v>6.02</v>
      </c>
      <c r="X7" s="14" t="str">
        <f>IFERROR(VLOOKUP(W7,'CRUCE OPORTUNIDADES'!$C$6:$D$105,2,FALSE),"")</f>
        <v/>
      </c>
      <c r="Y7" s="14">
        <v>7.02</v>
      </c>
      <c r="Z7" s="14" t="str">
        <f>IFERROR(VLOOKUP(Y7,'CRUCE OPORTUNIDADES'!$C$6:$D$105,2,FALSE),"")</f>
        <v/>
      </c>
      <c r="AA7" s="14">
        <v>8.02</v>
      </c>
      <c r="AB7" s="14" t="str">
        <f>IFERROR(VLOOKUP(AA7,'CRUCE OPORTUNIDADES'!$C$6:$D$105,2,FALSE),"")</f>
        <v/>
      </c>
      <c r="AC7" s="14">
        <v>9.02</v>
      </c>
      <c r="AD7" s="14" t="str">
        <f>IFERROR(VLOOKUP(AC7,'CRUCE OPORTUNIDADES'!$C$6:$D$105,2,FALSE),"")</f>
        <v/>
      </c>
      <c r="AE7" s="14">
        <v>10.02</v>
      </c>
      <c r="AF7" s="14" t="str">
        <f>IFERROR(VLOOKUP(AE7,'CRUCE OPORTUNIDADES'!$C$6:$D$105,2,FALSE),"")</f>
        <v/>
      </c>
      <c r="AG7" s="14">
        <v>11.02</v>
      </c>
      <c r="AH7" s="14" t="str">
        <f>IFERROR(VLOOKUP(AG7,'CRUCE OPORTUNIDADES'!$C$6:$D$105,2,FALSE),"")</f>
        <v/>
      </c>
      <c r="AI7" s="14">
        <v>12.02</v>
      </c>
      <c r="AJ7" s="14" t="str">
        <f>IFERROR(VLOOKUP(AI7,'CRUCE OPORTUNIDADES'!$C$6:$D$105,2,FALSE),"")</f>
        <v/>
      </c>
      <c r="AK7" s="14">
        <v>13.02</v>
      </c>
      <c r="AL7" s="14" t="str">
        <f>IFERROR(VLOOKUP(AK7,'CRUCE OPORTUNIDADES'!$C$6:$D$105,2,FALSE),"")</f>
        <v/>
      </c>
      <c r="AM7" s="14">
        <v>14.02</v>
      </c>
      <c r="AN7" s="14" t="str">
        <f>IFERROR(VLOOKUP(AM7,'CRUCE OPORTUNIDADES'!$C$6:$D$105,2,FALSE),"")</f>
        <v/>
      </c>
      <c r="AO7" s="14">
        <v>15.02</v>
      </c>
      <c r="AP7" s="14" t="str">
        <f>IFERROR(VLOOKUP(AO7,'CRUCE OPORTUNIDADES'!$C$6:$D$105,2,FALSE),"")</f>
        <v/>
      </c>
      <c r="AQ7" s="14">
        <v>16.02</v>
      </c>
      <c r="AR7" s="14" t="str">
        <f>IFERROR(VLOOKUP(AQ7,'CRUCE OPORTUNIDADES'!$C$6:$D$105,2,FALSE),"")</f>
        <v/>
      </c>
      <c r="AS7" s="14">
        <v>17.02</v>
      </c>
      <c r="AT7" s="14" t="str">
        <f>IFERROR(VLOOKUP(AS7,'CRUCE OPORTUNIDADES'!$C$6:$D$105,2,FALSE),"")</f>
        <v/>
      </c>
      <c r="AU7" s="14">
        <v>18.02</v>
      </c>
      <c r="AV7" s="14" t="str">
        <f>IFERROR(VLOOKUP(AU7,'CRUCE OPORTUNIDADES'!$C$6:$D$105,2,FALSE),"")</f>
        <v/>
      </c>
      <c r="AW7" s="14">
        <v>19.02</v>
      </c>
      <c r="AX7" s="14" t="str">
        <f>IFERROR(VLOOKUP(AW7,'CRUCE OPORTUNIDADES'!$C$6:$D$105,2,FALSE),"")</f>
        <v/>
      </c>
      <c r="AY7" s="14">
        <v>20.02</v>
      </c>
      <c r="AZ7" s="14" t="str">
        <f>IFERROR(VLOOKUP(AY7,'CRUCE OPORTUNIDADES'!$C$6:$D$105,2,FALSE),"")</f>
        <v/>
      </c>
      <c r="BA7" s="14">
        <v>21.02</v>
      </c>
      <c r="BB7" s="14" t="str">
        <f>IFERROR(VLOOKUP(BA7,'CRUCE OPORTUNIDADES'!$C$6:$D$105,2,FALSE),"")</f>
        <v/>
      </c>
      <c r="BC7" s="14">
        <v>22.02</v>
      </c>
      <c r="BD7" s="14" t="str">
        <f>IFERROR(VLOOKUP(BC7,'CRUCE OPORTUNIDADES'!$C$6:$D$105,2,FALSE),"")</f>
        <v/>
      </c>
      <c r="BE7" s="14">
        <v>23.02</v>
      </c>
      <c r="BF7" s="14" t="str">
        <f>IFERROR(VLOOKUP(BE7,'CRUCE OPORTUNIDADES'!$C$6:$D$105,2,FALSE),"")</f>
        <v/>
      </c>
      <c r="BG7" s="14">
        <v>24.02</v>
      </c>
      <c r="BH7" s="14" t="str">
        <f>IFERROR(VLOOKUP(BG7,'CRUCE OPORTUNIDADES'!$C$6:$D$105,2,FALSE),"")</f>
        <v/>
      </c>
      <c r="BI7" s="14">
        <v>25.02</v>
      </c>
      <c r="BJ7" s="14" t="str">
        <f>IFERROR(VLOOKUP(BI7,'CRUCE OPORTUNIDADES'!$C$6:$D$105,2,FALSE),"")</f>
        <v/>
      </c>
    </row>
    <row r="8" spans="1:62" ht="50.25" customHeight="1">
      <c r="B8" s="444" t="s">
        <v>2149</v>
      </c>
      <c r="C8" s="444"/>
      <c r="D8" s="18" t="str">
        <f>CONCATENATE(AH4,AH5,AH6,AH7,AH8,AH9,AH10,AH12,AH13,AH15,AH16,AH17,AH18,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f>
        <v/>
      </c>
      <c r="E8" s="192" t="str">
        <f>CONCATENATE(AJ4,AJ5,AJ6,AJ7,AJ8,AJ9,AJ10,AJ12,AJ13,AJ15,AJ16,AJ17,AJ18,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f>
        <v/>
      </c>
      <c r="F8" s="188" t="str">
        <f>CONCATENATE(AL4,AL5,AL6,AL7,AL8,AL9,AL10,AL12,AL13,AL15,AL16,AL17,AL18,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f>
        <v/>
      </c>
      <c r="G8" s="558" t="str">
        <f>CONCATENATE(AN4,AN5,AN6,AN7,AN8,AN9,AN10,AN12,AN13,AN15,AN16,AN17,AN18,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f>
        <v/>
      </c>
      <c r="H8" s="558"/>
      <c r="I8" s="558" t="str">
        <f>CONCATENATE(AP4,AP5,AP6,AP7,AP8,AP9,AP10,AP12,AP13,AP15,AP16,AP17,AP18,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f>
        <v/>
      </c>
      <c r="J8" s="558"/>
      <c r="N8" s="14" t="str">
        <f>IF(N9&lt;&gt;""," -O","")</f>
        <v/>
      </c>
      <c r="P8" s="14" t="str">
        <f>IF(P9&lt;&gt;""," -O","")</f>
        <v/>
      </c>
      <c r="R8" s="14" t="str">
        <f>IF(R9&lt;&gt;""," -O","")</f>
        <v/>
      </c>
      <c r="T8" s="14" t="str">
        <f>IF(T9&lt;&gt;""," -O","")</f>
        <v/>
      </c>
      <c r="V8" s="14" t="str">
        <f>IF(V9&lt;&gt;""," -O","")</f>
        <v/>
      </c>
      <c r="X8" s="14" t="str">
        <f>IF(X9&lt;&gt;""," -O","")</f>
        <v/>
      </c>
      <c r="Z8" s="14" t="str">
        <f>IF(Z9&lt;&gt;""," -O","")</f>
        <v/>
      </c>
      <c r="AB8" s="14" t="str">
        <f>IF(AB9&lt;&gt;""," -O","")</f>
        <v/>
      </c>
      <c r="AD8" s="14" t="str">
        <f>IF(AD9&lt;&gt;""," -O","")</f>
        <v/>
      </c>
      <c r="AF8" s="14" t="str">
        <f>IF(AF9&lt;&gt;""," -O","")</f>
        <v/>
      </c>
      <c r="AH8" s="14" t="str">
        <f>IF(AH9&lt;&gt;""," -O","")</f>
        <v/>
      </c>
      <c r="AJ8" s="14" t="str">
        <f>IF(AJ9&lt;&gt;""," -O","")</f>
        <v/>
      </c>
      <c r="AL8" s="14" t="str">
        <f>IF(AL9&lt;&gt;""," -O","")</f>
        <v/>
      </c>
      <c r="AN8" s="14" t="str">
        <f>IF(AN9&lt;&gt;""," -O","")</f>
        <v/>
      </c>
      <c r="AP8" s="14" t="str">
        <f>IF(AP9&lt;&gt;""," -O","")</f>
        <v/>
      </c>
      <c r="AR8" s="14" t="str">
        <f>IF(AR9&lt;&gt;""," -O","")</f>
        <v/>
      </c>
      <c r="AT8" s="14" t="str">
        <f>IF(AT9&lt;&gt;""," -O","")</f>
        <v/>
      </c>
      <c r="AV8" s="14" t="str">
        <f>IF(AV9&lt;&gt;""," -O","")</f>
        <v/>
      </c>
      <c r="AX8" s="14" t="str">
        <f>IF(AX9&lt;&gt;""," -O","")</f>
        <v/>
      </c>
      <c r="AZ8" s="14" t="str">
        <f>IF(AZ9&lt;&gt;""," -O","")</f>
        <v/>
      </c>
      <c r="BB8" s="14" t="str">
        <f>IF(BB9&lt;&gt;""," -O","")</f>
        <v/>
      </c>
      <c r="BD8" s="14" t="str">
        <f>IF(BD9&lt;&gt;""," -O","")</f>
        <v/>
      </c>
      <c r="BF8" s="14" t="str">
        <f>IF(BF9&lt;&gt;""," -O","")</f>
        <v/>
      </c>
      <c r="BH8" s="14" t="str">
        <f>IF(BH9&lt;&gt;""," -O","")</f>
        <v/>
      </c>
      <c r="BJ8" s="14" t="str">
        <f>IF(BJ9&lt;&gt;""," -O","")</f>
        <v/>
      </c>
    </row>
    <row r="9" spans="1:62" ht="50.25" customHeight="1">
      <c r="B9" s="444" t="s">
        <v>2150</v>
      </c>
      <c r="C9" s="444"/>
      <c r="D9" s="18" t="str">
        <f>CONCATENATE(AR4,AR5,AR6,AR7,AR8,AR9,AR10,AR12,AR13,AR15,AR16,AR17,AR18,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f>
        <v/>
      </c>
      <c r="E9" s="191" t="str">
        <f>CONCATENATE(AT4,AT5,AT6,AT7,AT8,AT9,AT10,AT12,AT13,AT15,AT16,AT17,AT18,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f>
        <v/>
      </c>
      <c r="F9" s="188" t="str">
        <f>CONCATENATE(AV4,AV5,AV6,AV7,AV8,AV9,AV10,AV12,AV13,AV15,AV16,AV17,AV18,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f>
        <v/>
      </c>
      <c r="G9" s="558" t="str">
        <f>CONCATENATE(AX4,AX5,AX6,AX7,AX8,AX9,AX10,AX12,AX13,AX15,AX16,AX17,AX18,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f>
        <v/>
      </c>
      <c r="H9" s="558"/>
      <c r="I9" s="559" t="str">
        <f>CONCATENATE(AZ4,AZ5,AZ6,AZ7,AZ8,AZ9,AZ10,AZ12,AZ13,AZ15,AZ16,AZ17,AZ18,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f>
        <v/>
      </c>
      <c r="J9" s="559"/>
      <c r="M9" s="14">
        <v>1.03</v>
      </c>
      <c r="N9" s="14" t="str">
        <f>IFERROR(VLOOKUP(M9,'CRUCE OPORTUNIDADES'!$C$6:$D$105,2,FALSE),"")</f>
        <v/>
      </c>
      <c r="O9" s="14">
        <v>2.0299999999999998</v>
      </c>
      <c r="P9" s="14" t="str">
        <f>IFERROR(VLOOKUP(O9,'CRUCE OPORTUNIDADES'!$C$6:$D$105,2,FALSE),"")</f>
        <v/>
      </c>
      <c r="Q9" s="14">
        <v>3.03</v>
      </c>
      <c r="R9" s="14" t="str">
        <f>IFERROR(VLOOKUP(Q9,'CRUCE OPORTUNIDADES'!$C$6:$D$105,2,FALSE),"")</f>
        <v/>
      </c>
      <c r="S9" s="14">
        <v>4.03</v>
      </c>
      <c r="T9" s="14" t="str">
        <f>IFERROR(VLOOKUP(S9,'CRUCE OPORTUNIDADES'!$C$6:$D$105,2,FALSE),"")</f>
        <v/>
      </c>
      <c r="U9" s="14">
        <v>5.03</v>
      </c>
      <c r="V9" s="14" t="str">
        <f>IFERROR(VLOOKUP(U9,'CRUCE OPORTUNIDADES'!$C$6:$D$105,2,FALSE),"")</f>
        <v/>
      </c>
      <c r="W9" s="14">
        <v>6.03</v>
      </c>
      <c r="X9" s="14" t="str">
        <f>IFERROR(VLOOKUP(W9,'CRUCE OPORTUNIDADES'!$C$6:$D$105,2,FALSE),"")</f>
        <v/>
      </c>
      <c r="Y9" s="14">
        <v>7.03</v>
      </c>
      <c r="Z9" s="14" t="str">
        <f>IFERROR(VLOOKUP(Y9,'CRUCE OPORTUNIDADES'!$C$6:$D$105,2,FALSE),"")</f>
        <v/>
      </c>
      <c r="AA9" s="14">
        <v>8.0299999999999994</v>
      </c>
      <c r="AB9" s="14" t="str">
        <f>IFERROR(VLOOKUP(AA9,'CRUCE OPORTUNIDADES'!$C$6:$D$105,2,FALSE),"")</f>
        <v/>
      </c>
      <c r="AC9" s="14">
        <v>9.0299999999999994</v>
      </c>
      <c r="AD9" s="14" t="str">
        <f>IFERROR(VLOOKUP(AC9,'CRUCE OPORTUNIDADES'!$C$6:$D$105,2,FALSE),"")</f>
        <v/>
      </c>
      <c r="AE9" s="14">
        <v>10.029999999999999</v>
      </c>
      <c r="AF9" s="14" t="str">
        <f>IFERROR(VLOOKUP(AE9,'CRUCE OPORTUNIDADES'!$C$6:$D$105,2,FALSE),"")</f>
        <v/>
      </c>
      <c r="AG9" s="14">
        <v>11.03</v>
      </c>
      <c r="AH9" s="14" t="str">
        <f>IFERROR(VLOOKUP(AG9,'CRUCE OPORTUNIDADES'!$C$6:$D$105,2,FALSE),"")</f>
        <v/>
      </c>
      <c r="AI9" s="14">
        <v>12.03</v>
      </c>
      <c r="AJ9" s="14" t="str">
        <f>IFERROR(VLOOKUP(AI9,'CRUCE OPORTUNIDADES'!$C$6:$D$105,2,FALSE),"")</f>
        <v/>
      </c>
      <c r="AK9" s="14">
        <v>13.03</v>
      </c>
      <c r="AL9" s="14" t="str">
        <f>IFERROR(VLOOKUP(AK9,'CRUCE OPORTUNIDADES'!$C$6:$D$105,2,FALSE),"")</f>
        <v/>
      </c>
      <c r="AM9" s="14">
        <v>14.03</v>
      </c>
      <c r="AN9" s="14" t="str">
        <f>IFERROR(VLOOKUP(AM9,'CRUCE OPORTUNIDADES'!$C$6:$D$105,2,FALSE),"")</f>
        <v/>
      </c>
      <c r="AO9" s="14">
        <v>15.03</v>
      </c>
      <c r="AP9" s="14" t="str">
        <f>IFERROR(VLOOKUP(AO9,'CRUCE OPORTUNIDADES'!$C$6:$D$105,2,FALSE),"")</f>
        <v/>
      </c>
      <c r="AQ9" s="14">
        <v>16.03</v>
      </c>
      <c r="AR9" s="14" t="str">
        <f>IFERROR(VLOOKUP(AQ9,'CRUCE OPORTUNIDADES'!$C$6:$D$105,2,FALSE),"")</f>
        <v/>
      </c>
      <c r="AS9" s="14">
        <v>17.03</v>
      </c>
      <c r="AT9" s="14" t="str">
        <f>IFERROR(VLOOKUP(AS9,'CRUCE OPORTUNIDADES'!$C$6:$D$105,2,FALSE),"")</f>
        <v/>
      </c>
      <c r="AU9" s="14">
        <v>18.03</v>
      </c>
      <c r="AV9" s="14" t="str">
        <f>IFERROR(VLOOKUP(AU9,'CRUCE OPORTUNIDADES'!$C$6:$D$105,2,FALSE),"")</f>
        <v/>
      </c>
      <c r="AW9" s="14">
        <v>19.03</v>
      </c>
      <c r="AX9" s="14" t="str">
        <f>IFERROR(VLOOKUP(AW9,'CRUCE OPORTUNIDADES'!$C$6:$D$105,2,FALSE),"")</f>
        <v/>
      </c>
      <c r="AY9" s="14">
        <v>20.03</v>
      </c>
      <c r="AZ9" s="14" t="str">
        <f>IFERROR(VLOOKUP(AY9,'CRUCE OPORTUNIDADES'!$C$6:$D$105,2,FALSE),"")</f>
        <v/>
      </c>
      <c r="BA9" s="14">
        <v>21.03</v>
      </c>
      <c r="BB9" s="14" t="str">
        <f>IFERROR(VLOOKUP(BA9,'CRUCE OPORTUNIDADES'!$C$6:$D$105,2,FALSE),"")</f>
        <v/>
      </c>
      <c r="BC9" s="14">
        <v>22.03</v>
      </c>
      <c r="BD9" s="14" t="str">
        <f>IFERROR(VLOOKUP(BC9,'CRUCE OPORTUNIDADES'!$C$6:$D$105,2,FALSE),"")</f>
        <v/>
      </c>
      <c r="BE9" s="14">
        <v>23.03</v>
      </c>
      <c r="BF9" s="14" t="str">
        <f>IFERROR(VLOOKUP(BE9,'CRUCE OPORTUNIDADES'!$C$6:$D$105,2,FALSE),"")</f>
        <v/>
      </c>
      <c r="BG9" s="14">
        <v>24.03</v>
      </c>
      <c r="BH9" s="14" t="str">
        <f>IFERROR(VLOOKUP(BG9,'CRUCE OPORTUNIDADES'!$C$6:$D$105,2,FALSE),"")</f>
        <v/>
      </c>
      <c r="BI9" s="14">
        <v>25.03</v>
      </c>
      <c r="BJ9" s="14" t="str">
        <f>IFERROR(VLOOKUP(BI9,'CRUCE OPORTUNIDADES'!$C$6:$D$105,2,FALSE),"")</f>
        <v/>
      </c>
    </row>
    <row r="10" spans="1:62" ht="50.25" customHeight="1">
      <c r="B10" s="444" t="s">
        <v>2151</v>
      </c>
      <c r="C10" s="444"/>
      <c r="D10" s="18" t="str">
        <f>CONCATENATE(BB4,BB5,BB6,BB7,BB8,BB9,BB10,BB12,BB13,BB15,BB16,BB17,BB18,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f>
        <v/>
      </c>
      <c r="E10" s="191" t="str">
        <f>CONCATENATE(BD4,BD5,BD6,BD7,BD8,BD9,BD10,BD12,BD13,BD15,BD16,BD17,BD18,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f>
        <v/>
      </c>
      <c r="F10" s="188" t="str">
        <f>CONCATENATE(BF4,BF5,BF6,BF7,BF8,BF9,BF10,BF12,BF13,BF15,BF16,BF17,BF18,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f>
        <v/>
      </c>
      <c r="G10" s="559" t="str">
        <f>CONCATENATE(BH4,BH5,BH6,BH7,BH8,BH9,BH10,BH12,BH13,BH15,BH16,BH17,BH18,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f>
        <v/>
      </c>
      <c r="H10" s="559"/>
      <c r="I10" s="559" t="str">
        <f>CONCATENATE(BJ4,BJ5,BJ6,BJ7,BJ8,BJ9,BJ10,BJ12,BJ13,BJ15,BJ16,BJ17,BJ18,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f>
        <v/>
      </c>
      <c r="J10" s="559"/>
      <c r="N10" s="14" t="str">
        <f>IF(N11&lt;&gt;""," -O","")</f>
        <v/>
      </c>
      <c r="P10" s="14" t="str">
        <f>IF(P11&lt;&gt;""," -O","")</f>
        <v/>
      </c>
      <c r="R10" s="14" t="str">
        <f>IF(R11&lt;&gt;""," -O","")</f>
        <v/>
      </c>
      <c r="T10" s="14" t="str">
        <f>IF(T11&lt;&gt;""," -O","")</f>
        <v/>
      </c>
      <c r="V10" s="14" t="str">
        <f>IF(V11&lt;&gt;""," -O","")</f>
        <v/>
      </c>
      <c r="X10" s="14" t="str">
        <f>IF(X11&lt;&gt;""," -O","")</f>
        <v/>
      </c>
      <c r="Z10" s="14" t="str">
        <f>IF(Z11&lt;&gt;""," -O","")</f>
        <v/>
      </c>
      <c r="AB10" s="14" t="str">
        <f>IF(AB11&lt;&gt;""," -O","")</f>
        <v/>
      </c>
      <c r="AD10" s="14" t="str">
        <f>IF(AD11&lt;&gt;""," -O","")</f>
        <v/>
      </c>
      <c r="AF10" s="14" t="str">
        <f>IF(AF11&lt;&gt;""," -O","")</f>
        <v/>
      </c>
      <c r="AH10" s="14" t="str">
        <f>IF(AH11&lt;&gt;""," -O","")</f>
        <v/>
      </c>
      <c r="AJ10" s="14" t="str">
        <f>IF(AJ11&lt;&gt;""," -O","")</f>
        <v/>
      </c>
      <c r="AL10" s="14" t="str">
        <f>IF(AL11&lt;&gt;""," -O","")</f>
        <v/>
      </c>
      <c r="AN10" s="14" t="str">
        <f>IF(AN11&lt;&gt;""," -O","")</f>
        <v/>
      </c>
      <c r="AP10" s="14" t="str">
        <f>IF(AP11&lt;&gt;""," -O","")</f>
        <v/>
      </c>
      <c r="AR10" s="14" t="str">
        <f>IF(AR11&lt;&gt;""," -O","")</f>
        <v/>
      </c>
      <c r="AT10" s="14" t="str">
        <f>IF(AT11&lt;&gt;""," -O","")</f>
        <v/>
      </c>
      <c r="AV10" s="14" t="str">
        <f>IF(AV11&lt;&gt;""," -O","")</f>
        <v/>
      </c>
      <c r="AX10" s="14" t="str">
        <f>IF(AX11&lt;&gt;""," -O","")</f>
        <v/>
      </c>
      <c r="AZ10" s="14" t="str">
        <f>IF(AZ11&lt;&gt;""," -O","")</f>
        <v/>
      </c>
      <c r="BB10" s="14" t="str">
        <f>IF(BB11&lt;&gt;""," -O","")</f>
        <v/>
      </c>
      <c r="BD10" s="14" t="str">
        <f>IF(BD11&lt;&gt;""," -O","")</f>
        <v/>
      </c>
      <c r="BF10" s="14" t="str">
        <f>IF(BF11&lt;&gt;""," -O","")</f>
        <v/>
      </c>
      <c r="BH10" s="14" t="str">
        <f>IF(BH11&lt;&gt;""," -O","")</f>
        <v/>
      </c>
      <c r="BJ10" s="14" t="str">
        <f>IF(BJ11&lt;&gt;""," -O","")</f>
        <v/>
      </c>
    </row>
    <row r="11" spans="1:62" ht="22.5">
      <c r="B11" s="119" t="s">
        <v>2013</v>
      </c>
      <c r="C11" s="441" t="s">
        <v>2014</v>
      </c>
      <c r="D11" s="441"/>
      <c r="E11" s="441"/>
      <c r="F11" s="117" t="s">
        <v>2152</v>
      </c>
      <c r="G11" s="441" t="s">
        <v>2153</v>
      </c>
      <c r="H11" s="441"/>
      <c r="I11" s="441"/>
      <c r="J11" s="441"/>
      <c r="M11" s="14">
        <v>1.04</v>
      </c>
      <c r="N11" s="14" t="str">
        <f>IFERROR(VLOOKUP(M11,'CRUCE OPORTUNIDADES'!$C$6:$D$105,2,FALSE),"")</f>
        <v/>
      </c>
      <c r="O11" s="14">
        <v>2.04</v>
      </c>
      <c r="P11" s="14" t="str">
        <f>IFERROR(VLOOKUP(O11,'CRUCE OPORTUNIDADES'!$C$6:$D$105,2,FALSE),"")</f>
        <v/>
      </c>
      <c r="Q11" s="14">
        <v>3.04</v>
      </c>
      <c r="R11" s="14" t="str">
        <f>IFERROR(VLOOKUP(Q11,'CRUCE OPORTUNIDADES'!$C$6:$D$105,2,FALSE),"")</f>
        <v/>
      </c>
      <c r="S11" s="14">
        <v>4.04</v>
      </c>
      <c r="T11" s="14" t="str">
        <f>IFERROR(VLOOKUP(S11,'CRUCE OPORTUNIDADES'!$C$6:$D$105,2,FALSE),"")</f>
        <v/>
      </c>
      <c r="U11" s="14">
        <v>5.04</v>
      </c>
      <c r="V11" s="14" t="str">
        <f>IFERROR(VLOOKUP(U11,'CRUCE OPORTUNIDADES'!$C$6:$D$105,2,FALSE),"")</f>
        <v/>
      </c>
      <c r="W11" s="14">
        <v>6.04</v>
      </c>
      <c r="X11" s="14" t="str">
        <f>IFERROR(VLOOKUP(W11,'CRUCE OPORTUNIDADES'!$C$6:$D$105,2,FALSE),"")</f>
        <v/>
      </c>
      <c r="Y11" s="14">
        <v>7.04</v>
      </c>
      <c r="Z11" s="14" t="str">
        <f>IFERROR(VLOOKUP(Y11,'CRUCE OPORTUNIDADES'!$C$6:$D$105,2,FALSE),"")</f>
        <v/>
      </c>
      <c r="AA11" s="14">
        <v>8.0399999999999991</v>
      </c>
      <c r="AB11" s="14" t="str">
        <f>IFERROR(VLOOKUP(AA11,'CRUCE OPORTUNIDADES'!$C$6:$D$105,2,FALSE),"")</f>
        <v/>
      </c>
      <c r="AC11" s="14">
        <v>9.0399999999999991</v>
      </c>
      <c r="AD11" s="14" t="str">
        <f>IFERROR(VLOOKUP(AC11,'CRUCE OPORTUNIDADES'!$C$6:$D$105,2,FALSE),"")</f>
        <v/>
      </c>
      <c r="AE11" s="14">
        <v>10.039999999999999</v>
      </c>
      <c r="AF11" s="14" t="str">
        <f>IFERROR(VLOOKUP(AE11,'CRUCE OPORTUNIDADES'!$C$6:$D$105,2,FALSE),"")</f>
        <v/>
      </c>
      <c r="AG11" s="14">
        <v>11.04</v>
      </c>
      <c r="AH11" s="14" t="str">
        <f>IFERROR(VLOOKUP(AG11,'CRUCE OPORTUNIDADES'!$C$6:$D$105,2,FALSE),"")</f>
        <v/>
      </c>
      <c r="AI11" s="14">
        <v>12.04</v>
      </c>
      <c r="AJ11" s="14" t="str">
        <f>IFERROR(VLOOKUP(AI11,'CRUCE OPORTUNIDADES'!$C$6:$D$105,2,FALSE),"")</f>
        <v/>
      </c>
      <c r="AK11" s="14">
        <v>13.04</v>
      </c>
      <c r="AL11" s="14" t="str">
        <f>IFERROR(VLOOKUP(AK11,'CRUCE OPORTUNIDADES'!$C$6:$D$105,2,FALSE),"")</f>
        <v/>
      </c>
      <c r="AM11" s="14">
        <v>14.04</v>
      </c>
      <c r="AN11" s="14" t="str">
        <f>IFERROR(VLOOKUP(AM11,'CRUCE OPORTUNIDADES'!$C$6:$D$105,2,FALSE),"")</f>
        <v/>
      </c>
      <c r="AO11" s="14">
        <v>15.04</v>
      </c>
      <c r="AP11" s="14" t="str">
        <f>IFERROR(VLOOKUP(AO11,'CRUCE OPORTUNIDADES'!$C$6:$D$105,2,FALSE),"")</f>
        <v/>
      </c>
      <c r="AQ11" s="14">
        <v>16.04</v>
      </c>
      <c r="AR11" s="14" t="str">
        <f>IFERROR(VLOOKUP(AQ11,'CRUCE OPORTUNIDADES'!$C$6:$D$105,2,FALSE),"")</f>
        <v/>
      </c>
      <c r="AS11" s="14">
        <v>17.04</v>
      </c>
      <c r="AT11" s="14" t="str">
        <f>IFERROR(VLOOKUP(AS11,'CRUCE OPORTUNIDADES'!$C$6:$D$105,2,FALSE),"")</f>
        <v/>
      </c>
      <c r="AU11" s="14">
        <v>18.04</v>
      </c>
      <c r="AV11" s="14" t="str">
        <f>IFERROR(VLOOKUP(AU11,'CRUCE OPORTUNIDADES'!$C$6:$D$105,2,FALSE),"")</f>
        <v/>
      </c>
      <c r="AW11" s="14">
        <v>19.04</v>
      </c>
      <c r="AX11" s="14" t="str">
        <f>IFERROR(VLOOKUP(AW11,'CRUCE OPORTUNIDADES'!$C$6:$D$105,2,FALSE),"")</f>
        <v/>
      </c>
      <c r="AY11" s="14">
        <v>20.04</v>
      </c>
      <c r="AZ11" s="14" t="str">
        <f>IFERROR(VLOOKUP(AY11,'CRUCE OPORTUNIDADES'!$C$6:$D$105,2,FALSE),"")</f>
        <v/>
      </c>
      <c r="BA11" s="14">
        <v>21.04</v>
      </c>
      <c r="BB11" s="14" t="str">
        <f>IFERROR(VLOOKUP(BA11,'CRUCE OPORTUNIDADES'!$C$6:$D$105,2,FALSE),"")</f>
        <v/>
      </c>
      <c r="BC11" s="14">
        <v>22.04</v>
      </c>
      <c r="BD11" s="14" t="str">
        <f>IFERROR(VLOOKUP(BC11,'CRUCE OPORTUNIDADES'!$C$6:$D$105,2,FALSE),"")</f>
        <v/>
      </c>
      <c r="BE11" s="14">
        <v>23.04</v>
      </c>
      <c r="BF11" s="14" t="str">
        <f>IFERROR(VLOOKUP(BE11,'CRUCE OPORTUNIDADES'!$C$6:$D$105,2,FALSE),"")</f>
        <v/>
      </c>
      <c r="BG11" s="14">
        <v>24.04</v>
      </c>
      <c r="BH11" s="14" t="str">
        <f>IFERROR(VLOOKUP(BG11,'CRUCE OPORTUNIDADES'!$C$6:$D$105,2,FALSE),"")</f>
        <v/>
      </c>
      <c r="BI11" s="14">
        <v>25.04</v>
      </c>
      <c r="BJ11" s="14" t="str">
        <f>IFERROR(VLOOKUP(BI11,'CRUCE OPORTUNIDADES'!$C$6:$D$105,2,FALSE),"")</f>
        <v/>
      </c>
    </row>
    <row r="12" spans="1:62" ht="15" customHeight="1">
      <c r="B12" s="11"/>
      <c r="C12" s="463" t="s">
        <v>2154</v>
      </c>
      <c r="D12" s="463"/>
      <c r="E12" s="463"/>
      <c r="F12" s="90">
        <f>COUNTIF('CRUCE OPORTUNIDADES'!$AB$6:$AB$105,"BAJO")</f>
        <v>0</v>
      </c>
      <c r="G12" s="118" t="s">
        <v>367</v>
      </c>
      <c r="H12" s="118" t="s">
        <v>2002</v>
      </c>
      <c r="I12" s="453" t="s">
        <v>2018</v>
      </c>
      <c r="J12" s="454"/>
      <c r="N12" s="14" t="str">
        <f>IF(N13&lt;&gt;""," -O","")</f>
        <v/>
      </c>
      <c r="P12" s="14" t="str">
        <f>IF(P13&lt;&gt;""," -O","")</f>
        <v/>
      </c>
      <c r="R12" s="14" t="str">
        <f>IF(R13&lt;&gt;""," -O","")</f>
        <v/>
      </c>
      <c r="T12" s="14" t="str">
        <f>IF(T13&lt;&gt;""," -O","")</f>
        <v/>
      </c>
      <c r="V12" s="14" t="str">
        <f>IF(V13&lt;&gt;""," -O","")</f>
        <v/>
      </c>
      <c r="X12" s="14" t="str">
        <f>IF(X13&lt;&gt;""," -O","")</f>
        <v/>
      </c>
      <c r="Z12" s="14" t="str">
        <f>IF(Z13&lt;&gt;""," -O","")</f>
        <v/>
      </c>
      <c r="AB12" s="14" t="str">
        <f>IF(AB13&lt;&gt;""," -O","")</f>
        <v/>
      </c>
      <c r="AD12" s="14" t="str">
        <f>IF(AD13&lt;&gt;""," -O","")</f>
        <v/>
      </c>
      <c r="AF12" s="14" t="str">
        <f>IF(AF13&lt;&gt;""," -O","")</f>
        <v/>
      </c>
      <c r="AH12" s="14" t="str">
        <f>IF(AH13&lt;&gt;""," -O","")</f>
        <v/>
      </c>
      <c r="AJ12" s="14" t="str">
        <f>IF(AJ13&lt;&gt;""," -O","")</f>
        <v/>
      </c>
      <c r="AL12" s="14" t="str">
        <f>IF(AL13&lt;&gt;""," -O","")</f>
        <v/>
      </c>
      <c r="AN12" s="14" t="str">
        <f>IF(AN13&lt;&gt;""," -O","")</f>
        <v/>
      </c>
      <c r="AP12" s="14" t="str">
        <f>IF(AP13&lt;&gt;""," -O","")</f>
        <v/>
      </c>
      <c r="AR12" s="14" t="str">
        <f>IF(AR13&lt;&gt;""," -O","")</f>
        <v/>
      </c>
      <c r="AT12" s="14" t="str">
        <f>IF(AT13&lt;&gt;""," -O","")</f>
        <v/>
      </c>
      <c r="AV12" s="14" t="str">
        <f>IF(AV13&lt;&gt;""," -O","")</f>
        <v/>
      </c>
      <c r="AX12" s="14" t="str">
        <f>IF(AX13&lt;&gt;""," -O","")</f>
        <v/>
      </c>
      <c r="AZ12" s="14" t="str">
        <f>IF(AZ13&lt;&gt;""," -O","")</f>
        <v/>
      </c>
      <c r="BB12" s="14" t="str">
        <f>IF(BB13&lt;&gt;""," -O","")</f>
        <v/>
      </c>
      <c r="BD12" s="14" t="str">
        <f>IF(BD13&lt;&gt;""," -O","")</f>
        <v/>
      </c>
      <c r="BF12" s="14" t="str">
        <f>IF(BF13&lt;&gt;""," -O","")</f>
        <v/>
      </c>
      <c r="BH12" s="14" t="str">
        <f>IF(BH13&lt;&gt;""," -O","")</f>
        <v/>
      </c>
      <c r="BJ12" s="14" t="str">
        <f>IF(BJ13&lt;&gt;""," -O","")</f>
        <v/>
      </c>
    </row>
    <row r="13" spans="1:62" ht="15" customHeight="1">
      <c r="B13" s="10"/>
      <c r="C13" s="463" t="s">
        <v>2155</v>
      </c>
      <c r="D13" s="463"/>
      <c r="E13" s="463"/>
      <c r="F13" s="90">
        <f>COUNTIF('CRUCE OPORTUNIDADES'!$AB$6:$AB$105,"MODERADO")</f>
        <v>0</v>
      </c>
      <c r="G13" s="462">
        <f>AVERAGE('CRUCE OPORTUNIDADES'!Y6:Y105)</f>
        <v>0</v>
      </c>
      <c r="H13" s="462">
        <f>AVERAGE('CRUCE OPORTUNIDADES'!Z6:Z105)</f>
        <v>0</v>
      </c>
      <c r="I13" s="455">
        <f>ROUND(G13,0)*ROUND(H13,0)</f>
        <v>0</v>
      </c>
      <c r="J13" s="456"/>
      <c r="M13" s="14">
        <v>1.05</v>
      </c>
      <c r="N13" s="14" t="str">
        <f>IFERROR(VLOOKUP(M13,'CRUCE OPORTUNIDADES'!$C$6:$D$105,2,FALSE),"")</f>
        <v/>
      </c>
      <c r="O13" s="14">
        <v>2.0499999999999998</v>
      </c>
      <c r="P13" s="14" t="str">
        <f>IFERROR(VLOOKUP(O13,'CRUCE OPORTUNIDADES'!$C$6:$D$105,2,FALSE),"")</f>
        <v/>
      </c>
      <c r="Q13" s="14">
        <v>3.05</v>
      </c>
      <c r="R13" s="14" t="str">
        <f>IFERROR(VLOOKUP(Q13,'CRUCE OPORTUNIDADES'!$C$6:$D$105,2,FALSE),"")</f>
        <v/>
      </c>
      <c r="S13" s="14">
        <v>4.05</v>
      </c>
      <c r="T13" s="14" t="str">
        <f>IFERROR(VLOOKUP(S13,'CRUCE OPORTUNIDADES'!$C$6:$D$105,2,FALSE),"")</f>
        <v/>
      </c>
      <c r="U13" s="14">
        <v>5.05</v>
      </c>
      <c r="V13" s="14" t="str">
        <f>IFERROR(VLOOKUP(U13,'CRUCE OPORTUNIDADES'!$C$6:$D$105,2,FALSE),"")</f>
        <v/>
      </c>
      <c r="W13" s="14">
        <v>6.05</v>
      </c>
      <c r="X13" s="14" t="str">
        <f>IFERROR(VLOOKUP(W13,'CRUCE OPORTUNIDADES'!$C$6:$D$105,2,FALSE),"")</f>
        <v/>
      </c>
      <c r="Y13" s="14">
        <v>7.05</v>
      </c>
      <c r="Z13" s="14" t="str">
        <f>IFERROR(VLOOKUP(Y13,'CRUCE OPORTUNIDADES'!$C$6:$D$105,2,FALSE),"")</f>
        <v/>
      </c>
      <c r="AA13" s="14">
        <v>8.0500000000000007</v>
      </c>
      <c r="AB13" s="14" t="str">
        <f>IFERROR(VLOOKUP(AA13,'CRUCE OPORTUNIDADES'!$C$6:$D$105,2,FALSE),"")</f>
        <v/>
      </c>
      <c r="AC13" s="14">
        <v>9.0500000000000007</v>
      </c>
      <c r="AD13" s="14" t="str">
        <f>IFERROR(VLOOKUP(AC13,'CRUCE OPORTUNIDADES'!$C$6:$D$105,2,FALSE),"")</f>
        <v/>
      </c>
      <c r="AE13" s="14">
        <v>10.050000000000001</v>
      </c>
      <c r="AF13" s="14" t="str">
        <f>IFERROR(VLOOKUP(AE13,'CRUCE OPORTUNIDADES'!$C$6:$D$105,2,FALSE),"")</f>
        <v/>
      </c>
      <c r="AG13" s="14">
        <v>11.05</v>
      </c>
      <c r="AH13" s="14" t="str">
        <f>IFERROR(VLOOKUP(AG13,'CRUCE OPORTUNIDADES'!$C$6:$D$105,2,FALSE),"")</f>
        <v/>
      </c>
      <c r="AI13" s="14">
        <v>12.05</v>
      </c>
      <c r="AJ13" s="14" t="str">
        <f>IFERROR(VLOOKUP(AI13,'CRUCE OPORTUNIDADES'!$C$6:$D$105,2,FALSE),"")</f>
        <v/>
      </c>
      <c r="AK13" s="14">
        <v>13.05</v>
      </c>
      <c r="AL13" s="14" t="str">
        <f>IFERROR(VLOOKUP(AK13,'CRUCE OPORTUNIDADES'!$C$6:$D$105,2,FALSE),"")</f>
        <v/>
      </c>
      <c r="AM13" s="14">
        <v>14.05</v>
      </c>
      <c r="AN13" s="14" t="str">
        <f>IFERROR(VLOOKUP(AM13,'CRUCE OPORTUNIDADES'!$C$6:$D$105,2,FALSE),"")</f>
        <v/>
      </c>
      <c r="AO13" s="14">
        <v>15.05</v>
      </c>
      <c r="AP13" s="14" t="str">
        <f>IFERROR(VLOOKUP(AO13,'CRUCE OPORTUNIDADES'!$C$6:$D$105,2,FALSE),"")</f>
        <v/>
      </c>
      <c r="AQ13" s="14">
        <v>16.05</v>
      </c>
      <c r="AR13" s="14" t="str">
        <f>IFERROR(VLOOKUP(AQ13,'CRUCE OPORTUNIDADES'!$C$6:$D$105,2,FALSE),"")</f>
        <v/>
      </c>
      <c r="AS13" s="14">
        <v>17.05</v>
      </c>
      <c r="AT13" s="14" t="str">
        <f>IFERROR(VLOOKUP(AS13,'CRUCE OPORTUNIDADES'!$C$6:$D$105,2,FALSE),"")</f>
        <v/>
      </c>
      <c r="AU13" s="14">
        <v>18.05</v>
      </c>
      <c r="AV13" s="14" t="str">
        <f>IFERROR(VLOOKUP(AU13,'CRUCE OPORTUNIDADES'!$C$6:$D$105,2,FALSE),"")</f>
        <v/>
      </c>
      <c r="AW13" s="14">
        <v>19.05</v>
      </c>
      <c r="AX13" s="14" t="str">
        <f>IFERROR(VLOOKUP(AW13,'CRUCE OPORTUNIDADES'!$C$6:$D$105,2,FALSE),"")</f>
        <v/>
      </c>
      <c r="AY13" s="14">
        <v>20.05</v>
      </c>
      <c r="AZ13" s="14" t="str">
        <f>IFERROR(VLOOKUP(AY13,'CRUCE OPORTUNIDADES'!$C$6:$D$105,2,FALSE),"")</f>
        <v/>
      </c>
      <c r="BA13" s="14">
        <v>21.05</v>
      </c>
      <c r="BB13" s="14" t="str">
        <f>IFERROR(VLOOKUP(BA13,'CRUCE OPORTUNIDADES'!$C$6:$D$105,2,FALSE),"")</f>
        <v/>
      </c>
      <c r="BC13" s="14">
        <v>22.05</v>
      </c>
      <c r="BD13" s="14" t="str">
        <f>IFERROR(VLOOKUP(BC13,'CRUCE OPORTUNIDADES'!$C$6:$D$105,2,FALSE),"")</f>
        <v/>
      </c>
      <c r="BE13" s="14">
        <v>23.05</v>
      </c>
      <c r="BF13" s="14" t="str">
        <f>IFERROR(VLOOKUP(BE13,'CRUCE OPORTUNIDADES'!$C$6:$D$105,2,FALSE),"")</f>
        <v/>
      </c>
      <c r="BG13" s="14">
        <v>24.05</v>
      </c>
      <c r="BH13" s="14" t="str">
        <f>IFERROR(VLOOKUP(BG13,'CRUCE OPORTUNIDADES'!$C$6:$D$105,2,FALSE),"")</f>
        <v/>
      </c>
      <c r="BI13" s="14">
        <v>25.05</v>
      </c>
      <c r="BJ13" s="14" t="str">
        <f>IFERROR(VLOOKUP(BI13,'CRUCE OPORTUNIDADES'!$C$6:$D$105,2,FALSE),"")</f>
        <v/>
      </c>
    </row>
    <row r="14" spans="1:62" ht="15.75" customHeight="1">
      <c r="B14" s="9"/>
      <c r="C14" s="463" t="s">
        <v>2156</v>
      </c>
      <c r="D14" s="463"/>
      <c r="E14" s="463"/>
      <c r="F14" s="90">
        <f>COUNTIF('CRUCE OPORTUNIDADES'!$AB$6:$AB$105,"FAVORABLE")</f>
        <v>0</v>
      </c>
      <c r="G14" s="462"/>
      <c r="H14" s="462"/>
      <c r="I14" s="457"/>
      <c r="J14" s="458"/>
      <c r="N14" s="14" t="str">
        <f>IF(N15&lt;&gt;""," -O","")</f>
        <v/>
      </c>
      <c r="P14" s="14" t="str">
        <f>IF(P15&lt;&gt;""," -O","")</f>
        <v/>
      </c>
      <c r="R14" s="14" t="str">
        <f>IF(R15&lt;&gt;""," -O","")</f>
        <v/>
      </c>
      <c r="T14" s="14" t="str">
        <f>IF(T15&lt;&gt;""," -O","")</f>
        <v/>
      </c>
      <c r="V14" s="14" t="str">
        <f>IF(V15&lt;&gt;""," -O","")</f>
        <v/>
      </c>
      <c r="X14" s="14" t="str">
        <f>IF(X15&lt;&gt;""," -O","")</f>
        <v/>
      </c>
      <c r="Z14" s="14" t="str">
        <f>IF(Z15&lt;&gt;""," -O","")</f>
        <v/>
      </c>
      <c r="AB14" s="14" t="str">
        <f>IF(AB15&lt;&gt;""," -O","")</f>
        <v/>
      </c>
      <c r="AD14" s="14" t="str">
        <f>IF(AD15&lt;&gt;""," -O","")</f>
        <v/>
      </c>
      <c r="AF14" s="14" t="str">
        <f>IF(AF15&lt;&gt;""," -O","")</f>
        <v/>
      </c>
      <c r="AH14" s="14" t="str">
        <f>IF(AH15&lt;&gt;""," -O","")</f>
        <v/>
      </c>
      <c r="AJ14" s="14" t="str">
        <f>IF(AJ15&lt;&gt;""," -O","")</f>
        <v/>
      </c>
      <c r="AL14" s="14" t="str">
        <f>IF(AL15&lt;&gt;""," -O","")</f>
        <v/>
      </c>
      <c r="AN14" s="14" t="str">
        <f>IF(AN15&lt;&gt;""," -O","")</f>
        <v/>
      </c>
      <c r="AP14" s="14" t="str">
        <f>IF(AP15&lt;&gt;""," -O","")</f>
        <v/>
      </c>
      <c r="AR14" s="14" t="str">
        <f>IF(AR15&lt;&gt;""," -O","")</f>
        <v/>
      </c>
      <c r="AT14" s="14" t="str">
        <f>IF(AT15&lt;&gt;""," -O","")</f>
        <v/>
      </c>
      <c r="AV14" s="14" t="str">
        <f>IF(AV15&lt;&gt;""," -O","")</f>
        <v/>
      </c>
      <c r="AX14" s="14" t="str">
        <f>IF(AX15&lt;&gt;""," -O","")</f>
        <v/>
      </c>
      <c r="AZ14" s="14" t="str">
        <f>IF(AZ15&lt;&gt;""," -O","")</f>
        <v/>
      </c>
      <c r="BB14" s="14" t="str">
        <f>IF(BB15&lt;&gt;""," -O","")</f>
        <v/>
      </c>
      <c r="BD14" s="14" t="str">
        <f>IF(BD15&lt;&gt;""," -O","")</f>
        <v/>
      </c>
      <c r="BF14" s="14" t="str">
        <f>IF(BF15&lt;&gt;""," -O","")</f>
        <v/>
      </c>
      <c r="BH14" s="14" t="str">
        <f>IF(BH15&lt;&gt;""," -O","")</f>
        <v/>
      </c>
      <c r="BJ14" s="14" t="str">
        <f>IF(BJ15&lt;&gt;""," -O","")</f>
        <v/>
      </c>
    </row>
    <row r="15" spans="1:62" ht="15.75" customHeight="1">
      <c r="B15" s="8"/>
      <c r="C15" s="463" t="s">
        <v>2157</v>
      </c>
      <c r="D15" s="463"/>
      <c r="E15" s="463"/>
      <c r="F15" s="90">
        <f>COUNTIF('CRUCE OPORTUNIDADES'!$AB$6:$AB$105,"ALTO")</f>
        <v>0</v>
      </c>
      <c r="G15" s="462"/>
      <c r="H15" s="462"/>
      <c r="I15" s="459"/>
      <c r="J15" s="460"/>
      <c r="M15" s="14">
        <v>1.06</v>
      </c>
      <c r="N15" s="14" t="str">
        <f>IFERROR(VLOOKUP(M15,'CRUCE OPORTUNIDADES'!$C$6:$D$105,2,FALSE),"")</f>
        <v/>
      </c>
      <c r="O15" s="14">
        <v>2.06</v>
      </c>
      <c r="P15" s="14" t="str">
        <f>IFERROR(VLOOKUP(O15,'CRUCE OPORTUNIDADES'!$C$6:$D$105,2,FALSE),"")</f>
        <v/>
      </c>
      <c r="Q15" s="14">
        <v>3.06</v>
      </c>
      <c r="R15" s="14" t="str">
        <f>IFERROR(VLOOKUP(Q15,'CRUCE OPORTUNIDADES'!$C$6:$D$105,2,FALSE),"")</f>
        <v/>
      </c>
      <c r="S15" s="14">
        <v>4.0599999999999996</v>
      </c>
      <c r="T15" s="14" t="str">
        <f>IFERROR(VLOOKUP(S15,'CRUCE OPORTUNIDADES'!$C$6:$D$105,2,FALSE),"")</f>
        <v/>
      </c>
      <c r="U15" s="14">
        <v>5.0599999999999996</v>
      </c>
      <c r="V15" s="14" t="str">
        <f>IFERROR(VLOOKUP(U15,'CRUCE OPORTUNIDADES'!$C$6:$D$105,2,FALSE),"")</f>
        <v/>
      </c>
      <c r="W15" s="14">
        <v>6.06</v>
      </c>
      <c r="X15" s="14" t="str">
        <f>IFERROR(VLOOKUP(W15,'CRUCE OPORTUNIDADES'!$C$6:$D$105,2,FALSE),"")</f>
        <v/>
      </c>
      <c r="Y15" s="14">
        <v>7.06</v>
      </c>
      <c r="Z15" s="14" t="str">
        <f>IFERROR(VLOOKUP(Y15,'CRUCE OPORTUNIDADES'!$C$6:$D$105,2,FALSE),"")</f>
        <v/>
      </c>
      <c r="AA15" s="14">
        <v>8.06</v>
      </c>
      <c r="AB15" s="14" t="str">
        <f>IFERROR(VLOOKUP(AA15,'CRUCE OPORTUNIDADES'!$C$6:$D$105,2,FALSE),"")</f>
        <v/>
      </c>
      <c r="AC15" s="14">
        <v>9.06</v>
      </c>
      <c r="AD15" s="14" t="str">
        <f>IFERROR(VLOOKUP(AC15,'CRUCE OPORTUNIDADES'!$C$6:$D$105,2,FALSE),"")</f>
        <v/>
      </c>
      <c r="AE15" s="14">
        <v>10.06</v>
      </c>
      <c r="AF15" s="14" t="str">
        <f>IFERROR(VLOOKUP(AE15,'CRUCE OPORTUNIDADES'!$C$6:$D$105,2,FALSE),"")</f>
        <v/>
      </c>
      <c r="AG15" s="14">
        <v>11.06</v>
      </c>
      <c r="AH15" s="14" t="str">
        <f>IFERROR(VLOOKUP(AG15,'CRUCE OPORTUNIDADES'!$C$6:$D$105,2,FALSE),"")</f>
        <v/>
      </c>
      <c r="AI15" s="14">
        <v>12.06</v>
      </c>
      <c r="AJ15" s="14" t="str">
        <f>IFERROR(VLOOKUP(AI15,'CRUCE OPORTUNIDADES'!$C$6:$D$105,2,FALSE),"")</f>
        <v/>
      </c>
      <c r="AK15" s="14">
        <v>13.06</v>
      </c>
      <c r="AL15" s="14" t="str">
        <f>IFERROR(VLOOKUP(AK15,'CRUCE OPORTUNIDADES'!$C$6:$D$105,2,FALSE),"")</f>
        <v/>
      </c>
      <c r="AM15" s="14">
        <v>14.06</v>
      </c>
      <c r="AN15" s="14" t="str">
        <f>IFERROR(VLOOKUP(AM15,'CRUCE OPORTUNIDADES'!$C$6:$D$105,2,FALSE),"")</f>
        <v/>
      </c>
      <c r="AO15" s="14">
        <v>15.06</v>
      </c>
      <c r="AP15" s="14" t="str">
        <f>IFERROR(VLOOKUP(AO15,'CRUCE OPORTUNIDADES'!$C$6:$D$105,2,FALSE),"")</f>
        <v/>
      </c>
      <c r="AQ15" s="14">
        <v>16.059999999999999</v>
      </c>
      <c r="AR15" s="14" t="str">
        <f>IFERROR(VLOOKUP(AQ15,'CRUCE OPORTUNIDADES'!$C$6:$D$105,2,FALSE),"")</f>
        <v/>
      </c>
      <c r="AS15" s="14">
        <v>17.059999999999999</v>
      </c>
      <c r="AT15" s="14" t="str">
        <f>IFERROR(VLOOKUP(AS15,'CRUCE OPORTUNIDADES'!$C$6:$D$105,2,FALSE),"")</f>
        <v/>
      </c>
      <c r="AU15" s="14">
        <v>18.059999999999999</v>
      </c>
      <c r="AV15" s="14" t="str">
        <f>IFERROR(VLOOKUP(AU15,'CRUCE OPORTUNIDADES'!$C$6:$D$105,2,FALSE),"")</f>
        <v/>
      </c>
      <c r="AW15" s="14">
        <v>19.059999999999999</v>
      </c>
      <c r="AX15" s="14" t="str">
        <f>IFERROR(VLOOKUP(AW15,'CRUCE OPORTUNIDADES'!$C$6:$D$105,2,FALSE),"")</f>
        <v/>
      </c>
      <c r="AY15" s="14">
        <v>20.059999999999999</v>
      </c>
      <c r="AZ15" s="14" t="str">
        <f>IFERROR(VLOOKUP(AY15,'CRUCE OPORTUNIDADES'!$C$6:$D$105,2,FALSE),"")</f>
        <v/>
      </c>
      <c r="BA15" s="14">
        <v>21.06</v>
      </c>
      <c r="BB15" s="14" t="str">
        <f>IFERROR(VLOOKUP(BA15,'CRUCE OPORTUNIDADES'!$C$6:$D$105,2,FALSE),"")</f>
        <v/>
      </c>
      <c r="BC15" s="14">
        <v>22.06</v>
      </c>
      <c r="BD15" s="14" t="str">
        <f>IFERROR(VLOOKUP(BC15,'CRUCE OPORTUNIDADES'!$C$6:$D$105,2,FALSE),"")</f>
        <v/>
      </c>
      <c r="BE15" s="14">
        <v>23.06</v>
      </c>
      <c r="BF15" s="14" t="str">
        <f>IFERROR(VLOOKUP(BE15,'CRUCE OPORTUNIDADES'!$C$6:$D$105,2,FALSE),"")</f>
        <v/>
      </c>
      <c r="BG15" s="14">
        <v>24.06</v>
      </c>
      <c r="BH15" s="14" t="str">
        <f>IFERROR(VLOOKUP(BG15,'CRUCE OPORTUNIDADES'!$C$6:$D$105,2,FALSE),"")</f>
        <v/>
      </c>
      <c r="BI15" s="14">
        <v>25.06</v>
      </c>
      <c r="BJ15" s="14" t="str">
        <f>IFERROR(VLOOKUP(BI15,'CRUCE OPORTUNIDADES'!$C$6:$D$105,2,FALSE),"")</f>
        <v/>
      </c>
    </row>
    <row r="16" spans="1:62">
      <c r="N16" s="14" t="str">
        <f>IF(N17&lt;&gt;""," -O","")</f>
        <v/>
      </c>
      <c r="P16" s="14" t="str">
        <f>IF(P17&lt;&gt;""," -O","")</f>
        <v/>
      </c>
      <c r="R16" s="14" t="str">
        <f>IF(R17&lt;&gt;""," -O","")</f>
        <v/>
      </c>
      <c r="T16" s="14" t="str">
        <f>IF(T17&lt;&gt;""," -O","")</f>
        <v/>
      </c>
      <c r="V16" s="14" t="str">
        <f>IF(V17&lt;&gt;""," -O","")</f>
        <v/>
      </c>
      <c r="X16" s="14" t="str">
        <f>IF(X17&lt;&gt;""," -O","")</f>
        <v/>
      </c>
      <c r="Z16" s="14" t="str">
        <f>IF(Z17&lt;&gt;""," -O","")</f>
        <v/>
      </c>
      <c r="AB16" s="14" t="str">
        <f>IF(AB17&lt;&gt;""," -O","")</f>
        <v/>
      </c>
      <c r="AD16" s="14" t="str">
        <f>IF(AD17&lt;&gt;""," -O","")</f>
        <v/>
      </c>
      <c r="AF16" s="14" t="str">
        <f>IF(AF17&lt;&gt;""," -O","")</f>
        <v/>
      </c>
      <c r="AH16" s="14" t="str">
        <f>IF(AH17&lt;&gt;""," -O","")</f>
        <v/>
      </c>
      <c r="AJ16" s="14" t="str">
        <f>IF(AJ17&lt;&gt;""," -O","")</f>
        <v/>
      </c>
      <c r="AL16" s="14" t="str">
        <f>IF(AL17&lt;&gt;""," -O","")</f>
        <v/>
      </c>
      <c r="AN16" s="14" t="str">
        <f>IF(AN17&lt;&gt;""," -O","")</f>
        <v/>
      </c>
      <c r="AP16" s="14" t="str">
        <f>IF(AP17&lt;&gt;""," -O","")</f>
        <v/>
      </c>
      <c r="AR16" s="14" t="str">
        <f>IF(AR17&lt;&gt;""," -O","")</f>
        <v/>
      </c>
      <c r="AT16" s="14" t="str">
        <f>IF(AT17&lt;&gt;""," -O","")</f>
        <v/>
      </c>
      <c r="AV16" s="14" t="str">
        <f>IF(AV17&lt;&gt;""," -O","")</f>
        <v/>
      </c>
      <c r="AX16" s="14" t="str">
        <f>IF(AX17&lt;&gt;""," -O","")</f>
        <v/>
      </c>
      <c r="AZ16" s="14" t="str">
        <f>IF(AZ17&lt;&gt;""," -O","")</f>
        <v/>
      </c>
      <c r="BB16" s="14" t="str">
        <f>IF(BB17&lt;&gt;""," -O","")</f>
        <v/>
      </c>
      <c r="BD16" s="14" t="str">
        <f>IF(BD17&lt;&gt;""," -O","")</f>
        <v/>
      </c>
      <c r="BF16" s="14" t="str">
        <f>IF(BF17&lt;&gt;""," -O","")</f>
        <v/>
      </c>
      <c r="BH16" s="14" t="str">
        <f>IF(BH17&lt;&gt;""," -O","")</f>
        <v/>
      </c>
      <c r="BJ16" s="14" t="str">
        <f>IF(BJ17&lt;&gt;""," -O","")</f>
        <v/>
      </c>
    </row>
    <row r="17" spans="4:62">
      <c r="D17" s="12" t="str">
        <f>CONCATENATE(N15,N16,N17,N18,N19,N20,N21,N23,N24,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N208,N209,N210,N211,N212,N213,N214)</f>
        <v/>
      </c>
      <c r="E17" s="12" t="str">
        <f>CONCATENATE(P15,P16,P17,P18,P19,P20,P21,P23,P24,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P208,P209,P210,P211,P212,P213,P214)</f>
        <v/>
      </c>
      <c r="F17" s="12" t="str">
        <f>CONCATENATE(R15,R16,R17,R18,R19,R20,R21,R23,R24,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R208,R209,R210,R211,R212,R213,R214)</f>
        <v/>
      </c>
      <c r="G17" s="12" t="str">
        <f>CONCATENATE(T15,T16,T17,T18,T19,T20,T21,T23,T24,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T208,T209,T210,T211,T212,T213,T214)</f>
        <v/>
      </c>
      <c r="I17" s="12" t="str">
        <f>CONCATENATE(V15,V16,V17,V18,V19,V20,V21,V23,V24,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V208,V209,V210,V211,V212,V213,V214)</f>
        <v/>
      </c>
      <c r="K17" s="12"/>
      <c r="M17" s="14">
        <v>1.07</v>
      </c>
      <c r="N17" s="14" t="str">
        <f>IFERROR(VLOOKUP(M17,'CRUCE OPORTUNIDADES'!$C$6:$D$105,2,FALSE),"")</f>
        <v/>
      </c>
      <c r="O17" s="14">
        <v>2.0699999999999998</v>
      </c>
      <c r="P17" s="14" t="str">
        <f>IFERROR(VLOOKUP(O17,'CRUCE OPORTUNIDADES'!$C$6:$D$105,2,FALSE),"")</f>
        <v/>
      </c>
      <c r="Q17" s="14">
        <v>3.07</v>
      </c>
      <c r="R17" s="14" t="str">
        <f>IFERROR(VLOOKUP(Q17,'CRUCE OPORTUNIDADES'!$C$6:$D$105,2,FALSE),"")</f>
        <v/>
      </c>
      <c r="S17" s="14">
        <v>4.07</v>
      </c>
      <c r="T17" s="14" t="str">
        <f>IFERROR(VLOOKUP(S17,'CRUCE OPORTUNIDADES'!$C$6:$D$105,2,FALSE),"")</f>
        <v/>
      </c>
      <c r="U17" s="14">
        <v>5.07</v>
      </c>
      <c r="V17" s="14" t="str">
        <f>IFERROR(VLOOKUP(U17,'CRUCE OPORTUNIDADES'!$C$6:$D$105,2,FALSE),"")</f>
        <v/>
      </c>
      <c r="W17" s="14">
        <v>6.07</v>
      </c>
      <c r="X17" s="14" t="str">
        <f>IFERROR(VLOOKUP(W17,'CRUCE OPORTUNIDADES'!$C$6:$D$105,2,FALSE),"")</f>
        <v/>
      </c>
      <c r="Y17" s="14">
        <v>7.07</v>
      </c>
      <c r="Z17" s="14" t="str">
        <f>IFERROR(VLOOKUP(Y17,'CRUCE OPORTUNIDADES'!$C$6:$D$105,2,FALSE),"")</f>
        <v/>
      </c>
      <c r="AA17" s="14">
        <v>8.07</v>
      </c>
      <c r="AB17" s="14" t="str">
        <f>IFERROR(VLOOKUP(AA17,'CRUCE OPORTUNIDADES'!$C$6:$D$105,2,FALSE),"")</f>
        <v/>
      </c>
      <c r="AC17" s="14">
        <v>9.07</v>
      </c>
      <c r="AD17" s="14" t="str">
        <f>IFERROR(VLOOKUP(AC17,'CRUCE OPORTUNIDADES'!$C$6:$D$105,2,FALSE),"")</f>
        <v/>
      </c>
      <c r="AE17" s="14">
        <v>10.07</v>
      </c>
      <c r="AF17" s="14" t="str">
        <f>IFERROR(VLOOKUP(AE17,'CRUCE OPORTUNIDADES'!$C$6:$D$105,2,FALSE),"")</f>
        <v/>
      </c>
      <c r="AG17" s="14">
        <v>11.07</v>
      </c>
      <c r="AH17" s="14" t="str">
        <f>IFERROR(VLOOKUP(AG17,'CRUCE OPORTUNIDADES'!$C$6:$D$105,2,FALSE),"")</f>
        <v/>
      </c>
      <c r="AI17" s="14">
        <v>12.07</v>
      </c>
      <c r="AJ17" s="14" t="str">
        <f>IFERROR(VLOOKUP(AI17,'CRUCE OPORTUNIDADES'!$C$6:$D$105,2,FALSE),"")</f>
        <v/>
      </c>
      <c r="AK17" s="14">
        <v>13.07</v>
      </c>
      <c r="AL17" s="14" t="str">
        <f>IFERROR(VLOOKUP(AK17,'CRUCE OPORTUNIDADES'!$C$6:$D$105,2,FALSE),"")</f>
        <v/>
      </c>
      <c r="AM17" s="14">
        <v>14.07</v>
      </c>
      <c r="AN17" s="14" t="str">
        <f>IFERROR(VLOOKUP(AM17,'CRUCE OPORTUNIDADES'!$C$6:$D$105,2,FALSE),"")</f>
        <v/>
      </c>
      <c r="AO17" s="14">
        <v>15.07</v>
      </c>
      <c r="AP17" s="14" t="str">
        <f>IFERROR(VLOOKUP(AO17,'CRUCE OPORTUNIDADES'!$C$6:$D$105,2,FALSE),"")</f>
        <v/>
      </c>
      <c r="AQ17" s="14">
        <v>16.07</v>
      </c>
      <c r="AR17" s="14" t="str">
        <f>IFERROR(VLOOKUP(AQ17,'CRUCE OPORTUNIDADES'!$C$6:$D$105,2,FALSE),"")</f>
        <v/>
      </c>
      <c r="AS17" s="14">
        <v>17.07</v>
      </c>
      <c r="AT17" s="14" t="str">
        <f>IFERROR(VLOOKUP(AS17,'CRUCE OPORTUNIDADES'!$C$6:$D$105,2,FALSE),"")</f>
        <v/>
      </c>
      <c r="AU17" s="14">
        <v>18.07</v>
      </c>
      <c r="AV17" s="14" t="str">
        <f>IFERROR(VLOOKUP(AU17,'CRUCE OPORTUNIDADES'!$C$6:$D$105,2,FALSE),"")</f>
        <v/>
      </c>
      <c r="AW17" s="14">
        <v>19.07</v>
      </c>
      <c r="AX17" s="14" t="str">
        <f>IFERROR(VLOOKUP(AW17,'CRUCE OPORTUNIDADES'!$C$6:$D$105,2,FALSE),"")</f>
        <v/>
      </c>
      <c r="AY17" s="14">
        <v>20.07</v>
      </c>
      <c r="AZ17" s="14" t="str">
        <f>IFERROR(VLOOKUP(AY17,'CRUCE OPORTUNIDADES'!$C$6:$D$105,2,FALSE),"")</f>
        <v/>
      </c>
      <c r="BA17" s="14">
        <v>21.07</v>
      </c>
      <c r="BB17" s="14" t="str">
        <f>IFERROR(VLOOKUP(BA17,'CRUCE OPORTUNIDADES'!$C$6:$D$105,2,FALSE),"")</f>
        <v/>
      </c>
      <c r="BC17" s="14">
        <v>22.07</v>
      </c>
      <c r="BD17" s="14" t="str">
        <f>IFERROR(VLOOKUP(BC17,'CRUCE OPORTUNIDADES'!$C$6:$D$105,2,FALSE),"")</f>
        <v/>
      </c>
      <c r="BE17" s="14">
        <v>23.07</v>
      </c>
      <c r="BF17" s="14" t="str">
        <f>IFERROR(VLOOKUP(BE17,'CRUCE OPORTUNIDADES'!$C$6:$D$105,2,FALSE),"")</f>
        <v/>
      </c>
      <c r="BG17" s="14">
        <v>24.07</v>
      </c>
      <c r="BH17" s="14" t="str">
        <f>IFERROR(VLOOKUP(BG17,'CRUCE OPORTUNIDADES'!$C$6:$D$105,2,FALSE),"")</f>
        <v/>
      </c>
      <c r="BI17" s="14">
        <v>25.07</v>
      </c>
      <c r="BJ17" s="14" t="str">
        <f>IFERROR(VLOOKUP(BI17,'CRUCE OPORTUNIDADES'!$C$6:$D$105,2,FALSE),"")</f>
        <v/>
      </c>
    </row>
    <row r="18" spans="4:62">
      <c r="D18" s="12" t="str">
        <f>CONCATENATE(X15,X16,X17,X18,X19,X20,X21,X23,X24,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X208,X209,X210,X211,X212,X213,X214)</f>
        <v/>
      </c>
      <c r="E18" s="12" t="str">
        <f>CONCATENATE(Z15,Z16,Z17,Z18,Z19,Z20,Z21,Z23,Z24,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Z208,Z209,Z210,Z211,Z212,Z213,Z214)</f>
        <v/>
      </c>
      <c r="F18" s="12" t="str">
        <f>CONCATENATE(AB15,AB16,AB17,AB18,AB19,AB20,AB21,AB23,AB24,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AB208,AB209,AB210,AB211,AB212,AB213,AB214)</f>
        <v/>
      </c>
      <c r="G18" s="12" t="str">
        <f>CONCATENATE(AD15,AD16,AD17,AD18,AD19,AD20,AD21,AD23,AD24,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AD208,AD209,AD210,AD211,AD212,AD213,AD214)</f>
        <v/>
      </c>
      <c r="I18" s="12" t="str">
        <f>CONCATENATE(AF15,AF16,AF17,AF18,AF19,AF20,AF21,AF23,AF24,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AF208,AF209,AF210,AF211,AF212,AF213,AF214)</f>
        <v/>
      </c>
      <c r="K18" s="12"/>
      <c r="N18" s="14" t="str">
        <f>IF(N19&lt;&gt;""," -O","")</f>
        <v/>
      </c>
      <c r="P18" s="14" t="str">
        <f>IF(P19&lt;&gt;""," -O","")</f>
        <v/>
      </c>
      <c r="R18" s="14" t="str">
        <f>IF(R19&lt;&gt;""," -O","")</f>
        <v/>
      </c>
      <c r="T18" s="14" t="str">
        <f>IF(T19&lt;&gt;""," -O","")</f>
        <v/>
      </c>
      <c r="V18" s="14" t="str">
        <f>IF(V19&lt;&gt;""," -O","")</f>
        <v/>
      </c>
      <c r="X18" s="14" t="str">
        <f>IF(X19&lt;&gt;""," -O","")</f>
        <v/>
      </c>
      <c r="Z18" s="14" t="str">
        <f>IF(Z19&lt;&gt;""," -O","")</f>
        <v/>
      </c>
      <c r="AB18" s="14" t="str">
        <f>IF(AB19&lt;&gt;""," -O","")</f>
        <v/>
      </c>
      <c r="AD18" s="14" t="str">
        <f>IF(AD19&lt;&gt;""," -O","")</f>
        <v/>
      </c>
      <c r="AF18" s="14" t="str">
        <f>IF(AF19&lt;&gt;""," -O","")</f>
        <v/>
      </c>
      <c r="AH18" s="14" t="str">
        <f>IF(AH19&lt;&gt;""," -O","")</f>
        <v/>
      </c>
      <c r="AJ18" s="14" t="str">
        <f>IF(AJ19&lt;&gt;""," -O","")</f>
        <v/>
      </c>
      <c r="AL18" s="14" t="str">
        <f>IF(AL19&lt;&gt;""," -O","")</f>
        <v/>
      </c>
      <c r="AN18" s="14" t="str">
        <f>IF(AN19&lt;&gt;""," -O","")</f>
        <v/>
      </c>
      <c r="AP18" s="14" t="str">
        <f>IF(AP19&lt;&gt;""," -O","")</f>
        <v/>
      </c>
      <c r="AR18" s="14" t="str">
        <f>IF(AR19&lt;&gt;""," -O","")</f>
        <v/>
      </c>
      <c r="AT18" s="14" t="str">
        <f>IF(AT19&lt;&gt;""," -O","")</f>
        <v/>
      </c>
      <c r="AV18" s="14" t="str">
        <f>IF(AV19&lt;&gt;""," -O","")</f>
        <v/>
      </c>
      <c r="AX18" s="14" t="str">
        <f>IF(AX19&lt;&gt;""," -O","")</f>
        <v/>
      </c>
      <c r="AZ18" s="14" t="str">
        <f>IF(AZ19&lt;&gt;""," -O","")</f>
        <v/>
      </c>
      <c r="BB18" s="14" t="str">
        <f>IF(BB19&lt;&gt;""," -O","")</f>
        <v/>
      </c>
      <c r="BD18" s="14" t="str">
        <f>IF(BD19&lt;&gt;""," -O","")</f>
        <v/>
      </c>
      <c r="BF18" s="14" t="str">
        <f>IF(BF19&lt;&gt;""," -O","")</f>
        <v/>
      </c>
      <c r="BH18" s="14" t="str">
        <f>IF(BH19&lt;&gt;""," -O","")</f>
        <v/>
      </c>
      <c r="BJ18" s="14" t="str">
        <f>IF(BJ19&lt;&gt;""," -O","")</f>
        <v/>
      </c>
    </row>
    <row r="19" spans="4:62">
      <c r="D19" s="12" t="str">
        <f>CONCATENATE(AH15,AH16,AH17,AH18,AH19,AH20,AH21,AH23,AH24,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AH208,AH209,AH210,AH211,AH212,AH213,AH214)</f>
        <v/>
      </c>
      <c r="E19" s="12" t="str">
        <f>CONCATENATE(AJ15,AJ16,AJ17,AJ18,AJ19,AJ20,AJ21,AJ23,AJ24,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AJ208,AJ209,AJ210,AJ211,AJ212,AJ213,AJ214)</f>
        <v/>
      </c>
      <c r="F19" s="12" t="str">
        <f>CONCATENATE(AL15,AL16,AL17,AL18,AL19,AL20,AL21,AL23,AL24,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AL208,AL209,AL210,AL211,AL212,AL213,AL214)</f>
        <v/>
      </c>
      <c r="G19" s="12" t="str">
        <f>CONCATENATE(AN15,AN16,AN17,AN18,AN19,AN20,AN21,AN23,AN24,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AN208,AN209,AN210,AN211,AN212,AN213,AN214)</f>
        <v/>
      </c>
      <c r="I19" s="12" t="str">
        <f>CONCATENATE(AP15,AP16,AP17,AP18,AP19,AP20,AP21,AP23,AP24,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AP208,AP209,AP210,AP211,AP212,AP213,AP214)</f>
        <v/>
      </c>
      <c r="K19" s="12"/>
      <c r="M19" s="14">
        <v>1.08</v>
      </c>
      <c r="N19" s="14" t="str">
        <f>IFERROR(VLOOKUP(M19,'CRUCE OPORTUNIDADES'!$C$6:$D$105,2,FALSE),"")</f>
        <v/>
      </c>
      <c r="O19" s="14">
        <v>2.08</v>
      </c>
      <c r="P19" s="14" t="str">
        <f>IFERROR(VLOOKUP(O19,'CRUCE OPORTUNIDADES'!$C$6:$D$105,2,FALSE),"")</f>
        <v/>
      </c>
      <c r="Q19" s="14">
        <v>3.08</v>
      </c>
      <c r="R19" s="14" t="str">
        <f>IFERROR(VLOOKUP(Q19,'CRUCE OPORTUNIDADES'!$C$6:$D$105,2,FALSE),"")</f>
        <v/>
      </c>
      <c r="S19" s="14">
        <v>4.08</v>
      </c>
      <c r="T19" s="14" t="str">
        <f>IFERROR(VLOOKUP(S19,'CRUCE OPORTUNIDADES'!$C$6:$D$105,2,FALSE),"")</f>
        <v/>
      </c>
      <c r="U19" s="14">
        <v>5.08</v>
      </c>
      <c r="V19" s="14" t="str">
        <f>IFERROR(VLOOKUP(U19,'CRUCE OPORTUNIDADES'!$C$6:$D$105,2,FALSE),"")</f>
        <v/>
      </c>
      <c r="W19" s="14">
        <v>6.08</v>
      </c>
      <c r="X19" s="14" t="str">
        <f>IFERROR(VLOOKUP(W19,'CRUCE OPORTUNIDADES'!$C$6:$D$105,2,FALSE),"")</f>
        <v/>
      </c>
      <c r="Y19" s="14">
        <v>7.08</v>
      </c>
      <c r="Z19" s="14" t="str">
        <f>IFERROR(VLOOKUP(Y19,'CRUCE OPORTUNIDADES'!$C$6:$D$105,2,FALSE),"")</f>
        <v/>
      </c>
      <c r="AA19" s="14">
        <v>8.08</v>
      </c>
      <c r="AB19" s="14" t="str">
        <f>IFERROR(VLOOKUP(AA19,'CRUCE OPORTUNIDADES'!$C$6:$D$105,2,FALSE),"")</f>
        <v/>
      </c>
      <c r="AC19" s="14">
        <v>9.08</v>
      </c>
      <c r="AD19" s="14" t="str">
        <f>IFERROR(VLOOKUP(AC19,'CRUCE OPORTUNIDADES'!$C$6:$D$105,2,FALSE),"")</f>
        <v/>
      </c>
      <c r="AE19" s="14">
        <v>10.08</v>
      </c>
      <c r="AF19" s="14" t="str">
        <f>IFERROR(VLOOKUP(AE19,'CRUCE OPORTUNIDADES'!$C$6:$D$105,2,FALSE),"")</f>
        <v/>
      </c>
      <c r="AG19" s="14">
        <v>11.08</v>
      </c>
      <c r="AH19" s="14" t="str">
        <f>IFERROR(VLOOKUP(AG19,'CRUCE OPORTUNIDADES'!$C$6:$D$105,2,FALSE),"")</f>
        <v/>
      </c>
      <c r="AI19" s="14">
        <v>12.08</v>
      </c>
      <c r="AJ19" s="14" t="str">
        <f>IFERROR(VLOOKUP(AI19,'CRUCE OPORTUNIDADES'!$C$6:$D$105,2,FALSE),"")</f>
        <v/>
      </c>
      <c r="AK19" s="14">
        <v>13.08</v>
      </c>
      <c r="AL19" s="14" t="str">
        <f>IFERROR(VLOOKUP(AK19,'CRUCE OPORTUNIDADES'!$C$6:$D$105,2,FALSE),"")</f>
        <v/>
      </c>
      <c r="AM19" s="14">
        <v>14.08</v>
      </c>
      <c r="AN19" s="14" t="str">
        <f>IFERROR(VLOOKUP(AM19,'CRUCE OPORTUNIDADES'!$C$6:$D$105,2,FALSE),"")</f>
        <v/>
      </c>
      <c r="AO19" s="14">
        <v>15.08</v>
      </c>
      <c r="AP19" s="14" t="str">
        <f>IFERROR(VLOOKUP(AO19,'CRUCE OPORTUNIDADES'!$C$6:$D$105,2,FALSE),"")</f>
        <v/>
      </c>
      <c r="AQ19" s="14">
        <v>16.079999999999998</v>
      </c>
      <c r="AR19" s="14" t="str">
        <f>IFERROR(VLOOKUP(AQ19,'CRUCE OPORTUNIDADES'!$C$6:$D$105,2,FALSE),"")</f>
        <v/>
      </c>
      <c r="AS19" s="14">
        <v>17.079999999999998</v>
      </c>
      <c r="AT19" s="14" t="str">
        <f>IFERROR(VLOOKUP(AS19,'CRUCE OPORTUNIDADES'!$C$6:$D$105,2,FALSE),"")</f>
        <v/>
      </c>
      <c r="AU19" s="14">
        <v>18.079999999999998</v>
      </c>
      <c r="AV19" s="14" t="str">
        <f>IFERROR(VLOOKUP(AU19,'CRUCE OPORTUNIDADES'!$C$6:$D$105,2,FALSE),"")</f>
        <v/>
      </c>
      <c r="AW19" s="14">
        <v>19.079999999999998</v>
      </c>
      <c r="AX19" s="14" t="str">
        <f>IFERROR(VLOOKUP(AW19,'CRUCE OPORTUNIDADES'!$C$6:$D$105,2,FALSE),"")</f>
        <v/>
      </c>
      <c r="AY19" s="14">
        <v>20.079999999999998</v>
      </c>
      <c r="AZ19" s="14" t="str">
        <f>IFERROR(VLOOKUP(AY19,'CRUCE OPORTUNIDADES'!$C$6:$D$105,2,FALSE),"")</f>
        <v/>
      </c>
      <c r="BA19" s="14">
        <v>21.08</v>
      </c>
      <c r="BB19" s="14" t="str">
        <f>IFERROR(VLOOKUP(BA19,'CRUCE OPORTUNIDADES'!$C$6:$D$105,2,FALSE),"")</f>
        <v/>
      </c>
      <c r="BC19" s="14">
        <v>22.08</v>
      </c>
      <c r="BD19" s="14" t="str">
        <f>IFERROR(VLOOKUP(BC19,'CRUCE OPORTUNIDADES'!$C$6:$D$105,2,FALSE),"")</f>
        <v/>
      </c>
      <c r="BE19" s="14">
        <v>23.08</v>
      </c>
      <c r="BF19" s="14" t="str">
        <f>IFERROR(VLOOKUP(BE19,'CRUCE OPORTUNIDADES'!$C$6:$D$105,2,FALSE),"")</f>
        <v/>
      </c>
      <c r="BG19" s="14">
        <v>24.08</v>
      </c>
      <c r="BH19" s="14" t="str">
        <f>IFERROR(VLOOKUP(BG19,'CRUCE OPORTUNIDADES'!$C$6:$D$105,2,FALSE),"")</f>
        <v/>
      </c>
      <c r="BI19" s="14">
        <v>25.08</v>
      </c>
      <c r="BJ19" s="14" t="str">
        <f>IFERROR(VLOOKUP(BI19,'CRUCE OPORTUNIDADES'!$C$6:$D$105,2,FALSE),"")</f>
        <v/>
      </c>
    </row>
    <row r="20" spans="4:62">
      <c r="D20" s="12" t="str">
        <f>CONCATENATE(AR15,AR16,AR17,AR18,AR19,AR20,AR21,AR23,AR24,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f>
        <v/>
      </c>
      <c r="E20" s="12" t="str">
        <f>CONCATENATE(AT15,AT16,AT17,AT18,AT19,AT20,AT21,AT23,AT24,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f>
        <v/>
      </c>
      <c r="F20" s="12" t="str">
        <f>CONCATENATE(AV15,AV16,AV17,AV18,AV19,AV20,AV21,AV23,AV24,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f>
        <v/>
      </c>
      <c r="G20" s="12" t="str">
        <f>CONCATENATE(AX15,AX16,AX17,AX18,AX19,AX20,AX21,AX23,AX24,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f>
        <v/>
      </c>
      <c r="I20" s="12" t="str">
        <f>CONCATENATE(AZ15,AZ16,AZ17,AZ18,AZ19,AZ20,AZ21,AZ23,AZ24,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f>
        <v/>
      </c>
      <c r="K20" s="12"/>
      <c r="N20" s="14" t="str">
        <f>IF(N21&lt;&gt;""," -O","")</f>
        <v/>
      </c>
      <c r="P20" s="14" t="str">
        <f>IF(P21&lt;&gt;""," -O","")</f>
        <v/>
      </c>
      <c r="R20" s="14" t="str">
        <f>IF(R21&lt;&gt;""," -O","")</f>
        <v/>
      </c>
      <c r="T20" s="14" t="str">
        <f>IF(T21&lt;&gt;""," -O","")</f>
        <v/>
      </c>
      <c r="V20" s="14" t="str">
        <f>IF(V21&lt;&gt;""," -O","")</f>
        <v/>
      </c>
      <c r="X20" s="14" t="str">
        <f>IF(X21&lt;&gt;""," -O","")</f>
        <v/>
      </c>
      <c r="Z20" s="14" t="str">
        <f>IF(Z21&lt;&gt;""," -O","")</f>
        <v/>
      </c>
      <c r="AB20" s="14" t="str">
        <f>IF(AB21&lt;&gt;""," -O","")</f>
        <v/>
      </c>
      <c r="AD20" s="14" t="str">
        <f>IF(AD21&lt;&gt;""," -O","")</f>
        <v/>
      </c>
      <c r="AF20" s="14" t="str">
        <f>IF(AF21&lt;&gt;""," -O","")</f>
        <v/>
      </c>
      <c r="AH20" s="14" t="str">
        <f>IF(AH21&lt;&gt;""," -O","")</f>
        <v/>
      </c>
      <c r="AJ20" s="14" t="str">
        <f>IF(AJ21&lt;&gt;""," -O","")</f>
        <v/>
      </c>
      <c r="AL20" s="14" t="str">
        <f>IF(AL21&lt;&gt;""," -O","")</f>
        <v/>
      </c>
      <c r="AN20" s="14" t="str">
        <f>IF(AN21&lt;&gt;""," -O","")</f>
        <v/>
      </c>
      <c r="AP20" s="14" t="str">
        <f>IF(AP21&lt;&gt;""," -O","")</f>
        <v/>
      </c>
      <c r="AR20" s="14" t="str">
        <f>IF(AR21&lt;&gt;""," -O","")</f>
        <v/>
      </c>
      <c r="AT20" s="14" t="str">
        <f>IF(AT21&lt;&gt;""," -O","")</f>
        <v/>
      </c>
      <c r="AV20" s="14" t="str">
        <f>IF(AV21&lt;&gt;""," -O","")</f>
        <v/>
      </c>
      <c r="AX20" s="14" t="str">
        <f>IF(AX21&lt;&gt;""," -O","")</f>
        <v/>
      </c>
      <c r="AZ20" s="14" t="str">
        <f>IF(AZ21&lt;&gt;""," -O","")</f>
        <v/>
      </c>
      <c r="BB20" s="14" t="str">
        <f>IF(BB21&lt;&gt;""," -O","")</f>
        <v/>
      </c>
      <c r="BD20" s="14" t="str">
        <f>IF(BD21&lt;&gt;""," -O","")</f>
        <v/>
      </c>
      <c r="BF20" s="14" t="str">
        <f>IF(BF21&lt;&gt;""," -O","")</f>
        <v/>
      </c>
      <c r="BH20" s="14" t="str">
        <f>IF(BH21&lt;&gt;""," -O","")</f>
        <v/>
      </c>
      <c r="BJ20" s="14" t="str">
        <f>IF(BJ21&lt;&gt;""," -O","")</f>
        <v/>
      </c>
    </row>
    <row r="21" spans="4:62">
      <c r="D21" s="12" t="str">
        <f>CONCATENATE(BB15,BB16,BB17,BB18,BB19,BB20,BB21,BB23,BB24,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f>
        <v/>
      </c>
      <c r="E21" s="12" t="str">
        <f>CONCATENATE(BD15,BD16,BD17,BD18,BD19,BD20,BD21,BD23,BD24,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f>
        <v/>
      </c>
      <c r="F21" s="12" t="str">
        <f>CONCATENATE(BF15,BF16,BF17,BF18,BF19,BF20,BF21,BF23,BF24,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f>
        <v/>
      </c>
      <c r="G21" s="12" t="str">
        <f>CONCATENATE(BH15,BH16,BH17,BH18,BH19,BH20,BH21,BH23,BH24,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f>
        <v/>
      </c>
      <c r="I21" s="12" t="str">
        <f>CONCATENATE(BJ15,BJ16,BJ17,BJ18,BJ19,BJ20,BJ21,BJ23,BJ24,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f>
        <v/>
      </c>
      <c r="K21" s="12"/>
      <c r="M21" s="14">
        <v>1.0900000000000001</v>
      </c>
      <c r="N21" s="14" t="str">
        <f>IFERROR(VLOOKUP(M21,'CRUCE OPORTUNIDADES'!$C$6:$D$105,2,FALSE),"")</f>
        <v/>
      </c>
      <c r="O21" s="14">
        <v>2.09</v>
      </c>
      <c r="P21" s="14" t="str">
        <f>IFERROR(VLOOKUP(O21,'CRUCE OPORTUNIDADES'!$C$6:$D$105,2,FALSE),"")</f>
        <v/>
      </c>
      <c r="Q21" s="14">
        <v>3.09</v>
      </c>
      <c r="R21" s="14" t="str">
        <f>IFERROR(VLOOKUP(Q21,'CRUCE OPORTUNIDADES'!$C$6:$D$105,2,FALSE),"")</f>
        <v/>
      </c>
      <c r="S21" s="14">
        <v>4.09</v>
      </c>
      <c r="T21" s="14" t="str">
        <f>IFERROR(VLOOKUP(S21,'CRUCE OPORTUNIDADES'!$C$6:$D$105,2,FALSE),"")</f>
        <v/>
      </c>
      <c r="U21" s="14">
        <v>5.09</v>
      </c>
      <c r="V21" s="14" t="str">
        <f>IFERROR(VLOOKUP(U21,'CRUCE OPORTUNIDADES'!$C$6:$D$105,2,FALSE),"")</f>
        <v/>
      </c>
      <c r="W21" s="14">
        <v>6.09</v>
      </c>
      <c r="X21" s="14" t="str">
        <f>IFERROR(VLOOKUP(W21,'CRUCE OPORTUNIDADES'!$C$6:$D$105,2,FALSE),"")</f>
        <v/>
      </c>
      <c r="Y21" s="14">
        <v>7.09</v>
      </c>
      <c r="Z21" s="14" t="str">
        <f>IFERROR(VLOOKUP(Y21,'CRUCE OPORTUNIDADES'!$C$6:$D$105,2,FALSE),"")</f>
        <v/>
      </c>
      <c r="AA21" s="14">
        <v>8.09</v>
      </c>
      <c r="AB21" s="14" t="str">
        <f>IFERROR(VLOOKUP(AA21,'CRUCE OPORTUNIDADES'!$C$6:$D$105,2,FALSE),"")</f>
        <v/>
      </c>
      <c r="AC21" s="14">
        <v>9.09</v>
      </c>
      <c r="AD21" s="14" t="str">
        <f>IFERROR(VLOOKUP(AC21,'CRUCE OPORTUNIDADES'!$C$6:$D$105,2,FALSE),"")</f>
        <v/>
      </c>
      <c r="AE21" s="14">
        <v>10.09</v>
      </c>
      <c r="AF21" s="14" t="str">
        <f>IFERROR(VLOOKUP(AE21,'CRUCE OPORTUNIDADES'!$C$6:$D$105,2,FALSE),"")</f>
        <v/>
      </c>
      <c r="AG21" s="14">
        <v>11.09</v>
      </c>
      <c r="AH21" s="14" t="str">
        <f>IFERROR(VLOOKUP(AG21,'CRUCE OPORTUNIDADES'!$C$6:$D$105,2,FALSE),"")</f>
        <v/>
      </c>
      <c r="AI21" s="14">
        <v>12.09</v>
      </c>
      <c r="AJ21" s="14" t="str">
        <f>IFERROR(VLOOKUP(AI21,'CRUCE OPORTUNIDADES'!$C$6:$D$105,2,FALSE),"")</f>
        <v/>
      </c>
      <c r="AK21" s="14">
        <v>13.09</v>
      </c>
      <c r="AL21" s="14" t="str">
        <f>IFERROR(VLOOKUP(AK21,'CRUCE OPORTUNIDADES'!$C$6:$D$105,2,FALSE),"")</f>
        <v/>
      </c>
      <c r="AM21" s="14">
        <v>14.09</v>
      </c>
      <c r="AN21" s="14" t="str">
        <f>IFERROR(VLOOKUP(AM21,'CRUCE OPORTUNIDADES'!$C$6:$D$105,2,FALSE),"")</f>
        <v/>
      </c>
      <c r="AO21" s="14">
        <v>15.09</v>
      </c>
      <c r="AP21" s="14" t="str">
        <f>IFERROR(VLOOKUP(AO21,'CRUCE OPORTUNIDADES'!$C$6:$D$105,2,FALSE),"")</f>
        <v/>
      </c>
      <c r="AQ21" s="14">
        <v>16.09</v>
      </c>
      <c r="AR21" s="14" t="str">
        <f>IFERROR(VLOOKUP(AQ21,'CRUCE OPORTUNIDADES'!$C$6:$D$105,2,FALSE),"")</f>
        <v/>
      </c>
      <c r="AS21" s="14">
        <v>17.09</v>
      </c>
      <c r="AT21" s="14" t="str">
        <f>IFERROR(VLOOKUP(AS21,'CRUCE OPORTUNIDADES'!$C$6:$D$105,2,FALSE),"")</f>
        <v/>
      </c>
      <c r="AU21" s="14">
        <v>18.09</v>
      </c>
      <c r="AV21" s="14" t="str">
        <f>IFERROR(VLOOKUP(AU21,'CRUCE OPORTUNIDADES'!$C$6:$D$105,2,FALSE),"")</f>
        <v/>
      </c>
      <c r="AW21" s="14">
        <v>19.09</v>
      </c>
      <c r="AX21" s="14" t="str">
        <f>IFERROR(VLOOKUP(AW21,'CRUCE OPORTUNIDADES'!$C$6:$D$105,2,FALSE),"")</f>
        <v/>
      </c>
      <c r="AY21" s="14">
        <v>20.09</v>
      </c>
      <c r="AZ21" s="14" t="str">
        <f>IFERROR(VLOOKUP(AY21,'CRUCE OPORTUNIDADES'!$C$6:$D$105,2,FALSE),"")</f>
        <v/>
      </c>
      <c r="BA21" s="14">
        <v>21.09</v>
      </c>
      <c r="BB21" s="14" t="str">
        <f>IFERROR(VLOOKUP(BA21,'CRUCE OPORTUNIDADES'!$C$6:$D$105,2,FALSE),"")</f>
        <v/>
      </c>
      <c r="BC21" s="14">
        <v>22.09</v>
      </c>
      <c r="BD21" s="14" t="str">
        <f>IFERROR(VLOOKUP(BC21,'CRUCE OPORTUNIDADES'!$C$6:$D$105,2,FALSE),"")</f>
        <v/>
      </c>
      <c r="BE21" s="14">
        <v>23.09</v>
      </c>
      <c r="BF21" s="14" t="str">
        <f>IFERROR(VLOOKUP(BE21,'CRUCE OPORTUNIDADES'!$C$6:$D$105,2,FALSE),"")</f>
        <v/>
      </c>
      <c r="BG21" s="14">
        <v>24.09</v>
      </c>
      <c r="BH21" s="14" t="str">
        <f>IFERROR(VLOOKUP(BG21,'CRUCE OPORTUNIDADES'!$C$6:$D$105,2,FALSE),"")</f>
        <v/>
      </c>
      <c r="BI21" s="14">
        <v>25.09</v>
      </c>
      <c r="BJ21" s="14" t="str">
        <f>IFERROR(VLOOKUP(BI21,'CRUCE OPORTUNIDADES'!$C$6:$D$105,2,FALSE),"")</f>
        <v/>
      </c>
    </row>
    <row r="22" spans="4:62">
      <c r="K22" s="12"/>
      <c r="N22" s="14" t="str">
        <f>IF(N23&lt;&gt;""," -O","")</f>
        <v/>
      </c>
      <c r="P22" s="14" t="str">
        <f>IF(P23&lt;&gt;""," -O","")</f>
        <v/>
      </c>
      <c r="R22" s="14" t="str">
        <f>IF(R23&lt;&gt;""," -O","")</f>
        <v/>
      </c>
      <c r="T22" s="14" t="str">
        <f>IF(T23&lt;&gt;""," -O","")</f>
        <v/>
      </c>
      <c r="V22" s="14" t="str">
        <f>IF(V23&lt;&gt;""," -O","")</f>
        <v/>
      </c>
      <c r="X22" s="14" t="str">
        <f>IF(X23&lt;&gt;""," -O","")</f>
        <v/>
      </c>
      <c r="Z22" s="14" t="str">
        <f>IF(Z23&lt;&gt;""," -O","")</f>
        <v/>
      </c>
      <c r="AB22" s="14" t="str">
        <f>IF(AB23&lt;&gt;""," -O","")</f>
        <v/>
      </c>
      <c r="AD22" s="14" t="str">
        <f>IF(AD23&lt;&gt;""," -O","")</f>
        <v/>
      </c>
      <c r="AF22" s="14" t="str">
        <f>IF(AF23&lt;&gt;""," -O","")</f>
        <v/>
      </c>
      <c r="AH22" s="14" t="str">
        <f>IF(AH23&lt;&gt;""," -O","")</f>
        <v/>
      </c>
      <c r="AJ22" s="14" t="str">
        <f>IF(AJ23&lt;&gt;""," -O","")</f>
        <v/>
      </c>
      <c r="AL22" s="14" t="str">
        <f>IF(AL23&lt;&gt;""," -O","")</f>
        <v/>
      </c>
      <c r="AN22" s="14" t="str">
        <f>IF(AN23&lt;&gt;""," -O","")</f>
        <v/>
      </c>
      <c r="AP22" s="14" t="str">
        <f>IF(AP23&lt;&gt;""," -O","")</f>
        <v/>
      </c>
      <c r="AR22" s="14" t="str">
        <f>IF(AR23&lt;&gt;""," -O","")</f>
        <v/>
      </c>
      <c r="AT22" s="14" t="str">
        <f>IF(AT23&lt;&gt;""," -O","")</f>
        <v/>
      </c>
      <c r="AV22" s="14" t="str">
        <f>IF(AV23&lt;&gt;""," -O","")</f>
        <v/>
      </c>
      <c r="AX22" s="14" t="str">
        <f>IF(AX23&lt;&gt;""," -O","")</f>
        <v/>
      </c>
      <c r="AZ22" s="14" t="str">
        <f>IF(AZ23&lt;&gt;""," -O","")</f>
        <v/>
      </c>
      <c r="BB22" s="14" t="str">
        <f>IF(BB23&lt;&gt;""," -O","")</f>
        <v/>
      </c>
      <c r="BD22" s="14" t="str">
        <f>IF(BD23&lt;&gt;""," -O","")</f>
        <v/>
      </c>
      <c r="BF22" s="14" t="str">
        <f>IF(BF23&lt;&gt;""," -O","")</f>
        <v/>
      </c>
      <c r="BH22" s="14" t="str">
        <f>IF(BH23&lt;&gt;""," -O","")</f>
        <v/>
      </c>
      <c r="BJ22" s="14" t="str">
        <f>IF(BJ23&lt;&gt;""," -O","")</f>
        <v/>
      </c>
    </row>
    <row r="23" spans="4:62">
      <c r="K23" s="12"/>
      <c r="M23" s="14">
        <v>1.1000000000000001</v>
      </c>
      <c r="N23" s="14" t="str">
        <f>IFERROR(VLOOKUP(M23,'CRUCE OPORTUNIDADES'!$C$6:$D$105,2,FALSE),"")</f>
        <v/>
      </c>
      <c r="O23" s="14">
        <v>2.1</v>
      </c>
      <c r="P23" s="14" t="str">
        <f>IFERROR(VLOOKUP(O23,'CRUCE OPORTUNIDADES'!$C$6:$D$105,2,FALSE),"")</f>
        <v/>
      </c>
      <c r="Q23" s="14">
        <v>3.1</v>
      </c>
      <c r="R23" s="14" t="str">
        <f>IFERROR(VLOOKUP(Q23,'CRUCE OPORTUNIDADES'!$C$6:$D$105,2,FALSE),"")</f>
        <v/>
      </c>
      <c r="S23" s="14">
        <v>4.0999999999999996</v>
      </c>
      <c r="T23" s="14" t="str">
        <f>IFERROR(VLOOKUP(S23,'CRUCE OPORTUNIDADES'!$C$6:$D$105,2,FALSE),"")</f>
        <v/>
      </c>
      <c r="U23" s="14">
        <v>5.0999999999999996</v>
      </c>
      <c r="V23" s="14" t="str">
        <f>IFERROR(VLOOKUP(U23,'CRUCE OPORTUNIDADES'!$C$6:$D$105,2,FALSE),"")</f>
        <v/>
      </c>
      <c r="W23" s="14">
        <v>6.1</v>
      </c>
      <c r="X23" s="14" t="str">
        <f>IFERROR(VLOOKUP(W23,'CRUCE OPORTUNIDADES'!$C$6:$D$105,2,FALSE),"")</f>
        <v/>
      </c>
      <c r="Y23" s="14">
        <v>7.1</v>
      </c>
      <c r="Z23" s="14" t="str">
        <f>IFERROR(VLOOKUP(Y23,'CRUCE OPORTUNIDADES'!$C$6:$D$105,2,FALSE),"")</f>
        <v/>
      </c>
      <c r="AA23" s="14">
        <v>8.1</v>
      </c>
      <c r="AB23" s="14" t="str">
        <f>IFERROR(VLOOKUP(AA23,'CRUCE OPORTUNIDADES'!$C$6:$D$105,2,FALSE),"")</f>
        <v/>
      </c>
      <c r="AC23" s="14">
        <v>9.1</v>
      </c>
      <c r="AD23" s="14" t="str">
        <f>IFERROR(VLOOKUP(AC23,'CRUCE OPORTUNIDADES'!$C$6:$D$105,2,FALSE),"")</f>
        <v/>
      </c>
      <c r="AE23" s="14">
        <v>10.1</v>
      </c>
      <c r="AF23" s="14" t="str">
        <f>IFERROR(VLOOKUP(AE23,'CRUCE OPORTUNIDADES'!$C$6:$D$105,2,FALSE),"")</f>
        <v/>
      </c>
      <c r="AG23" s="14">
        <v>11.1</v>
      </c>
      <c r="AH23" s="14" t="str">
        <f>IFERROR(VLOOKUP(AG23,'CRUCE OPORTUNIDADES'!$C$6:$D$105,2,FALSE),"")</f>
        <v/>
      </c>
      <c r="AI23" s="14">
        <v>12.1</v>
      </c>
      <c r="AJ23" s="14" t="str">
        <f>IFERROR(VLOOKUP(AI23,'CRUCE OPORTUNIDADES'!$C$6:$D$105,2,FALSE),"")</f>
        <v/>
      </c>
      <c r="AK23" s="14">
        <v>13.1</v>
      </c>
      <c r="AL23" s="14" t="str">
        <f>IFERROR(VLOOKUP(AK23,'CRUCE OPORTUNIDADES'!$C$6:$D$105,2,FALSE),"")</f>
        <v/>
      </c>
      <c r="AM23" s="14">
        <v>14.1</v>
      </c>
      <c r="AN23" s="14" t="str">
        <f>IFERROR(VLOOKUP(AM23,'CRUCE OPORTUNIDADES'!$C$6:$D$105,2,FALSE),"")</f>
        <v/>
      </c>
      <c r="AO23" s="14">
        <v>15.1</v>
      </c>
      <c r="AP23" s="14" t="str">
        <f>IFERROR(VLOOKUP(AO23,'CRUCE OPORTUNIDADES'!$C$6:$D$105,2,FALSE),"")</f>
        <v/>
      </c>
      <c r="AQ23" s="14">
        <v>16.100000000000001</v>
      </c>
      <c r="AR23" s="14" t="str">
        <f>IFERROR(VLOOKUP(AQ23,'CRUCE OPORTUNIDADES'!$C$6:$D$105,2,FALSE),"")</f>
        <v/>
      </c>
      <c r="AS23" s="14">
        <v>17.100000000000001</v>
      </c>
      <c r="AT23" s="14" t="str">
        <f>IFERROR(VLOOKUP(AS23,'CRUCE OPORTUNIDADES'!$C$6:$D$105,2,FALSE),"")</f>
        <v/>
      </c>
      <c r="AU23" s="14">
        <v>18.100000000000001</v>
      </c>
      <c r="AV23" s="14" t="str">
        <f>IFERROR(VLOOKUP(AU23,'CRUCE OPORTUNIDADES'!$C$6:$D$105,2,FALSE),"")</f>
        <v/>
      </c>
      <c r="AW23" s="14">
        <v>19.100000000000001</v>
      </c>
      <c r="AX23" s="14" t="str">
        <f>IFERROR(VLOOKUP(AW23,'CRUCE OPORTUNIDADES'!$C$6:$D$105,2,FALSE),"")</f>
        <v/>
      </c>
      <c r="AY23" s="14">
        <v>20.100000000000001</v>
      </c>
      <c r="AZ23" s="14" t="str">
        <f>IFERROR(VLOOKUP(AY23,'CRUCE OPORTUNIDADES'!$C$6:$D$105,2,FALSE),"")</f>
        <v/>
      </c>
      <c r="BA23" s="14">
        <v>21.1</v>
      </c>
      <c r="BB23" s="14" t="str">
        <f>IFERROR(VLOOKUP(BA23,'CRUCE OPORTUNIDADES'!$C$6:$D$105,2,FALSE),"")</f>
        <v/>
      </c>
      <c r="BC23" s="14">
        <v>22.1</v>
      </c>
      <c r="BD23" s="14" t="str">
        <f>IFERROR(VLOOKUP(BC23,'CRUCE OPORTUNIDADES'!$C$6:$D$105,2,FALSE),"")</f>
        <v/>
      </c>
      <c r="BE23" s="14">
        <v>23.1</v>
      </c>
      <c r="BF23" s="14" t="str">
        <f>IFERROR(VLOOKUP(BE23,'CRUCE OPORTUNIDADES'!$C$6:$D$105,2,FALSE),"")</f>
        <v/>
      </c>
      <c r="BG23" s="14">
        <v>24.1</v>
      </c>
      <c r="BH23" s="14" t="str">
        <f>IFERROR(VLOOKUP(BG23,'CRUCE OPORTUNIDADES'!$C$6:$D$105,2,FALSE),"")</f>
        <v/>
      </c>
      <c r="BI23" s="14">
        <v>25.1</v>
      </c>
      <c r="BJ23" s="14" t="str">
        <f>IFERROR(VLOOKUP(BI23,'CRUCE OPORTUNIDADES'!$C$6:$D$105,2,FALSE),"")</f>
        <v/>
      </c>
    </row>
    <row r="24" spans="4:62">
      <c r="N24" s="14" t="str">
        <f>IF(N25&lt;&gt;""," -O","")</f>
        <v/>
      </c>
      <c r="P24" s="14" t="str">
        <f>IF(P25&lt;&gt;""," -O","")</f>
        <v/>
      </c>
      <c r="R24" s="14" t="str">
        <f>IF(R25&lt;&gt;""," -O","")</f>
        <v/>
      </c>
      <c r="T24" s="14" t="str">
        <f>IF(T25&lt;&gt;""," -O","")</f>
        <v/>
      </c>
      <c r="V24" s="14" t="str">
        <f>IF(V25&lt;&gt;""," -O","")</f>
        <v/>
      </c>
      <c r="X24" s="14" t="str">
        <f>IF(X25&lt;&gt;""," -O","")</f>
        <v/>
      </c>
      <c r="Z24" s="14" t="str">
        <f>IF(Z25&lt;&gt;""," -O","")</f>
        <v/>
      </c>
      <c r="AB24" s="14" t="str">
        <f>IF(AB25&lt;&gt;""," -O","")</f>
        <v/>
      </c>
      <c r="AD24" s="14" t="str">
        <f>IF(AD25&lt;&gt;""," -O","")</f>
        <v/>
      </c>
      <c r="AF24" s="14" t="str">
        <f>IF(AF25&lt;&gt;""," -O","")</f>
        <v/>
      </c>
      <c r="AH24" s="14" t="str">
        <f>IF(AH25&lt;&gt;""," -O","")</f>
        <v/>
      </c>
      <c r="AJ24" s="14" t="str">
        <f>IF(AJ25&lt;&gt;""," -O","")</f>
        <v/>
      </c>
      <c r="AL24" s="14" t="str">
        <f>IF(AL25&lt;&gt;""," -O","")</f>
        <v/>
      </c>
      <c r="AN24" s="14" t="str">
        <f>IF(AN25&lt;&gt;""," -O","")</f>
        <v/>
      </c>
      <c r="AP24" s="14" t="str">
        <f>IF(AP25&lt;&gt;""," -O","")</f>
        <v/>
      </c>
      <c r="AR24" s="14" t="str">
        <f>IF(AR25&lt;&gt;""," -O","")</f>
        <v/>
      </c>
      <c r="AT24" s="14" t="str">
        <f>IF(AT25&lt;&gt;""," -O","")</f>
        <v/>
      </c>
      <c r="AV24" s="14" t="str">
        <f>IF(AV25&lt;&gt;""," -O","")</f>
        <v/>
      </c>
      <c r="AX24" s="14" t="str">
        <f>IF(AX25&lt;&gt;""," -O","")</f>
        <v/>
      </c>
      <c r="AZ24" s="14" t="str">
        <f>IF(AZ25&lt;&gt;""," -O","")</f>
        <v/>
      </c>
      <c r="BB24" s="14" t="str">
        <f>IF(BB25&lt;&gt;""," -O","")</f>
        <v/>
      </c>
      <c r="BD24" s="14" t="str">
        <f>IF(BD25&lt;&gt;""," -O","")</f>
        <v/>
      </c>
      <c r="BF24" s="14" t="str">
        <f>IF(BF25&lt;&gt;""," -O","")</f>
        <v/>
      </c>
      <c r="BH24" s="14" t="str">
        <f>IF(BH25&lt;&gt;""," -O","")</f>
        <v/>
      </c>
      <c r="BJ24" s="14" t="str">
        <f>IF(BJ25&lt;&gt;""," -O","")</f>
        <v/>
      </c>
    </row>
    <row r="25" spans="4:62">
      <c r="M25" s="14">
        <v>1.1100000000000001</v>
      </c>
      <c r="N25" s="14" t="str">
        <f>IFERROR(VLOOKUP(M25,'CRUCE OPORTUNIDADES'!$C$6:$D$105,2,FALSE),"")</f>
        <v/>
      </c>
      <c r="O25" s="14">
        <v>2.11</v>
      </c>
      <c r="P25" s="14" t="str">
        <f>IFERROR(VLOOKUP(O25,'CRUCE OPORTUNIDADES'!$C$6:$D$105,2,FALSE),"")</f>
        <v/>
      </c>
      <c r="Q25" s="14">
        <v>3.11</v>
      </c>
      <c r="R25" s="14" t="str">
        <f>IFERROR(VLOOKUP(Q25,'CRUCE OPORTUNIDADES'!$C$6:$D$105,2,FALSE),"")</f>
        <v/>
      </c>
      <c r="S25" s="14">
        <v>4.1100000000000003</v>
      </c>
      <c r="T25" s="14" t="str">
        <f>IFERROR(VLOOKUP(S25,'CRUCE OPORTUNIDADES'!$C$6:$D$105,2,FALSE),"")</f>
        <v/>
      </c>
      <c r="U25" s="14">
        <v>5.1100000000000003</v>
      </c>
      <c r="V25" s="14" t="str">
        <f>IFERROR(VLOOKUP(U25,'CRUCE OPORTUNIDADES'!$C$6:$D$105,2,FALSE),"")</f>
        <v/>
      </c>
      <c r="W25" s="14">
        <v>6.11</v>
      </c>
      <c r="X25" s="14" t="str">
        <f>IFERROR(VLOOKUP(W25,'CRUCE OPORTUNIDADES'!$C$6:$D$105,2,FALSE),"")</f>
        <v/>
      </c>
      <c r="Y25" s="14">
        <v>7.11</v>
      </c>
      <c r="Z25" s="14" t="str">
        <f>IFERROR(VLOOKUP(Y25,'CRUCE OPORTUNIDADES'!$C$6:$D$105,2,FALSE),"")</f>
        <v/>
      </c>
      <c r="AA25" s="14">
        <v>8.11</v>
      </c>
      <c r="AB25" s="14" t="str">
        <f>IFERROR(VLOOKUP(AA25,'CRUCE OPORTUNIDADES'!$C$6:$D$105,2,FALSE),"")</f>
        <v/>
      </c>
      <c r="AC25" s="14">
        <v>9.11</v>
      </c>
      <c r="AD25" s="14" t="str">
        <f>IFERROR(VLOOKUP(AC25,'CRUCE OPORTUNIDADES'!$C$6:$D$105,2,FALSE),"")</f>
        <v/>
      </c>
      <c r="AE25" s="14">
        <v>10.11</v>
      </c>
      <c r="AF25" s="14" t="str">
        <f>IFERROR(VLOOKUP(AE25,'CRUCE OPORTUNIDADES'!$C$6:$D$105,2,FALSE),"")</f>
        <v/>
      </c>
      <c r="AG25" s="14">
        <v>11.11</v>
      </c>
      <c r="AH25" s="14" t="str">
        <f>IFERROR(VLOOKUP(AG25,'CRUCE OPORTUNIDADES'!$C$6:$D$105,2,FALSE),"")</f>
        <v/>
      </c>
      <c r="AI25" s="14">
        <v>12.11</v>
      </c>
      <c r="AJ25" s="14" t="str">
        <f>IFERROR(VLOOKUP(AI25,'CRUCE OPORTUNIDADES'!$C$6:$D$105,2,FALSE),"")</f>
        <v/>
      </c>
      <c r="AK25" s="14">
        <v>13.11</v>
      </c>
      <c r="AL25" s="14" t="str">
        <f>IFERROR(VLOOKUP(AK25,'CRUCE OPORTUNIDADES'!$C$6:$D$105,2,FALSE),"")</f>
        <v/>
      </c>
      <c r="AM25" s="14">
        <v>14.11</v>
      </c>
      <c r="AN25" s="14" t="str">
        <f>IFERROR(VLOOKUP(AM25,'CRUCE OPORTUNIDADES'!$C$6:$D$105,2,FALSE),"")</f>
        <v/>
      </c>
      <c r="AO25" s="14">
        <v>15.11</v>
      </c>
      <c r="AP25" s="14" t="str">
        <f>IFERROR(VLOOKUP(AO25,'CRUCE OPORTUNIDADES'!$C$6:$D$105,2,FALSE),"")</f>
        <v/>
      </c>
      <c r="AQ25" s="14">
        <v>16.11</v>
      </c>
      <c r="AR25" s="14" t="str">
        <f>IFERROR(VLOOKUP(AQ25,'CRUCE OPORTUNIDADES'!$C$6:$D$105,2,FALSE),"")</f>
        <v/>
      </c>
      <c r="AS25" s="14">
        <v>17.11</v>
      </c>
      <c r="AT25" s="14" t="str">
        <f>IFERROR(VLOOKUP(AS25,'CRUCE OPORTUNIDADES'!$C$6:$D$105,2,FALSE),"")</f>
        <v/>
      </c>
      <c r="AU25" s="14">
        <v>18.11</v>
      </c>
      <c r="AV25" s="14" t="str">
        <f>IFERROR(VLOOKUP(AU25,'CRUCE OPORTUNIDADES'!$C$6:$D$105,2,FALSE),"")</f>
        <v/>
      </c>
      <c r="AW25" s="14">
        <v>19.11</v>
      </c>
      <c r="AX25" s="14" t="str">
        <f>IFERROR(VLOOKUP(AW25,'CRUCE OPORTUNIDADES'!$C$6:$D$105,2,FALSE),"")</f>
        <v/>
      </c>
      <c r="AY25" s="14">
        <v>20.11</v>
      </c>
      <c r="AZ25" s="14" t="str">
        <f>IFERROR(VLOOKUP(AY25,'CRUCE OPORTUNIDADES'!$C$6:$D$105,2,FALSE),"")</f>
        <v/>
      </c>
      <c r="BA25" s="14">
        <v>21.11</v>
      </c>
      <c r="BB25" s="14" t="str">
        <f>IFERROR(VLOOKUP(BA25,'CRUCE OPORTUNIDADES'!$C$6:$D$105,2,FALSE),"")</f>
        <v/>
      </c>
      <c r="BC25" s="14">
        <v>22.11</v>
      </c>
      <c r="BD25" s="14" t="str">
        <f>IFERROR(VLOOKUP(BC25,'CRUCE OPORTUNIDADES'!$C$6:$D$105,2,FALSE),"")</f>
        <v/>
      </c>
      <c r="BE25" s="14">
        <v>23.11</v>
      </c>
      <c r="BF25" s="14" t="str">
        <f>IFERROR(VLOOKUP(BE25,'CRUCE OPORTUNIDADES'!$C$6:$D$105,2,FALSE),"")</f>
        <v/>
      </c>
      <c r="BG25" s="14">
        <v>24.11</v>
      </c>
      <c r="BH25" s="14" t="str">
        <f>IFERROR(VLOOKUP(BG25,'CRUCE OPORTUNIDADES'!$C$6:$D$105,2,FALSE),"")</f>
        <v/>
      </c>
      <c r="BI25" s="14">
        <v>25.11</v>
      </c>
      <c r="BJ25" s="14" t="str">
        <f>IFERROR(VLOOKUP(BI25,'CRUCE OPORTUNIDADES'!$C$6:$D$105,2,FALSE),"")</f>
        <v/>
      </c>
    </row>
    <row r="26" spans="4:62">
      <c r="N26" s="14" t="str">
        <f>IF(N27&lt;&gt;""," -O","")</f>
        <v/>
      </c>
      <c r="P26" s="14" t="str">
        <f>IF(P27&lt;&gt;""," -O","")</f>
        <v/>
      </c>
      <c r="R26" s="14" t="str">
        <f>IF(R27&lt;&gt;""," -O","")</f>
        <v/>
      </c>
      <c r="T26" s="14" t="str">
        <f>IF(T27&lt;&gt;""," -O","")</f>
        <v/>
      </c>
      <c r="V26" s="14" t="str">
        <f>IF(V27&lt;&gt;""," -O","")</f>
        <v/>
      </c>
      <c r="X26" s="14" t="str">
        <f>IF(X27&lt;&gt;""," -O","")</f>
        <v/>
      </c>
      <c r="Z26" s="14" t="str">
        <f>IF(Z27&lt;&gt;""," -O","")</f>
        <v/>
      </c>
      <c r="AB26" s="14" t="str">
        <f>IF(AB27&lt;&gt;""," -O","")</f>
        <v/>
      </c>
      <c r="AD26" s="14" t="str">
        <f>IF(AD27&lt;&gt;""," -O","")</f>
        <v/>
      </c>
      <c r="AF26" s="14" t="str">
        <f>IF(AF27&lt;&gt;""," -O","")</f>
        <v/>
      </c>
      <c r="AH26" s="14" t="str">
        <f>IF(AH27&lt;&gt;""," -O","")</f>
        <v/>
      </c>
      <c r="AJ26" s="14" t="str">
        <f>IF(AJ27&lt;&gt;""," -O","")</f>
        <v/>
      </c>
      <c r="AL26" s="14" t="str">
        <f>IF(AL27&lt;&gt;""," -O","")</f>
        <v/>
      </c>
      <c r="AN26" s="14" t="str">
        <f>IF(AN27&lt;&gt;""," -O","")</f>
        <v/>
      </c>
      <c r="AP26" s="14" t="str">
        <f>IF(AP27&lt;&gt;""," -O","")</f>
        <v/>
      </c>
      <c r="AR26" s="14" t="str">
        <f>IF(AR27&lt;&gt;""," -O","")</f>
        <v/>
      </c>
      <c r="AT26" s="14" t="str">
        <f>IF(AT27&lt;&gt;""," -O","")</f>
        <v/>
      </c>
      <c r="AV26" s="14" t="str">
        <f>IF(AV27&lt;&gt;""," -O","")</f>
        <v/>
      </c>
      <c r="AX26" s="14" t="str">
        <f>IF(AX27&lt;&gt;""," -O","")</f>
        <v/>
      </c>
      <c r="AZ26" s="14" t="str">
        <f>IF(AZ27&lt;&gt;""," -O","")</f>
        <v/>
      </c>
      <c r="BB26" s="14" t="str">
        <f>IF(BB27&lt;&gt;""," -O","")</f>
        <v/>
      </c>
      <c r="BD26" s="14" t="str">
        <f>IF(BD27&lt;&gt;""," -O","")</f>
        <v/>
      </c>
      <c r="BF26" s="14" t="str">
        <f>IF(BF27&lt;&gt;""," -O","")</f>
        <v/>
      </c>
      <c r="BH26" s="14" t="str">
        <f>IF(BH27&lt;&gt;""," -O","")</f>
        <v/>
      </c>
      <c r="BJ26" s="14" t="str">
        <f>IF(BJ27&lt;&gt;""," -O","")</f>
        <v/>
      </c>
    </row>
    <row r="27" spans="4:62">
      <c r="M27" s="14">
        <v>1.1200000000000001</v>
      </c>
      <c r="N27" s="14" t="str">
        <f>IFERROR(VLOOKUP(M27,'CRUCE OPORTUNIDADES'!$C$6:$D$105,2,FALSE),"")</f>
        <v/>
      </c>
      <c r="O27" s="14">
        <v>2.12</v>
      </c>
      <c r="P27" s="14" t="str">
        <f>IFERROR(VLOOKUP(O27,'CRUCE OPORTUNIDADES'!$C$6:$D$105,2,FALSE),"")</f>
        <v/>
      </c>
      <c r="Q27" s="14">
        <v>3.12</v>
      </c>
      <c r="R27" s="14" t="str">
        <f>IFERROR(VLOOKUP(Q27,'CRUCE OPORTUNIDADES'!$C$6:$D$105,2,FALSE),"")</f>
        <v/>
      </c>
      <c r="S27" s="14">
        <v>4.12</v>
      </c>
      <c r="T27" s="14" t="str">
        <f>IFERROR(VLOOKUP(S27,'CRUCE OPORTUNIDADES'!$C$6:$D$105,2,FALSE),"")</f>
        <v/>
      </c>
      <c r="U27" s="14">
        <v>5.12</v>
      </c>
      <c r="V27" s="14" t="str">
        <f>IFERROR(VLOOKUP(U27,'CRUCE OPORTUNIDADES'!$C$6:$D$105,2,FALSE),"")</f>
        <v/>
      </c>
      <c r="W27" s="14">
        <v>6.12</v>
      </c>
      <c r="X27" s="14" t="str">
        <f>IFERROR(VLOOKUP(W27,'CRUCE OPORTUNIDADES'!$C$6:$D$105,2,FALSE),"")</f>
        <v/>
      </c>
      <c r="Y27" s="14">
        <v>7.12</v>
      </c>
      <c r="Z27" s="14" t="str">
        <f>IFERROR(VLOOKUP(Y27,'CRUCE OPORTUNIDADES'!$C$6:$D$105,2,FALSE),"")</f>
        <v/>
      </c>
      <c r="AA27" s="14">
        <v>8.1199999999999992</v>
      </c>
      <c r="AB27" s="14" t="str">
        <f>IFERROR(VLOOKUP(AA27,'CRUCE OPORTUNIDADES'!$C$6:$D$105,2,FALSE),"")</f>
        <v/>
      </c>
      <c r="AC27" s="14">
        <v>9.1199999999999992</v>
      </c>
      <c r="AD27" s="14" t="str">
        <f>IFERROR(VLOOKUP(AC27,'CRUCE OPORTUNIDADES'!$C$6:$D$105,2,FALSE),"")</f>
        <v/>
      </c>
      <c r="AE27" s="14">
        <v>10.119999999999999</v>
      </c>
      <c r="AF27" s="14" t="str">
        <f>IFERROR(VLOOKUP(AE27,'CRUCE OPORTUNIDADES'!$C$6:$D$105,2,FALSE),"")</f>
        <v/>
      </c>
      <c r="AG27" s="14">
        <v>11.12</v>
      </c>
      <c r="AH27" s="14" t="str">
        <f>IFERROR(VLOOKUP(AG27,'CRUCE OPORTUNIDADES'!$C$6:$D$105,2,FALSE),"")</f>
        <v/>
      </c>
      <c r="AI27" s="14">
        <v>12.12</v>
      </c>
      <c r="AJ27" s="14" t="str">
        <f>IFERROR(VLOOKUP(AI27,'CRUCE OPORTUNIDADES'!$C$6:$D$105,2,FALSE),"")</f>
        <v/>
      </c>
      <c r="AK27" s="14">
        <v>13.12</v>
      </c>
      <c r="AL27" s="14" t="str">
        <f>IFERROR(VLOOKUP(AK27,'CRUCE OPORTUNIDADES'!$C$6:$D$105,2,FALSE),"")</f>
        <v/>
      </c>
      <c r="AM27" s="14">
        <v>14.12</v>
      </c>
      <c r="AN27" s="14" t="str">
        <f>IFERROR(VLOOKUP(AM27,'CRUCE OPORTUNIDADES'!$C$6:$D$105,2,FALSE),"")</f>
        <v/>
      </c>
      <c r="AO27" s="14">
        <v>15.12</v>
      </c>
      <c r="AP27" s="14" t="str">
        <f>IFERROR(VLOOKUP(AO27,'CRUCE OPORTUNIDADES'!$C$6:$D$105,2,FALSE),"")</f>
        <v/>
      </c>
      <c r="AQ27" s="14">
        <v>16.12</v>
      </c>
      <c r="AR27" s="14" t="str">
        <f>IFERROR(VLOOKUP(AQ27,'CRUCE OPORTUNIDADES'!$C$6:$D$105,2,FALSE),"")</f>
        <v/>
      </c>
      <c r="AS27" s="14">
        <v>17.12</v>
      </c>
      <c r="AT27" s="14" t="str">
        <f>IFERROR(VLOOKUP(AS27,'CRUCE OPORTUNIDADES'!$C$6:$D$105,2,FALSE),"")</f>
        <v/>
      </c>
      <c r="AU27" s="14">
        <v>18.12</v>
      </c>
      <c r="AV27" s="14" t="str">
        <f>IFERROR(VLOOKUP(AU27,'CRUCE OPORTUNIDADES'!$C$6:$D$105,2,FALSE),"")</f>
        <v/>
      </c>
      <c r="AW27" s="14">
        <v>19.12</v>
      </c>
      <c r="AX27" s="14" t="str">
        <f>IFERROR(VLOOKUP(AW27,'CRUCE OPORTUNIDADES'!$C$6:$D$105,2,FALSE),"")</f>
        <v/>
      </c>
      <c r="AY27" s="14">
        <v>20.12</v>
      </c>
      <c r="AZ27" s="14" t="str">
        <f>IFERROR(VLOOKUP(AY27,'CRUCE OPORTUNIDADES'!$C$6:$D$105,2,FALSE),"")</f>
        <v/>
      </c>
      <c r="BA27" s="14">
        <v>21.12</v>
      </c>
      <c r="BB27" s="14" t="str">
        <f>IFERROR(VLOOKUP(BA27,'CRUCE OPORTUNIDADES'!$C$6:$D$105,2,FALSE),"")</f>
        <v/>
      </c>
      <c r="BC27" s="14">
        <v>22.12</v>
      </c>
      <c r="BD27" s="14" t="str">
        <f>IFERROR(VLOOKUP(BC27,'CRUCE OPORTUNIDADES'!$C$6:$D$105,2,FALSE),"")</f>
        <v/>
      </c>
      <c r="BE27" s="14">
        <v>23.12</v>
      </c>
      <c r="BF27" s="14" t="str">
        <f>IFERROR(VLOOKUP(BE27,'CRUCE OPORTUNIDADES'!$C$6:$D$105,2,FALSE),"")</f>
        <v/>
      </c>
      <c r="BG27" s="14">
        <v>24.12</v>
      </c>
      <c r="BH27" s="14" t="str">
        <f>IFERROR(VLOOKUP(BG27,'CRUCE OPORTUNIDADES'!$C$6:$D$105,2,FALSE),"")</f>
        <v/>
      </c>
      <c r="BI27" s="14">
        <v>25.12</v>
      </c>
      <c r="BJ27" s="14" t="str">
        <f>IFERROR(VLOOKUP(BI27,'CRUCE OPORTUNIDADES'!$C$6:$D$105,2,FALSE),"")</f>
        <v/>
      </c>
    </row>
    <row r="28" spans="4:62">
      <c r="N28" s="14" t="str">
        <f>IF(N29&lt;&gt;""," -O","")</f>
        <v/>
      </c>
      <c r="P28" s="14" t="str">
        <f>IF(P29&lt;&gt;""," -O","")</f>
        <v/>
      </c>
      <c r="R28" s="14" t="str">
        <f>IF(R29&lt;&gt;""," -O","")</f>
        <v/>
      </c>
      <c r="T28" s="14" t="str">
        <f>IF(T29&lt;&gt;""," -O","")</f>
        <v/>
      </c>
      <c r="V28" s="14" t="str">
        <f>IF(V29&lt;&gt;""," -O","")</f>
        <v/>
      </c>
      <c r="X28" s="14" t="str">
        <f>IF(X29&lt;&gt;""," -O","")</f>
        <v/>
      </c>
      <c r="Z28" s="14" t="str">
        <f>IF(Z29&lt;&gt;""," -O","")</f>
        <v/>
      </c>
      <c r="AB28" s="14" t="str">
        <f>IF(AB29&lt;&gt;""," -O","")</f>
        <v/>
      </c>
      <c r="AD28" s="14" t="str">
        <f>IF(AD29&lt;&gt;""," -O","")</f>
        <v/>
      </c>
      <c r="AF28" s="14" t="str">
        <f>IF(AF29&lt;&gt;""," -O","")</f>
        <v/>
      </c>
      <c r="AH28" s="14" t="str">
        <f>IF(AH29&lt;&gt;""," -O","")</f>
        <v/>
      </c>
      <c r="AJ28" s="14" t="str">
        <f>IF(AJ29&lt;&gt;""," -O","")</f>
        <v/>
      </c>
      <c r="AL28" s="14" t="str">
        <f>IF(AL29&lt;&gt;""," -O","")</f>
        <v/>
      </c>
      <c r="AN28" s="14" t="str">
        <f>IF(AN29&lt;&gt;""," -O","")</f>
        <v/>
      </c>
      <c r="AP28" s="14" t="str">
        <f>IF(AP29&lt;&gt;""," -O","")</f>
        <v/>
      </c>
      <c r="AR28" s="14" t="str">
        <f>IF(AR29&lt;&gt;""," -O","")</f>
        <v/>
      </c>
      <c r="AT28" s="14" t="str">
        <f>IF(AT29&lt;&gt;""," -O","")</f>
        <v/>
      </c>
      <c r="AV28" s="14" t="str">
        <f>IF(AV29&lt;&gt;""," -O","")</f>
        <v/>
      </c>
      <c r="AX28" s="14" t="str">
        <f>IF(AX29&lt;&gt;""," -O","")</f>
        <v/>
      </c>
      <c r="AZ28" s="14" t="str">
        <f>IF(AZ29&lt;&gt;""," -O","")</f>
        <v/>
      </c>
      <c r="BB28" s="14" t="str">
        <f>IF(BB29&lt;&gt;""," -O","")</f>
        <v/>
      </c>
      <c r="BD28" s="14" t="str">
        <f>IF(BD29&lt;&gt;""," -O","")</f>
        <v/>
      </c>
      <c r="BF28" s="14" t="str">
        <f>IF(BF29&lt;&gt;""," -O","")</f>
        <v/>
      </c>
      <c r="BH28" s="14" t="str">
        <f>IF(BH29&lt;&gt;""," -O","")</f>
        <v/>
      </c>
      <c r="BJ28" s="14" t="str">
        <f>IF(BJ29&lt;&gt;""," -O","")</f>
        <v/>
      </c>
    </row>
    <row r="29" spans="4:62">
      <c r="M29" s="14">
        <v>1.1299999999999999</v>
      </c>
      <c r="N29" s="14" t="str">
        <f>IFERROR(VLOOKUP(M29,'CRUCE OPORTUNIDADES'!$C$6:$D$105,2,FALSE),"")</f>
        <v/>
      </c>
      <c r="O29" s="14">
        <v>2.13</v>
      </c>
      <c r="P29" s="14" t="str">
        <f>IFERROR(VLOOKUP(O29,'CRUCE OPORTUNIDADES'!$C$6:$D$105,2,FALSE),"")</f>
        <v/>
      </c>
      <c r="Q29" s="14">
        <v>3.13</v>
      </c>
      <c r="R29" s="14" t="str">
        <f>IFERROR(VLOOKUP(Q29,'CRUCE OPORTUNIDADES'!$C$6:$D$105,2,FALSE),"")</f>
        <v/>
      </c>
      <c r="S29" s="14">
        <v>4.13</v>
      </c>
      <c r="T29" s="14" t="str">
        <f>IFERROR(VLOOKUP(S29,'CRUCE OPORTUNIDADES'!$C$6:$D$105,2,FALSE),"")</f>
        <v/>
      </c>
      <c r="U29" s="14">
        <v>5.13</v>
      </c>
      <c r="V29" s="14" t="str">
        <f>IFERROR(VLOOKUP(U29,'CRUCE OPORTUNIDADES'!$C$6:$D$105,2,FALSE),"")</f>
        <v/>
      </c>
      <c r="W29" s="14">
        <v>6.13</v>
      </c>
      <c r="X29" s="14" t="str">
        <f>IFERROR(VLOOKUP(W29,'CRUCE OPORTUNIDADES'!$C$6:$D$105,2,FALSE),"")</f>
        <v/>
      </c>
      <c r="Y29" s="14">
        <v>7.13</v>
      </c>
      <c r="Z29" s="14" t="str">
        <f>IFERROR(VLOOKUP(Y29,'CRUCE OPORTUNIDADES'!$C$6:$D$105,2,FALSE),"")</f>
        <v/>
      </c>
      <c r="AA29" s="14">
        <v>8.1300000000000008</v>
      </c>
      <c r="AB29" s="14" t="str">
        <f>IFERROR(VLOOKUP(AA29,'CRUCE OPORTUNIDADES'!$C$6:$D$105,2,FALSE),"")</f>
        <v/>
      </c>
      <c r="AC29" s="14">
        <v>9.1300000000000008</v>
      </c>
      <c r="AD29" s="14" t="str">
        <f>IFERROR(VLOOKUP(AC29,'CRUCE OPORTUNIDADES'!$C$6:$D$105,2,FALSE),"")</f>
        <v/>
      </c>
      <c r="AE29" s="14">
        <v>10.130000000000001</v>
      </c>
      <c r="AF29" s="14" t="str">
        <f>IFERROR(VLOOKUP(AE29,'CRUCE OPORTUNIDADES'!$C$6:$D$105,2,FALSE),"")</f>
        <v/>
      </c>
      <c r="AG29" s="14">
        <v>11.13</v>
      </c>
      <c r="AH29" s="14" t="str">
        <f>IFERROR(VLOOKUP(AG29,'CRUCE OPORTUNIDADES'!$C$6:$D$105,2,FALSE),"")</f>
        <v/>
      </c>
      <c r="AI29" s="14">
        <v>12.13</v>
      </c>
      <c r="AJ29" s="14" t="str">
        <f>IFERROR(VLOOKUP(AI29,'CRUCE OPORTUNIDADES'!$C$6:$D$105,2,FALSE),"")</f>
        <v/>
      </c>
      <c r="AK29" s="14">
        <v>13.13</v>
      </c>
      <c r="AL29" s="14" t="str">
        <f>IFERROR(VLOOKUP(AK29,'CRUCE OPORTUNIDADES'!$C$6:$D$105,2,FALSE),"")</f>
        <v/>
      </c>
      <c r="AM29" s="14">
        <v>14.13</v>
      </c>
      <c r="AN29" s="14" t="str">
        <f>IFERROR(VLOOKUP(AM29,'CRUCE OPORTUNIDADES'!$C$6:$D$105,2,FALSE),"")</f>
        <v/>
      </c>
      <c r="AO29" s="14">
        <v>15.13</v>
      </c>
      <c r="AP29" s="14" t="str">
        <f>IFERROR(VLOOKUP(AO29,'CRUCE OPORTUNIDADES'!$C$6:$D$105,2,FALSE),"")</f>
        <v/>
      </c>
      <c r="AQ29" s="14">
        <v>16.13</v>
      </c>
      <c r="AR29" s="14" t="str">
        <f>IFERROR(VLOOKUP(AQ29,'CRUCE OPORTUNIDADES'!$C$6:$D$105,2,FALSE),"")</f>
        <v/>
      </c>
      <c r="AS29" s="14">
        <v>17.13</v>
      </c>
      <c r="AT29" s="14" t="str">
        <f>IFERROR(VLOOKUP(AS29,'CRUCE OPORTUNIDADES'!$C$6:$D$105,2,FALSE),"")</f>
        <v/>
      </c>
      <c r="AU29" s="14">
        <v>18.13</v>
      </c>
      <c r="AV29" s="14" t="str">
        <f>IFERROR(VLOOKUP(AU29,'CRUCE OPORTUNIDADES'!$C$6:$D$105,2,FALSE),"")</f>
        <v/>
      </c>
      <c r="AW29" s="14">
        <v>19.13</v>
      </c>
      <c r="AX29" s="14" t="str">
        <f>IFERROR(VLOOKUP(AW29,'CRUCE OPORTUNIDADES'!$C$6:$D$105,2,FALSE),"")</f>
        <v/>
      </c>
      <c r="AY29" s="14">
        <v>20.13</v>
      </c>
      <c r="AZ29" s="14" t="str">
        <f>IFERROR(VLOOKUP(AY29,'CRUCE OPORTUNIDADES'!$C$6:$D$105,2,FALSE),"")</f>
        <v/>
      </c>
      <c r="BA29" s="14">
        <v>21.13</v>
      </c>
      <c r="BB29" s="14" t="str">
        <f>IFERROR(VLOOKUP(BA29,'CRUCE OPORTUNIDADES'!$C$6:$D$105,2,FALSE),"")</f>
        <v/>
      </c>
      <c r="BC29" s="14">
        <v>22.13</v>
      </c>
      <c r="BD29" s="14" t="str">
        <f>IFERROR(VLOOKUP(BC29,'CRUCE OPORTUNIDADES'!$C$6:$D$105,2,FALSE),"")</f>
        <v/>
      </c>
      <c r="BE29" s="14">
        <v>23.13</v>
      </c>
      <c r="BF29" s="14" t="str">
        <f>IFERROR(VLOOKUP(BE29,'CRUCE OPORTUNIDADES'!$C$6:$D$105,2,FALSE),"")</f>
        <v/>
      </c>
      <c r="BG29" s="14">
        <v>24.13</v>
      </c>
      <c r="BH29" s="14" t="str">
        <f>IFERROR(VLOOKUP(BG29,'CRUCE OPORTUNIDADES'!$C$6:$D$105,2,FALSE),"")</f>
        <v/>
      </c>
      <c r="BI29" s="14">
        <v>25.13</v>
      </c>
      <c r="BJ29" s="14" t="str">
        <f>IFERROR(VLOOKUP(BI29,'CRUCE OPORTUNIDADES'!$C$6:$D$105,2,FALSE),"")</f>
        <v/>
      </c>
    </row>
    <row r="30" spans="4:62">
      <c r="N30" s="14" t="str">
        <f>IF(N31&lt;&gt;""," -O","")</f>
        <v/>
      </c>
      <c r="P30" s="14" t="str">
        <f>IF(P31&lt;&gt;""," -O","")</f>
        <v/>
      </c>
      <c r="R30" s="14" t="str">
        <f>IF(R31&lt;&gt;""," -O","")</f>
        <v/>
      </c>
      <c r="T30" s="14" t="str">
        <f>IF(T31&lt;&gt;""," -O","")</f>
        <v/>
      </c>
      <c r="V30" s="14" t="str">
        <f>IF(V31&lt;&gt;""," -O","")</f>
        <v/>
      </c>
      <c r="X30" s="14" t="str">
        <f>IF(X31&lt;&gt;""," -O","")</f>
        <v/>
      </c>
      <c r="Z30" s="14" t="str">
        <f>IF(Z31&lt;&gt;""," -O","")</f>
        <v/>
      </c>
      <c r="AB30" s="14" t="str">
        <f>IF(AB31&lt;&gt;""," -O","")</f>
        <v/>
      </c>
      <c r="AD30" s="14" t="str">
        <f>IF(AD31&lt;&gt;""," -O","")</f>
        <v/>
      </c>
      <c r="AF30" s="14" t="str">
        <f>IF(AF31&lt;&gt;""," -O","")</f>
        <v/>
      </c>
      <c r="AH30" s="14" t="str">
        <f>IF(AH31&lt;&gt;""," -O","")</f>
        <v/>
      </c>
      <c r="AJ30" s="14" t="str">
        <f>IF(AJ31&lt;&gt;""," -O","")</f>
        <v/>
      </c>
      <c r="AL30" s="14" t="str">
        <f>IF(AL31&lt;&gt;""," -O","")</f>
        <v/>
      </c>
      <c r="AN30" s="14" t="str">
        <f>IF(AN31&lt;&gt;""," -O","")</f>
        <v/>
      </c>
      <c r="AP30" s="14" t="str">
        <f>IF(AP31&lt;&gt;""," -O","")</f>
        <v/>
      </c>
      <c r="AR30" s="14" t="str">
        <f>IF(AR31&lt;&gt;""," -O","")</f>
        <v/>
      </c>
      <c r="AT30" s="14" t="str">
        <f>IF(AT31&lt;&gt;""," -O","")</f>
        <v/>
      </c>
      <c r="AV30" s="14" t="str">
        <f>IF(AV31&lt;&gt;""," -O","")</f>
        <v/>
      </c>
      <c r="AX30" s="14" t="str">
        <f>IF(AX31&lt;&gt;""," -O","")</f>
        <v/>
      </c>
      <c r="AZ30" s="14" t="str">
        <f>IF(AZ31&lt;&gt;""," -O","")</f>
        <v/>
      </c>
      <c r="BB30" s="14" t="str">
        <f>IF(BB31&lt;&gt;""," -O","")</f>
        <v/>
      </c>
      <c r="BD30" s="14" t="str">
        <f>IF(BD31&lt;&gt;""," -O","")</f>
        <v/>
      </c>
      <c r="BF30" s="14" t="str">
        <f>IF(BF31&lt;&gt;""," -O","")</f>
        <v/>
      </c>
      <c r="BH30" s="14" t="str">
        <f>IF(BH31&lt;&gt;""," -O","")</f>
        <v/>
      </c>
      <c r="BJ30" s="14" t="str">
        <f>IF(BJ31&lt;&gt;""," -O","")</f>
        <v/>
      </c>
    </row>
    <row r="31" spans="4:62">
      <c r="M31" s="14">
        <v>1.1399999999999999</v>
      </c>
      <c r="N31" s="14" t="str">
        <f>IFERROR(VLOOKUP(M31,'CRUCE OPORTUNIDADES'!$C$6:$D$105,2,FALSE),"")</f>
        <v/>
      </c>
      <c r="O31" s="14">
        <v>2.14</v>
      </c>
      <c r="P31" s="14" t="str">
        <f>IFERROR(VLOOKUP(O31,'CRUCE OPORTUNIDADES'!$C$6:$D$105,2,FALSE),"")</f>
        <v/>
      </c>
      <c r="Q31" s="14">
        <v>3.14</v>
      </c>
      <c r="R31" s="14" t="str">
        <f>IFERROR(VLOOKUP(Q31,'CRUCE OPORTUNIDADES'!$C$6:$D$105,2,FALSE),"")</f>
        <v/>
      </c>
      <c r="S31" s="14">
        <v>4.1399999999999997</v>
      </c>
      <c r="T31" s="14" t="str">
        <f>IFERROR(VLOOKUP(S31,'CRUCE OPORTUNIDADES'!$C$6:$D$105,2,FALSE),"")</f>
        <v/>
      </c>
      <c r="U31" s="14">
        <v>5.14</v>
      </c>
      <c r="V31" s="14" t="str">
        <f>IFERROR(VLOOKUP(U31,'CRUCE OPORTUNIDADES'!$C$6:$D$105,2,FALSE),"")</f>
        <v/>
      </c>
      <c r="W31" s="14">
        <v>6.14</v>
      </c>
      <c r="X31" s="14" t="str">
        <f>IFERROR(VLOOKUP(W31,'CRUCE OPORTUNIDADES'!$C$6:$D$105,2,FALSE),"")</f>
        <v/>
      </c>
      <c r="Y31" s="14">
        <v>7.14</v>
      </c>
      <c r="Z31" s="14" t="str">
        <f>IFERROR(VLOOKUP(Y31,'CRUCE OPORTUNIDADES'!$C$6:$D$105,2,FALSE),"")</f>
        <v/>
      </c>
      <c r="AA31" s="14">
        <v>8.14</v>
      </c>
      <c r="AB31" s="14" t="str">
        <f>IFERROR(VLOOKUP(AA31,'CRUCE OPORTUNIDADES'!$C$6:$D$105,2,FALSE),"")</f>
        <v/>
      </c>
      <c r="AC31" s="14">
        <v>9.14</v>
      </c>
      <c r="AD31" s="14" t="str">
        <f>IFERROR(VLOOKUP(AC31,'CRUCE OPORTUNIDADES'!$C$6:$D$105,2,FALSE),"")</f>
        <v/>
      </c>
      <c r="AE31" s="14">
        <v>10.14</v>
      </c>
      <c r="AF31" s="14" t="str">
        <f>IFERROR(VLOOKUP(AE31,'CRUCE OPORTUNIDADES'!$C$6:$D$105,2,FALSE),"")</f>
        <v/>
      </c>
      <c r="AG31" s="14">
        <v>11.14</v>
      </c>
      <c r="AH31" s="14" t="str">
        <f>IFERROR(VLOOKUP(AG31,'CRUCE OPORTUNIDADES'!$C$6:$D$105,2,FALSE),"")</f>
        <v/>
      </c>
      <c r="AI31" s="14">
        <v>12.14</v>
      </c>
      <c r="AJ31" s="14" t="str">
        <f>IFERROR(VLOOKUP(AI31,'CRUCE OPORTUNIDADES'!$C$6:$D$105,2,FALSE),"")</f>
        <v/>
      </c>
      <c r="AK31" s="14">
        <v>13.14</v>
      </c>
      <c r="AL31" s="14" t="str">
        <f>IFERROR(VLOOKUP(AK31,'CRUCE OPORTUNIDADES'!$C$6:$D$105,2,FALSE),"")</f>
        <v/>
      </c>
      <c r="AM31" s="14">
        <v>14.14</v>
      </c>
      <c r="AN31" s="14" t="str">
        <f>IFERROR(VLOOKUP(AM31,'CRUCE OPORTUNIDADES'!$C$6:$D$105,2,FALSE),"")</f>
        <v/>
      </c>
      <c r="AO31" s="14">
        <v>15.14</v>
      </c>
      <c r="AP31" s="14" t="str">
        <f>IFERROR(VLOOKUP(AO31,'CRUCE OPORTUNIDADES'!$C$6:$D$105,2,FALSE),"")</f>
        <v/>
      </c>
      <c r="AQ31" s="14">
        <v>16.14</v>
      </c>
      <c r="AR31" s="14" t="str">
        <f>IFERROR(VLOOKUP(AQ31,'CRUCE OPORTUNIDADES'!$C$6:$D$105,2,FALSE),"")</f>
        <v/>
      </c>
      <c r="AS31" s="14">
        <v>17.14</v>
      </c>
      <c r="AT31" s="14" t="str">
        <f>IFERROR(VLOOKUP(AS31,'CRUCE OPORTUNIDADES'!$C$6:$D$105,2,FALSE),"")</f>
        <v/>
      </c>
      <c r="AU31" s="14">
        <v>18.14</v>
      </c>
      <c r="AV31" s="14" t="str">
        <f>IFERROR(VLOOKUP(AU31,'CRUCE OPORTUNIDADES'!$C$6:$D$105,2,FALSE),"")</f>
        <v/>
      </c>
      <c r="AW31" s="14">
        <v>19.14</v>
      </c>
      <c r="AX31" s="14" t="str">
        <f>IFERROR(VLOOKUP(AW31,'CRUCE OPORTUNIDADES'!$C$6:$D$105,2,FALSE),"")</f>
        <v/>
      </c>
      <c r="AY31" s="14">
        <v>20.14</v>
      </c>
      <c r="AZ31" s="14" t="str">
        <f>IFERROR(VLOOKUP(AY31,'CRUCE OPORTUNIDADES'!$C$6:$D$105,2,FALSE),"")</f>
        <v/>
      </c>
      <c r="BA31" s="14">
        <v>21.14</v>
      </c>
      <c r="BB31" s="14" t="str">
        <f>IFERROR(VLOOKUP(BA31,'CRUCE OPORTUNIDADES'!$C$6:$D$105,2,FALSE),"")</f>
        <v/>
      </c>
      <c r="BC31" s="14">
        <v>22.14</v>
      </c>
      <c r="BD31" s="14" t="str">
        <f>IFERROR(VLOOKUP(BC31,'CRUCE OPORTUNIDADES'!$C$6:$D$105,2,FALSE),"")</f>
        <v/>
      </c>
      <c r="BE31" s="14">
        <v>23.14</v>
      </c>
      <c r="BF31" s="14" t="str">
        <f>IFERROR(VLOOKUP(BE31,'CRUCE OPORTUNIDADES'!$C$6:$D$105,2,FALSE),"")</f>
        <v/>
      </c>
      <c r="BG31" s="14">
        <v>24.14</v>
      </c>
      <c r="BH31" s="14" t="str">
        <f>IFERROR(VLOOKUP(BG31,'CRUCE OPORTUNIDADES'!$C$6:$D$105,2,FALSE),"")</f>
        <v/>
      </c>
      <c r="BI31" s="14">
        <v>25.14</v>
      </c>
      <c r="BJ31" s="14" t="str">
        <f>IFERROR(VLOOKUP(BI31,'CRUCE OPORTUNIDADES'!$C$6:$D$105,2,FALSE),"")</f>
        <v/>
      </c>
    </row>
    <row r="32" spans="4:62">
      <c r="N32" s="14" t="str">
        <f>IF(N33&lt;&gt;""," -O","")</f>
        <v/>
      </c>
      <c r="P32" s="14" t="str">
        <f>IF(P33&lt;&gt;""," -O","")</f>
        <v/>
      </c>
      <c r="R32" s="14" t="str">
        <f>IF(R33&lt;&gt;""," -O","")</f>
        <v/>
      </c>
      <c r="T32" s="14" t="str">
        <f>IF(T33&lt;&gt;""," -O","")</f>
        <v/>
      </c>
      <c r="V32" s="14" t="str">
        <f>IF(V33&lt;&gt;""," -O","")</f>
        <v/>
      </c>
      <c r="X32" s="14" t="str">
        <f>IF(X33&lt;&gt;""," -O","")</f>
        <v/>
      </c>
      <c r="Z32" s="14" t="str">
        <f>IF(Z33&lt;&gt;""," -O","")</f>
        <v/>
      </c>
      <c r="AB32" s="14" t="str">
        <f>IF(AB33&lt;&gt;""," -O","")</f>
        <v/>
      </c>
      <c r="AD32" s="14" t="str">
        <f>IF(AD33&lt;&gt;""," -O","")</f>
        <v/>
      </c>
      <c r="AF32" s="14" t="str">
        <f>IF(AF33&lt;&gt;""," -O","")</f>
        <v/>
      </c>
      <c r="AH32" s="14" t="str">
        <f>IF(AH33&lt;&gt;""," -O","")</f>
        <v/>
      </c>
      <c r="AJ32" s="14" t="str">
        <f>IF(AJ33&lt;&gt;""," -O","")</f>
        <v/>
      </c>
      <c r="AL32" s="14" t="str">
        <f>IF(AL33&lt;&gt;""," -O","")</f>
        <v/>
      </c>
      <c r="AN32" s="14" t="str">
        <f>IF(AN33&lt;&gt;""," -O","")</f>
        <v/>
      </c>
      <c r="AP32" s="14" t="str">
        <f>IF(AP33&lt;&gt;""," -O","")</f>
        <v/>
      </c>
      <c r="AR32" s="14" t="str">
        <f>IF(AR33&lt;&gt;""," -O","")</f>
        <v/>
      </c>
      <c r="AT32" s="14" t="str">
        <f>IF(AT33&lt;&gt;""," -O","")</f>
        <v/>
      </c>
      <c r="AV32" s="14" t="str">
        <f>IF(AV33&lt;&gt;""," -O","")</f>
        <v/>
      </c>
      <c r="AX32" s="14" t="str">
        <f>IF(AX33&lt;&gt;""," -O","")</f>
        <v/>
      </c>
      <c r="AZ32" s="14" t="str">
        <f>IF(AZ33&lt;&gt;""," -O","")</f>
        <v/>
      </c>
      <c r="BB32" s="14" t="str">
        <f>IF(BB33&lt;&gt;""," -O","")</f>
        <v/>
      </c>
      <c r="BD32" s="14" t="str">
        <f>IF(BD33&lt;&gt;""," -O","")</f>
        <v/>
      </c>
      <c r="BF32" s="14" t="str">
        <f>IF(BF33&lt;&gt;""," -O","")</f>
        <v/>
      </c>
      <c r="BH32" s="14" t="str">
        <f>IF(BH33&lt;&gt;""," -O","")</f>
        <v/>
      </c>
      <c r="BJ32" s="14" t="str">
        <f>IF(BJ33&lt;&gt;""," -O","")</f>
        <v/>
      </c>
    </row>
    <row r="33" spans="13:62">
      <c r="M33" s="14">
        <v>1.1499999999999999</v>
      </c>
      <c r="N33" s="14" t="str">
        <f>IFERROR(VLOOKUP(M33,'CRUCE OPORTUNIDADES'!$C$6:$D$105,2,FALSE),"")</f>
        <v/>
      </c>
      <c r="O33" s="14">
        <v>2.15</v>
      </c>
      <c r="P33" s="14" t="str">
        <f>IFERROR(VLOOKUP(O33,'CRUCE OPORTUNIDADES'!$C$6:$D$105,2,FALSE),"")</f>
        <v/>
      </c>
      <c r="Q33" s="14">
        <v>3.15</v>
      </c>
      <c r="R33" s="14" t="str">
        <f>IFERROR(VLOOKUP(Q33,'CRUCE OPORTUNIDADES'!$C$6:$D$105,2,FALSE),"")</f>
        <v/>
      </c>
      <c r="S33" s="14">
        <v>4.1500000000000004</v>
      </c>
      <c r="T33" s="14" t="str">
        <f>IFERROR(VLOOKUP(S33,'CRUCE OPORTUNIDADES'!$C$6:$D$105,2,FALSE),"")</f>
        <v/>
      </c>
      <c r="U33" s="14">
        <v>5.15</v>
      </c>
      <c r="V33" s="14" t="str">
        <f>IFERROR(VLOOKUP(U33,'CRUCE OPORTUNIDADES'!$C$6:$D$105,2,FALSE),"")</f>
        <v/>
      </c>
      <c r="W33" s="14">
        <v>6.15</v>
      </c>
      <c r="X33" s="14" t="str">
        <f>IFERROR(VLOOKUP(W33,'CRUCE OPORTUNIDADES'!$C$6:$D$105,2,FALSE),"")</f>
        <v/>
      </c>
      <c r="Y33" s="14">
        <v>7.15</v>
      </c>
      <c r="Z33" s="14" t="str">
        <f>IFERROR(VLOOKUP(Y33,'CRUCE OPORTUNIDADES'!$C$6:$D$105,2,FALSE),"")</f>
        <v/>
      </c>
      <c r="AA33" s="14">
        <v>8.15</v>
      </c>
      <c r="AB33" s="14" t="str">
        <f>IFERROR(VLOOKUP(AA33,'CRUCE OPORTUNIDADES'!$C$6:$D$105,2,FALSE),"")</f>
        <v/>
      </c>
      <c r="AC33" s="14">
        <v>9.15</v>
      </c>
      <c r="AD33" s="14" t="str">
        <f>IFERROR(VLOOKUP(AC33,'CRUCE OPORTUNIDADES'!$C$6:$D$105,2,FALSE),"")</f>
        <v/>
      </c>
      <c r="AE33" s="14">
        <v>10.15</v>
      </c>
      <c r="AF33" s="14" t="str">
        <f>IFERROR(VLOOKUP(AE33,'CRUCE OPORTUNIDADES'!$C$6:$D$105,2,FALSE),"")</f>
        <v/>
      </c>
      <c r="AG33" s="14">
        <v>11.15</v>
      </c>
      <c r="AH33" s="14" t="str">
        <f>IFERROR(VLOOKUP(AG33,'CRUCE OPORTUNIDADES'!$C$6:$D$105,2,FALSE),"")</f>
        <v/>
      </c>
      <c r="AI33" s="14">
        <v>12.15</v>
      </c>
      <c r="AJ33" s="14" t="str">
        <f>IFERROR(VLOOKUP(AI33,'CRUCE OPORTUNIDADES'!$C$6:$D$105,2,FALSE),"")</f>
        <v/>
      </c>
      <c r="AK33" s="14">
        <v>13.15</v>
      </c>
      <c r="AL33" s="14" t="str">
        <f>IFERROR(VLOOKUP(AK33,'CRUCE OPORTUNIDADES'!$C$6:$D$105,2,FALSE),"")</f>
        <v/>
      </c>
      <c r="AM33" s="14">
        <v>14.15</v>
      </c>
      <c r="AN33" s="14" t="str">
        <f>IFERROR(VLOOKUP(AM33,'CRUCE OPORTUNIDADES'!$C$6:$D$105,2,FALSE),"")</f>
        <v/>
      </c>
      <c r="AO33" s="14">
        <v>15.15</v>
      </c>
      <c r="AP33" s="14" t="str">
        <f>IFERROR(VLOOKUP(AO33,'CRUCE OPORTUNIDADES'!$C$6:$D$105,2,FALSE),"")</f>
        <v/>
      </c>
      <c r="AQ33" s="14">
        <v>16.149999999999999</v>
      </c>
      <c r="AR33" s="14" t="str">
        <f>IFERROR(VLOOKUP(AQ33,'CRUCE OPORTUNIDADES'!$C$6:$D$105,2,FALSE),"")</f>
        <v/>
      </c>
      <c r="AS33" s="14">
        <v>17.149999999999999</v>
      </c>
      <c r="AT33" s="14" t="str">
        <f>IFERROR(VLOOKUP(AS33,'CRUCE OPORTUNIDADES'!$C$6:$D$105,2,FALSE),"")</f>
        <v/>
      </c>
      <c r="AU33" s="14">
        <v>18.149999999999999</v>
      </c>
      <c r="AV33" s="14" t="str">
        <f>IFERROR(VLOOKUP(AU33,'CRUCE OPORTUNIDADES'!$C$6:$D$105,2,FALSE),"")</f>
        <v/>
      </c>
      <c r="AW33" s="14">
        <v>19.149999999999999</v>
      </c>
      <c r="AX33" s="14" t="str">
        <f>IFERROR(VLOOKUP(AW33,'CRUCE OPORTUNIDADES'!$C$6:$D$105,2,FALSE),"")</f>
        <v/>
      </c>
      <c r="AY33" s="14">
        <v>20.149999999999999</v>
      </c>
      <c r="AZ33" s="14" t="str">
        <f>IFERROR(VLOOKUP(AY33,'CRUCE OPORTUNIDADES'!$C$6:$D$105,2,FALSE),"")</f>
        <v/>
      </c>
      <c r="BA33" s="14">
        <v>21.15</v>
      </c>
      <c r="BB33" s="14" t="str">
        <f>IFERROR(VLOOKUP(BA33,'CRUCE OPORTUNIDADES'!$C$6:$D$105,2,FALSE),"")</f>
        <v/>
      </c>
      <c r="BC33" s="14">
        <v>22.15</v>
      </c>
      <c r="BD33" s="14" t="str">
        <f>IFERROR(VLOOKUP(BC33,'CRUCE OPORTUNIDADES'!$C$6:$D$105,2,FALSE),"")</f>
        <v/>
      </c>
      <c r="BE33" s="14">
        <v>23.15</v>
      </c>
      <c r="BF33" s="14" t="str">
        <f>IFERROR(VLOOKUP(BE33,'CRUCE OPORTUNIDADES'!$C$6:$D$105,2,FALSE),"")</f>
        <v/>
      </c>
      <c r="BG33" s="14">
        <v>24.15</v>
      </c>
      <c r="BH33" s="14" t="str">
        <f>IFERROR(VLOOKUP(BG33,'CRUCE OPORTUNIDADES'!$C$6:$D$105,2,FALSE),"")</f>
        <v/>
      </c>
      <c r="BI33" s="14">
        <v>25.15</v>
      </c>
      <c r="BJ33" s="14" t="str">
        <f>IFERROR(VLOOKUP(BI33,'CRUCE OPORTUNIDADES'!$C$6:$D$105,2,FALSE),"")</f>
        <v/>
      </c>
    </row>
    <row r="34" spans="13:62">
      <c r="N34" s="14" t="str">
        <f>IF(N35&lt;&gt;""," -O","")</f>
        <v/>
      </c>
      <c r="P34" s="14" t="str">
        <f>IF(P35&lt;&gt;""," -O","")</f>
        <v/>
      </c>
      <c r="R34" s="14" t="str">
        <f>IF(R35&lt;&gt;""," -O","")</f>
        <v/>
      </c>
      <c r="T34" s="14" t="str">
        <f>IF(T35&lt;&gt;""," -O","")</f>
        <v/>
      </c>
      <c r="V34" s="14" t="str">
        <f>IF(V35&lt;&gt;""," -O","")</f>
        <v/>
      </c>
      <c r="X34" s="14" t="str">
        <f>IF(X35&lt;&gt;""," -O","")</f>
        <v/>
      </c>
      <c r="Z34" s="14" t="str">
        <f>IF(Z35&lt;&gt;""," -O","")</f>
        <v/>
      </c>
      <c r="AB34" s="14" t="str">
        <f>IF(AB35&lt;&gt;""," -O","")</f>
        <v/>
      </c>
      <c r="AD34" s="14" t="str">
        <f>IF(AD35&lt;&gt;""," -O","")</f>
        <v/>
      </c>
      <c r="AF34" s="14" t="str">
        <f>IF(AF35&lt;&gt;""," -O","")</f>
        <v/>
      </c>
      <c r="AH34" s="14" t="str">
        <f>IF(AH35&lt;&gt;""," -O","")</f>
        <v/>
      </c>
      <c r="AJ34" s="14" t="str">
        <f>IF(AJ35&lt;&gt;""," -O","")</f>
        <v/>
      </c>
      <c r="AL34" s="14" t="str">
        <f>IF(AL35&lt;&gt;""," -O","")</f>
        <v/>
      </c>
      <c r="AN34" s="14" t="str">
        <f>IF(AN35&lt;&gt;""," -O","")</f>
        <v/>
      </c>
      <c r="AP34" s="14" t="str">
        <f>IF(AP35&lt;&gt;""," -O","")</f>
        <v/>
      </c>
      <c r="AR34" s="14" t="str">
        <f>IF(AR35&lt;&gt;""," -O","")</f>
        <v/>
      </c>
      <c r="AT34" s="14" t="str">
        <f>IF(AT35&lt;&gt;""," -O","")</f>
        <v/>
      </c>
      <c r="AV34" s="14" t="str">
        <f>IF(AV35&lt;&gt;""," -O","")</f>
        <v/>
      </c>
      <c r="AX34" s="14" t="str">
        <f>IF(AX35&lt;&gt;""," -O","")</f>
        <v/>
      </c>
      <c r="AZ34" s="14" t="str">
        <f>IF(AZ35&lt;&gt;""," -O","")</f>
        <v/>
      </c>
      <c r="BB34" s="14" t="str">
        <f>IF(BB35&lt;&gt;""," -O","")</f>
        <v/>
      </c>
      <c r="BD34" s="14" t="str">
        <f>IF(BD35&lt;&gt;""," -O","")</f>
        <v/>
      </c>
      <c r="BF34" s="14" t="str">
        <f>IF(BF35&lt;&gt;""," -O","")</f>
        <v/>
      </c>
      <c r="BH34" s="14" t="str">
        <f>IF(BH35&lt;&gt;""," -O","")</f>
        <v/>
      </c>
      <c r="BJ34" s="14" t="str">
        <f>IF(BJ35&lt;&gt;""," -O","")</f>
        <v/>
      </c>
    </row>
    <row r="35" spans="13:62">
      <c r="M35" s="14">
        <v>1.1599999999999999</v>
      </c>
      <c r="N35" s="14" t="str">
        <f>IFERROR(VLOOKUP(M35,'CRUCE OPORTUNIDADES'!$C$6:$D$105,2,FALSE),"")</f>
        <v/>
      </c>
      <c r="O35" s="14">
        <v>2.16</v>
      </c>
      <c r="P35" s="14" t="str">
        <f>IFERROR(VLOOKUP(O35,'CRUCE OPORTUNIDADES'!$C$6:$D$105,2,FALSE),"")</f>
        <v/>
      </c>
      <c r="Q35" s="14">
        <v>3.16</v>
      </c>
      <c r="R35" s="14" t="str">
        <f>IFERROR(VLOOKUP(Q35,'CRUCE OPORTUNIDADES'!$C$6:$D$105,2,FALSE),"")</f>
        <v/>
      </c>
      <c r="S35" s="14">
        <v>4.16</v>
      </c>
      <c r="T35" s="14" t="str">
        <f>IFERROR(VLOOKUP(S35,'CRUCE OPORTUNIDADES'!$C$6:$D$105,2,FALSE),"")</f>
        <v/>
      </c>
      <c r="U35" s="14">
        <v>5.16</v>
      </c>
      <c r="V35" s="14" t="str">
        <f>IFERROR(VLOOKUP(U35,'CRUCE OPORTUNIDADES'!$C$6:$D$105,2,FALSE),"")</f>
        <v/>
      </c>
      <c r="W35" s="14">
        <v>6.16</v>
      </c>
      <c r="X35" s="14" t="str">
        <f>IFERROR(VLOOKUP(W35,'CRUCE OPORTUNIDADES'!$C$6:$D$105,2,FALSE),"")</f>
        <v/>
      </c>
      <c r="Y35" s="14">
        <v>7.16</v>
      </c>
      <c r="Z35" s="14" t="str">
        <f>IFERROR(VLOOKUP(Y35,'CRUCE OPORTUNIDADES'!$C$6:$D$105,2,FALSE),"")</f>
        <v/>
      </c>
      <c r="AA35" s="14">
        <v>8.16</v>
      </c>
      <c r="AB35" s="14" t="str">
        <f>IFERROR(VLOOKUP(AA35,'CRUCE OPORTUNIDADES'!$C$6:$D$105,2,FALSE),"")</f>
        <v/>
      </c>
      <c r="AC35" s="14">
        <v>9.16</v>
      </c>
      <c r="AD35" s="14" t="str">
        <f>IFERROR(VLOOKUP(AC35,'CRUCE OPORTUNIDADES'!$C$6:$D$105,2,FALSE),"")</f>
        <v/>
      </c>
      <c r="AE35" s="14">
        <v>10.16</v>
      </c>
      <c r="AF35" s="14" t="str">
        <f>IFERROR(VLOOKUP(AE35,'CRUCE OPORTUNIDADES'!$C$6:$D$105,2,FALSE),"")</f>
        <v/>
      </c>
      <c r="AG35" s="14">
        <v>11.16</v>
      </c>
      <c r="AH35" s="14" t="str">
        <f>IFERROR(VLOOKUP(AG35,'CRUCE OPORTUNIDADES'!$C$6:$D$105,2,FALSE),"")</f>
        <v/>
      </c>
      <c r="AI35" s="14">
        <v>12.16</v>
      </c>
      <c r="AJ35" s="14" t="str">
        <f>IFERROR(VLOOKUP(AI35,'CRUCE OPORTUNIDADES'!$C$6:$D$105,2,FALSE),"")</f>
        <v/>
      </c>
      <c r="AK35" s="14">
        <v>13.16</v>
      </c>
      <c r="AL35" s="14" t="str">
        <f>IFERROR(VLOOKUP(AK35,'CRUCE OPORTUNIDADES'!$C$6:$D$105,2,FALSE),"")</f>
        <v/>
      </c>
      <c r="AM35" s="14">
        <v>14.16</v>
      </c>
      <c r="AN35" s="14" t="str">
        <f>IFERROR(VLOOKUP(AM35,'CRUCE OPORTUNIDADES'!$C$6:$D$105,2,FALSE),"")</f>
        <v/>
      </c>
      <c r="AO35" s="14">
        <v>15.16</v>
      </c>
      <c r="AP35" s="14" t="str">
        <f>IFERROR(VLOOKUP(AO35,'CRUCE OPORTUNIDADES'!$C$6:$D$105,2,FALSE),"")</f>
        <v/>
      </c>
      <c r="AQ35" s="14">
        <v>16.16</v>
      </c>
      <c r="AR35" s="14" t="str">
        <f>IFERROR(VLOOKUP(AQ35,'CRUCE OPORTUNIDADES'!$C$6:$D$105,2,FALSE),"")</f>
        <v/>
      </c>
      <c r="AS35" s="14">
        <v>17.16</v>
      </c>
      <c r="AT35" s="14" t="str">
        <f>IFERROR(VLOOKUP(AS35,'CRUCE OPORTUNIDADES'!$C$6:$D$105,2,FALSE),"")</f>
        <v/>
      </c>
      <c r="AU35" s="14">
        <v>18.16</v>
      </c>
      <c r="AV35" s="14" t="str">
        <f>IFERROR(VLOOKUP(AU35,'CRUCE OPORTUNIDADES'!$C$6:$D$105,2,FALSE),"")</f>
        <v/>
      </c>
      <c r="AW35" s="14">
        <v>19.16</v>
      </c>
      <c r="AX35" s="14" t="str">
        <f>IFERROR(VLOOKUP(AW35,'CRUCE OPORTUNIDADES'!$C$6:$D$105,2,FALSE),"")</f>
        <v/>
      </c>
      <c r="AY35" s="14">
        <v>20.16</v>
      </c>
      <c r="AZ35" s="14" t="str">
        <f>IFERROR(VLOOKUP(AY35,'CRUCE OPORTUNIDADES'!$C$6:$D$105,2,FALSE),"")</f>
        <v/>
      </c>
      <c r="BA35" s="14">
        <v>21.16</v>
      </c>
      <c r="BB35" s="14" t="str">
        <f>IFERROR(VLOOKUP(BA35,'CRUCE OPORTUNIDADES'!$C$6:$D$105,2,FALSE),"")</f>
        <v/>
      </c>
      <c r="BC35" s="14">
        <v>22.16</v>
      </c>
      <c r="BD35" s="14" t="str">
        <f>IFERROR(VLOOKUP(BC35,'CRUCE OPORTUNIDADES'!$C$6:$D$105,2,FALSE),"")</f>
        <v/>
      </c>
      <c r="BE35" s="14">
        <v>23.16</v>
      </c>
      <c r="BF35" s="14" t="str">
        <f>IFERROR(VLOOKUP(BE35,'CRUCE OPORTUNIDADES'!$C$6:$D$105,2,FALSE),"")</f>
        <v/>
      </c>
      <c r="BG35" s="14">
        <v>24.16</v>
      </c>
      <c r="BH35" s="14" t="str">
        <f>IFERROR(VLOOKUP(BG35,'CRUCE OPORTUNIDADES'!$C$6:$D$105,2,FALSE),"")</f>
        <v/>
      </c>
      <c r="BI35" s="14">
        <v>25.16</v>
      </c>
      <c r="BJ35" s="14" t="str">
        <f>IFERROR(VLOOKUP(BI35,'CRUCE OPORTUNIDADES'!$C$6:$D$105,2,FALSE),"")</f>
        <v/>
      </c>
    </row>
    <row r="36" spans="13:62">
      <c r="N36" s="14" t="str">
        <f>IF(N37&lt;&gt;""," -O","")</f>
        <v/>
      </c>
      <c r="P36" s="14" t="str">
        <f>IF(P37&lt;&gt;""," -O","")</f>
        <v/>
      </c>
      <c r="R36" s="14" t="str">
        <f>IF(R37&lt;&gt;""," -O","")</f>
        <v/>
      </c>
      <c r="T36" s="14" t="str">
        <f>IF(T37&lt;&gt;""," -O","")</f>
        <v/>
      </c>
      <c r="V36" s="14" t="str">
        <f>IF(V37&lt;&gt;""," -O","")</f>
        <v/>
      </c>
      <c r="X36" s="14" t="str">
        <f>IF(X37&lt;&gt;""," -O","")</f>
        <v/>
      </c>
      <c r="Z36" s="14" t="str">
        <f>IF(Z37&lt;&gt;""," -O","")</f>
        <v/>
      </c>
      <c r="AB36" s="14" t="str">
        <f>IF(AB37&lt;&gt;""," -O","")</f>
        <v/>
      </c>
      <c r="AD36" s="14" t="str">
        <f>IF(AD37&lt;&gt;""," -O","")</f>
        <v/>
      </c>
      <c r="AF36" s="14" t="str">
        <f>IF(AF37&lt;&gt;""," -O","")</f>
        <v/>
      </c>
      <c r="AH36" s="14" t="str">
        <f>IF(AH37&lt;&gt;""," -O","")</f>
        <v/>
      </c>
      <c r="AJ36" s="14" t="str">
        <f>IF(AJ37&lt;&gt;""," -O","")</f>
        <v/>
      </c>
      <c r="AL36" s="14" t="str">
        <f>IF(AL37&lt;&gt;""," -O","")</f>
        <v/>
      </c>
      <c r="AN36" s="14" t="str">
        <f>IF(AN37&lt;&gt;""," -O","")</f>
        <v/>
      </c>
      <c r="AP36" s="14" t="str">
        <f>IF(AP37&lt;&gt;""," -O","")</f>
        <v/>
      </c>
      <c r="AR36" s="14" t="str">
        <f>IF(AR37&lt;&gt;""," -O","")</f>
        <v/>
      </c>
      <c r="AT36" s="14" t="str">
        <f>IF(AT37&lt;&gt;""," -O","")</f>
        <v/>
      </c>
      <c r="AV36" s="14" t="str">
        <f>IF(AV37&lt;&gt;""," -O","")</f>
        <v/>
      </c>
      <c r="AX36" s="14" t="str">
        <f>IF(AX37&lt;&gt;""," -O","")</f>
        <v/>
      </c>
      <c r="AZ36" s="14" t="str">
        <f>IF(AZ37&lt;&gt;""," -O","")</f>
        <v/>
      </c>
      <c r="BB36" s="14" t="str">
        <f>IF(BB37&lt;&gt;""," -O","")</f>
        <v/>
      </c>
      <c r="BD36" s="14" t="str">
        <f>IF(BD37&lt;&gt;""," -O","")</f>
        <v/>
      </c>
      <c r="BF36" s="14" t="str">
        <f>IF(BF37&lt;&gt;""," -O","")</f>
        <v/>
      </c>
      <c r="BH36" s="14" t="str">
        <f>IF(BH37&lt;&gt;""," -O","")</f>
        <v/>
      </c>
      <c r="BJ36" s="14" t="str">
        <f>IF(BJ37&lt;&gt;""," -O","")</f>
        <v/>
      </c>
    </row>
    <row r="37" spans="13:62">
      <c r="M37" s="14">
        <v>1.17</v>
      </c>
      <c r="N37" s="14" t="str">
        <f>IFERROR(VLOOKUP(M37,'CRUCE OPORTUNIDADES'!$C$6:$D$105,2,FALSE),"")</f>
        <v/>
      </c>
      <c r="O37" s="14">
        <v>2.17</v>
      </c>
      <c r="P37" s="14" t="str">
        <f>IFERROR(VLOOKUP(O37,'CRUCE OPORTUNIDADES'!$C$6:$D$105,2,FALSE),"")</f>
        <v/>
      </c>
      <c r="Q37" s="14">
        <v>3.17</v>
      </c>
      <c r="R37" s="14" t="str">
        <f>IFERROR(VLOOKUP(Q37,'CRUCE OPORTUNIDADES'!$C$6:$D$105,2,FALSE),"")</f>
        <v/>
      </c>
      <c r="S37" s="14">
        <v>4.17</v>
      </c>
      <c r="T37" s="14" t="str">
        <f>IFERROR(VLOOKUP(S37,'CRUCE OPORTUNIDADES'!$C$6:$D$105,2,FALSE),"")</f>
        <v/>
      </c>
      <c r="U37" s="14">
        <v>5.17</v>
      </c>
      <c r="V37" s="14" t="str">
        <f>IFERROR(VLOOKUP(U37,'CRUCE OPORTUNIDADES'!$C$6:$D$105,2,FALSE),"")</f>
        <v/>
      </c>
      <c r="W37" s="14">
        <v>6.17</v>
      </c>
      <c r="X37" s="14" t="str">
        <f>IFERROR(VLOOKUP(W37,'CRUCE OPORTUNIDADES'!$C$6:$D$105,2,FALSE),"")</f>
        <v/>
      </c>
      <c r="Y37" s="14">
        <v>7.17</v>
      </c>
      <c r="Z37" s="14" t="str">
        <f>IFERROR(VLOOKUP(Y37,'CRUCE OPORTUNIDADES'!$C$6:$D$105,2,FALSE),"")</f>
        <v/>
      </c>
      <c r="AA37" s="14">
        <v>8.17</v>
      </c>
      <c r="AB37" s="14" t="str">
        <f>IFERROR(VLOOKUP(AA37,'CRUCE OPORTUNIDADES'!$C$6:$D$105,2,FALSE),"")</f>
        <v/>
      </c>
      <c r="AC37" s="14">
        <v>9.17</v>
      </c>
      <c r="AD37" s="14" t="str">
        <f>IFERROR(VLOOKUP(AC37,'CRUCE OPORTUNIDADES'!$C$6:$D$105,2,FALSE),"")</f>
        <v/>
      </c>
      <c r="AE37" s="14">
        <v>10.17</v>
      </c>
      <c r="AF37" s="14" t="str">
        <f>IFERROR(VLOOKUP(AE37,'CRUCE OPORTUNIDADES'!$C$6:$D$105,2,FALSE),"")</f>
        <v/>
      </c>
      <c r="AG37" s="14">
        <v>11.17</v>
      </c>
      <c r="AH37" s="14" t="str">
        <f>IFERROR(VLOOKUP(AG37,'CRUCE OPORTUNIDADES'!$C$6:$D$105,2,FALSE),"")</f>
        <v/>
      </c>
      <c r="AI37" s="14">
        <v>12.17</v>
      </c>
      <c r="AJ37" s="14" t="str">
        <f>IFERROR(VLOOKUP(AI37,'CRUCE OPORTUNIDADES'!$C$6:$D$105,2,FALSE),"")</f>
        <v/>
      </c>
      <c r="AK37" s="14">
        <v>13.17</v>
      </c>
      <c r="AL37" s="14" t="str">
        <f>IFERROR(VLOOKUP(AK37,'CRUCE OPORTUNIDADES'!$C$6:$D$105,2,FALSE),"")</f>
        <v/>
      </c>
      <c r="AM37" s="14">
        <v>14.17</v>
      </c>
      <c r="AN37" s="14" t="str">
        <f>IFERROR(VLOOKUP(AM37,'CRUCE OPORTUNIDADES'!$C$6:$D$105,2,FALSE),"")</f>
        <v/>
      </c>
      <c r="AO37" s="14">
        <v>15.17</v>
      </c>
      <c r="AP37" s="14" t="str">
        <f>IFERROR(VLOOKUP(AO37,'CRUCE OPORTUNIDADES'!$C$6:$D$105,2,FALSE),"")</f>
        <v/>
      </c>
      <c r="AQ37" s="14">
        <v>16.170000000000002</v>
      </c>
      <c r="AR37" s="14" t="str">
        <f>IFERROR(VLOOKUP(AQ37,'CRUCE OPORTUNIDADES'!$C$6:$D$105,2,FALSE),"")</f>
        <v/>
      </c>
      <c r="AS37" s="14">
        <v>17.170000000000002</v>
      </c>
      <c r="AT37" s="14" t="str">
        <f>IFERROR(VLOOKUP(AS37,'CRUCE OPORTUNIDADES'!$C$6:$D$105,2,FALSE),"")</f>
        <v/>
      </c>
      <c r="AU37" s="14">
        <v>18.170000000000002</v>
      </c>
      <c r="AV37" s="14" t="str">
        <f>IFERROR(VLOOKUP(AU37,'CRUCE OPORTUNIDADES'!$C$6:$D$105,2,FALSE),"")</f>
        <v/>
      </c>
      <c r="AW37" s="14">
        <v>19.170000000000002</v>
      </c>
      <c r="AX37" s="14" t="str">
        <f>IFERROR(VLOOKUP(AW37,'CRUCE OPORTUNIDADES'!$C$6:$D$105,2,FALSE),"")</f>
        <v/>
      </c>
      <c r="AY37" s="14">
        <v>20.170000000000002</v>
      </c>
      <c r="AZ37" s="14" t="str">
        <f>IFERROR(VLOOKUP(AY37,'CRUCE OPORTUNIDADES'!$C$6:$D$105,2,FALSE),"")</f>
        <v/>
      </c>
      <c r="BA37" s="14">
        <v>21.17</v>
      </c>
      <c r="BB37" s="14" t="str">
        <f>IFERROR(VLOOKUP(BA37,'CRUCE OPORTUNIDADES'!$C$6:$D$105,2,FALSE),"")</f>
        <v/>
      </c>
      <c r="BC37" s="14">
        <v>22.17</v>
      </c>
      <c r="BD37" s="14" t="str">
        <f>IFERROR(VLOOKUP(BC37,'CRUCE OPORTUNIDADES'!$C$6:$D$105,2,FALSE),"")</f>
        <v/>
      </c>
      <c r="BE37" s="14">
        <v>23.17</v>
      </c>
      <c r="BF37" s="14" t="str">
        <f>IFERROR(VLOOKUP(BE37,'CRUCE OPORTUNIDADES'!$C$6:$D$105,2,FALSE),"")</f>
        <v/>
      </c>
      <c r="BG37" s="14">
        <v>24.17</v>
      </c>
      <c r="BH37" s="14" t="str">
        <f>IFERROR(VLOOKUP(BG37,'CRUCE OPORTUNIDADES'!$C$6:$D$105,2,FALSE),"")</f>
        <v/>
      </c>
      <c r="BI37" s="14">
        <v>25.17</v>
      </c>
      <c r="BJ37" s="14" t="str">
        <f>IFERROR(VLOOKUP(BI37,'CRUCE OPORTUNIDADES'!$C$6:$D$105,2,FALSE),"")</f>
        <v/>
      </c>
    </row>
    <row r="38" spans="13:62">
      <c r="N38" s="14" t="str">
        <f>IF(N39&lt;&gt;""," -O","")</f>
        <v/>
      </c>
      <c r="P38" s="14" t="str">
        <f>IF(P39&lt;&gt;""," -O","")</f>
        <v/>
      </c>
      <c r="R38" s="14" t="str">
        <f>IF(R39&lt;&gt;""," -O","")</f>
        <v/>
      </c>
      <c r="T38" s="14" t="str">
        <f>IF(T39&lt;&gt;""," -O","")</f>
        <v/>
      </c>
      <c r="V38" s="14" t="str">
        <f>IF(V39&lt;&gt;""," -O","")</f>
        <v/>
      </c>
      <c r="X38" s="14" t="str">
        <f>IF(X39&lt;&gt;""," -O","")</f>
        <v/>
      </c>
      <c r="Z38" s="14" t="str">
        <f>IF(Z39&lt;&gt;""," -O","")</f>
        <v/>
      </c>
      <c r="AB38" s="14" t="str">
        <f>IF(AB39&lt;&gt;""," -O","")</f>
        <v/>
      </c>
      <c r="AD38" s="14" t="str">
        <f>IF(AD39&lt;&gt;""," -O","")</f>
        <v/>
      </c>
      <c r="AF38" s="14" t="str">
        <f>IF(AF39&lt;&gt;""," -O","")</f>
        <v/>
      </c>
      <c r="AH38" s="14" t="str">
        <f>IF(AH39&lt;&gt;""," -O","")</f>
        <v/>
      </c>
      <c r="AJ38" s="14" t="str">
        <f>IF(AJ39&lt;&gt;""," -O","")</f>
        <v/>
      </c>
      <c r="AL38" s="14" t="str">
        <f>IF(AL39&lt;&gt;""," -O","")</f>
        <v/>
      </c>
      <c r="AN38" s="14" t="str">
        <f>IF(AN39&lt;&gt;""," -O","")</f>
        <v/>
      </c>
      <c r="AP38" s="14" t="str">
        <f>IF(AP39&lt;&gt;""," -O","")</f>
        <v/>
      </c>
      <c r="AR38" s="14" t="str">
        <f>IF(AR39&lt;&gt;""," -O","")</f>
        <v/>
      </c>
      <c r="AT38" s="14" t="str">
        <f>IF(AT39&lt;&gt;""," -O","")</f>
        <v/>
      </c>
      <c r="AV38" s="14" t="str">
        <f>IF(AV39&lt;&gt;""," -O","")</f>
        <v/>
      </c>
      <c r="AX38" s="14" t="str">
        <f>IF(AX39&lt;&gt;""," -O","")</f>
        <v/>
      </c>
      <c r="AZ38" s="14" t="str">
        <f>IF(AZ39&lt;&gt;""," -O","")</f>
        <v/>
      </c>
      <c r="BB38" s="14" t="str">
        <f>IF(BB39&lt;&gt;""," -O","")</f>
        <v/>
      </c>
      <c r="BD38" s="14" t="str">
        <f>IF(BD39&lt;&gt;""," -O","")</f>
        <v/>
      </c>
      <c r="BF38" s="14" t="str">
        <f>IF(BF39&lt;&gt;""," -O","")</f>
        <v/>
      </c>
      <c r="BH38" s="14" t="str">
        <f>IF(BH39&lt;&gt;""," -O","")</f>
        <v/>
      </c>
      <c r="BJ38" s="14" t="str">
        <f>IF(BJ39&lt;&gt;""," -O","")</f>
        <v/>
      </c>
    </row>
    <row r="39" spans="13:62">
      <c r="M39" s="14">
        <v>1.18</v>
      </c>
      <c r="N39" s="14" t="str">
        <f>IFERROR(VLOOKUP(M39,'CRUCE OPORTUNIDADES'!$C$6:$D$105,2,FALSE),"")</f>
        <v/>
      </c>
      <c r="O39" s="14">
        <v>2.1800000000000002</v>
      </c>
      <c r="P39" s="14" t="str">
        <f>IFERROR(VLOOKUP(O39,'CRUCE OPORTUNIDADES'!$C$6:$D$105,2,FALSE),"")</f>
        <v/>
      </c>
      <c r="Q39" s="14">
        <v>3.18</v>
      </c>
      <c r="R39" s="14" t="str">
        <f>IFERROR(VLOOKUP(Q39,'CRUCE OPORTUNIDADES'!$C$6:$D$105,2,FALSE),"")</f>
        <v/>
      </c>
      <c r="S39" s="14">
        <v>4.18</v>
      </c>
      <c r="T39" s="14" t="str">
        <f>IFERROR(VLOOKUP(S39,'CRUCE OPORTUNIDADES'!$C$6:$D$105,2,FALSE),"")</f>
        <v/>
      </c>
      <c r="U39" s="14">
        <v>5.18</v>
      </c>
      <c r="V39" s="14" t="str">
        <f>IFERROR(VLOOKUP(U39,'CRUCE OPORTUNIDADES'!$C$6:$D$105,2,FALSE),"")</f>
        <v/>
      </c>
      <c r="W39" s="14">
        <v>6.18</v>
      </c>
      <c r="X39" s="14" t="str">
        <f>IFERROR(VLOOKUP(W39,'CRUCE OPORTUNIDADES'!$C$6:$D$105,2,FALSE),"")</f>
        <v/>
      </c>
      <c r="Y39" s="14">
        <v>7.18</v>
      </c>
      <c r="Z39" s="14" t="str">
        <f>IFERROR(VLOOKUP(Y39,'CRUCE OPORTUNIDADES'!$C$6:$D$105,2,FALSE),"")</f>
        <v/>
      </c>
      <c r="AA39" s="14">
        <v>8.18</v>
      </c>
      <c r="AB39" s="14" t="str">
        <f>IFERROR(VLOOKUP(AA39,'CRUCE OPORTUNIDADES'!$C$6:$D$105,2,FALSE),"")</f>
        <v/>
      </c>
      <c r="AC39" s="14">
        <v>9.18</v>
      </c>
      <c r="AD39" s="14" t="str">
        <f>IFERROR(VLOOKUP(AC39,'CRUCE OPORTUNIDADES'!$C$6:$D$105,2,FALSE),"")</f>
        <v/>
      </c>
      <c r="AE39" s="14">
        <v>10.18</v>
      </c>
      <c r="AF39" s="14" t="str">
        <f>IFERROR(VLOOKUP(AE39,'CRUCE OPORTUNIDADES'!$C$6:$D$105,2,FALSE),"")</f>
        <v/>
      </c>
      <c r="AG39" s="14">
        <v>11.18</v>
      </c>
      <c r="AH39" s="14" t="str">
        <f>IFERROR(VLOOKUP(AG39,'CRUCE OPORTUNIDADES'!$C$6:$D$105,2,FALSE),"")</f>
        <v/>
      </c>
      <c r="AI39" s="14">
        <v>12.18</v>
      </c>
      <c r="AJ39" s="14" t="str">
        <f>IFERROR(VLOOKUP(AI39,'CRUCE OPORTUNIDADES'!$C$6:$D$105,2,FALSE),"")</f>
        <v/>
      </c>
      <c r="AK39" s="14">
        <v>13.18</v>
      </c>
      <c r="AL39" s="14" t="str">
        <f>IFERROR(VLOOKUP(AK39,'CRUCE OPORTUNIDADES'!$C$6:$D$105,2,FALSE),"")</f>
        <v/>
      </c>
      <c r="AM39" s="14">
        <v>14.18</v>
      </c>
      <c r="AN39" s="14" t="str">
        <f>IFERROR(VLOOKUP(AM39,'CRUCE OPORTUNIDADES'!$C$6:$D$105,2,FALSE),"")</f>
        <v/>
      </c>
      <c r="AO39" s="14">
        <v>15.18</v>
      </c>
      <c r="AP39" s="14" t="str">
        <f>IFERROR(VLOOKUP(AO39,'CRUCE OPORTUNIDADES'!$C$6:$D$105,2,FALSE),"")</f>
        <v/>
      </c>
      <c r="AQ39" s="14">
        <v>16.18</v>
      </c>
      <c r="AR39" s="14" t="str">
        <f>IFERROR(VLOOKUP(AQ39,'CRUCE OPORTUNIDADES'!$C$6:$D$105,2,FALSE),"")</f>
        <v/>
      </c>
      <c r="AS39" s="14">
        <v>17.18</v>
      </c>
      <c r="AT39" s="14" t="str">
        <f>IFERROR(VLOOKUP(AS39,'CRUCE OPORTUNIDADES'!$C$6:$D$105,2,FALSE),"")</f>
        <v/>
      </c>
      <c r="AU39" s="14">
        <v>18.18</v>
      </c>
      <c r="AV39" s="14" t="str">
        <f>IFERROR(VLOOKUP(AU39,'CRUCE OPORTUNIDADES'!$C$6:$D$105,2,FALSE),"")</f>
        <v/>
      </c>
      <c r="AW39" s="14">
        <v>19.18</v>
      </c>
      <c r="AX39" s="14" t="str">
        <f>IFERROR(VLOOKUP(AW39,'CRUCE OPORTUNIDADES'!$C$6:$D$105,2,FALSE),"")</f>
        <v/>
      </c>
      <c r="AY39" s="14">
        <v>20.18</v>
      </c>
      <c r="AZ39" s="14" t="str">
        <f>IFERROR(VLOOKUP(AY39,'CRUCE OPORTUNIDADES'!$C$6:$D$105,2,FALSE),"")</f>
        <v/>
      </c>
      <c r="BA39" s="14">
        <v>21.18</v>
      </c>
      <c r="BB39" s="14" t="str">
        <f>IFERROR(VLOOKUP(BA39,'CRUCE OPORTUNIDADES'!$C$6:$D$105,2,FALSE),"")</f>
        <v/>
      </c>
      <c r="BC39" s="14">
        <v>22.18</v>
      </c>
      <c r="BD39" s="14" t="str">
        <f>IFERROR(VLOOKUP(BC39,'CRUCE OPORTUNIDADES'!$C$6:$D$105,2,FALSE),"")</f>
        <v/>
      </c>
      <c r="BE39" s="14">
        <v>23.18</v>
      </c>
      <c r="BF39" s="14" t="str">
        <f>IFERROR(VLOOKUP(BE39,'CRUCE OPORTUNIDADES'!$C$6:$D$105,2,FALSE),"")</f>
        <v/>
      </c>
      <c r="BG39" s="14">
        <v>24.18</v>
      </c>
      <c r="BH39" s="14" t="str">
        <f>IFERROR(VLOOKUP(BG39,'CRUCE OPORTUNIDADES'!$C$6:$D$105,2,FALSE),"")</f>
        <v/>
      </c>
      <c r="BI39" s="14">
        <v>25.18</v>
      </c>
      <c r="BJ39" s="14" t="str">
        <f>IFERROR(VLOOKUP(BI39,'CRUCE OPORTUNIDADES'!$C$6:$D$105,2,FALSE),"")</f>
        <v/>
      </c>
    </row>
    <row r="40" spans="13:62">
      <c r="N40" s="14" t="str">
        <f>IF(N41&lt;&gt;""," -O","")</f>
        <v/>
      </c>
      <c r="P40" s="14" t="str">
        <f>IF(P41&lt;&gt;""," -O","")</f>
        <v/>
      </c>
      <c r="R40" s="14" t="str">
        <f>IF(R41&lt;&gt;""," -O","")</f>
        <v/>
      </c>
      <c r="T40" s="14" t="str">
        <f>IF(T41&lt;&gt;""," -O","")</f>
        <v/>
      </c>
      <c r="V40" s="14" t="str">
        <f>IF(V41&lt;&gt;""," -O","")</f>
        <v/>
      </c>
      <c r="X40" s="14" t="str">
        <f>IF(X41&lt;&gt;""," -O","")</f>
        <v/>
      </c>
      <c r="Z40" s="14" t="str">
        <f>IF(Z41&lt;&gt;""," -O","")</f>
        <v/>
      </c>
      <c r="AB40" s="14" t="str">
        <f>IF(AB41&lt;&gt;""," -O","")</f>
        <v/>
      </c>
      <c r="AD40" s="14" t="str">
        <f>IF(AD41&lt;&gt;""," -O","")</f>
        <v/>
      </c>
      <c r="AF40" s="14" t="str">
        <f>IF(AF41&lt;&gt;""," -O","")</f>
        <v/>
      </c>
      <c r="AH40" s="14" t="str">
        <f>IF(AH41&lt;&gt;""," -O","")</f>
        <v/>
      </c>
      <c r="AJ40" s="14" t="str">
        <f>IF(AJ41&lt;&gt;""," -O","")</f>
        <v/>
      </c>
      <c r="AL40" s="14" t="str">
        <f>IF(AL41&lt;&gt;""," -O","")</f>
        <v/>
      </c>
      <c r="AN40" s="14" t="str">
        <f>IF(AN41&lt;&gt;""," -O","")</f>
        <v/>
      </c>
      <c r="AP40" s="14" t="str">
        <f>IF(AP41&lt;&gt;""," -O","")</f>
        <v/>
      </c>
      <c r="AR40" s="14" t="str">
        <f>IF(AR41&lt;&gt;""," -O","")</f>
        <v/>
      </c>
      <c r="AT40" s="14" t="str">
        <f>IF(AT41&lt;&gt;""," -O","")</f>
        <v/>
      </c>
      <c r="AV40" s="14" t="str">
        <f>IF(AV41&lt;&gt;""," -O","")</f>
        <v/>
      </c>
      <c r="AX40" s="14" t="str">
        <f>IF(AX41&lt;&gt;""," -O","")</f>
        <v/>
      </c>
      <c r="AZ40" s="14" t="str">
        <f>IF(AZ41&lt;&gt;""," -O","")</f>
        <v/>
      </c>
      <c r="BB40" s="14" t="str">
        <f>IF(BB41&lt;&gt;""," -O","")</f>
        <v/>
      </c>
      <c r="BD40" s="14" t="str">
        <f>IF(BD41&lt;&gt;""," -O","")</f>
        <v/>
      </c>
      <c r="BF40" s="14" t="str">
        <f>IF(BF41&lt;&gt;""," -O","")</f>
        <v/>
      </c>
      <c r="BH40" s="14" t="str">
        <f>IF(BH41&lt;&gt;""," -O","")</f>
        <v/>
      </c>
      <c r="BJ40" s="14" t="str">
        <f>IF(BJ41&lt;&gt;""," -O","")</f>
        <v/>
      </c>
    </row>
    <row r="41" spans="13:62">
      <c r="M41" s="14">
        <v>1.19</v>
      </c>
      <c r="N41" s="14" t="str">
        <f>IFERROR(VLOOKUP(M41,'CRUCE OPORTUNIDADES'!$C$6:$D$105,2,FALSE),"")</f>
        <v/>
      </c>
      <c r="O41" s="14">
        <v>2.19</v>
      </c>
      <c r="P41" s="14" t="str">
        <f>IFERROR(VLOOKUP(O41,'CRUCE OPORTUNIDADES'!$C$6:$D$105,2,FALSE),"")</f>
        <v/>
      </c>
      <c r="Q41" s="14">
        <v>3.19</v>
      </c>
      <c r="R41" s="14" t="str">
        <f>IFERROR(VLOOKUP(Q41,'CRUCE OPORTUNIDADES'!$C$6:$D$105,2,FALSE),"")</f>
        <v/>
      </c>
      <c r="S41" s="14">
        <v>4.1900000000000004</v>
      </c>
      <c r="T41" s="14" t="str">
        <f>IFERROR(VLOOKUP(S41,'CRUCE OPORTUNIDADES'!$C$6:$D$105,2,FALSE),"")</f>
        <v/>
      </c>
      <c r="U41" s="14">
        <v>5.19</v>
      </c>
      <c r="V41" s="14" t="str">
        <f>IFERROR(VLOOKUP(U41,'CRUCE OPORTUNIDADES'!$C$6:$D$105,2,FALSE),"")</f>
        <v/>
      </c>
      <c r="W41" s="14">
        <v>6.19</v>
      </c>
      <c r="X41" s="14" t="str">
        <f>IFERROR(VLOOKUP(W41,'CRUCE OPORTUNIDADES'!$C$6:$D$105,2,FALSE),"")</f>
        <v/>
      </c>
      <c r="Y41" s="14">
        <v>7.19</v>
      </c>
      <c r="Z41" s="14" t="str">
        <f>IFERROR(VLOOKUP(Y41,'CRUCE OPORTUNIDADES'!$C$6:$D$105,2,FALSE),"")</f>
        <v/>
      </c>
      <c r="AA41" s="14">
        <v>8.19</v>
      </c>
      <c r="AB41" s="14" t="str">
        <f>IFERROR(VLOOKUP(AA41,'CRUCE OPORTUNIDADES'!$C$6:$D$105,2,FALSE),"")</f>
        <v/>
      </c>
      <c r="AC41" s="14">
        <v>9.19</v>
      </c>
      <c r="AD41" s="14" t="str">
        <f>IFERROR(VLOOKUP(AC41,'CRUCE OPORTUNIDADES'!$C$6:$D$105,2,FALSE),"")</f>
        <v/>
      </c>
      <c r="AE41" s="14">
        <v>10.19</v>
      </c>
      <c r="AF41" s="14" t="str">
        <f>IFERROR(VLOOKUP(AE41,'CRUCE OPORTUNIDADES'!$C$6:$D$105,2,FALSE),"")</f>
        <v/>
      </c>
      <c r="AG41" s="14">
        <v>11.19</v>
      </c>
      <c r="AH41" s="14" t="str">
        <f>IFERROR(VLOOKUP(AG41,'CRUCE OPORTUNIDADES'!$C$6:$D$105,2,FALSE),"")</f>
        <v/>
      </c>
      <c r="AI41" s="14">
        <v>12.19</v>
      </c>
      <c r="AJ41" s="14" t="str">
        <f>IFERROR(VLOOKUP(AI41,'CRUCE OPORTUNIDADES'!$C$6:$D$105,2,FALSE),"")</f>
        <v/>
      </c>
      <c r="AK41" s="14">
        <v>13.19</v>
      </c>
      <c r="AL41" s="14" t="str">
        <f>IFERROR(VLOOKUP(AK41,'CRUCE OPORTUNIDADES'!$C$6:$D$105,2,FALSE),"")</f>
        <v/>
      </c>
      <c r="AM41" s="14">
        <v>14.19</v>
      </c>
      <c r="AN41" s="14" t="str">
        <f>IFERROR(VLOOKUP(AM41,'CRUCE OPORTUNIDADES'!$C$6:$D$105,2,FALSE),"")</f>
        <v/>
      </c>
      <c r="AO41" s="14">
        <v>15.19</v>
      </c>
      <c r="AP41" s="14" t="str">
        <f>IFERROR(VLOOKUP(AO41,'CRUCE OPORTUNIDADES'!$C$6:$D$105,2,FALSE),"")</f>
        <v/>
      </c>
      <c r="AQ41" s="14">
        <v>16.190000000000001</v>
      </c>
      <c r="AR41" s="14" t="str">
        <f>IFERROR(VLOOKUP(AQ41,'CRUCE OPORTUNIDADES'!$C$6:$D$105,2,FALSE),"")</f>
        <v/>
      </c>
      <c r="AS41" s="14">
        <v>17.190000000000001</v>
      </c>
      <c r="AT41" s="14" t="str">
        <f>IFERROR(VLOOKUP(AS41,'CRUCE OPORTUNIDADES'!$C$6:$D$105,2,FALSE),"")</f>
        <v/>
      </c>
      <c r="AU41" s="14">
        <v>18.190000000000001</v>
      </c>
      <c r="AV41" s="14" t="str">
        <f>IFERROR(VLOOKUP(AU41,'CRUCE OPORTUNIDADES'!$C$6:$D$105,2,FALSE),"")</f>
        <v/>
      </c>
      <c r="AW41" s="14">
        <v>19.190000000000001</v>
      </c>
      <c r="AX41" s="14" t="str">
        <f>IFERROR(VLOOKUP(AW41,'CRUCE OPORTUNIDADES'!$C$6:$D$105,2,FALSE),"")</f>
        <v/>
      </c>
      <c r="AY41" s="14">
        <v>20.190000000000001</v>
      </c>
      <c r="AZ41" s="14" t="str">
        <f>IFERROR(VLOOKUP(AY41,'CRUCE OPORTUNIDADES'!$C$6:$D$105,2,FALSE),"")</f>
        <v/>
      </c>
      <c r="BA41" s="14">
        <v>21.19</v>
      </c>
      <c r="BB41" s="14" t="str">
        <f>IFERROR(VLOOKUP(BA41,'CRUCE OPORTUNIDADES'!$C$6:$D$105,2,FALSE),"")</f>
        <v/>
      </c>
      <c r="BC41" s="14">
        <v>22.19</v>
      </c>
      <c r="BD41" s="14" t="str">
        <f>IFERROR(VLOOKUP(BC41,'CRUCE OPORTUNIDADES'!$C$6:$D$105,2,FALSE),"")</f>
        <v/>
      </c>
      <c r="BE41" s="14">
        <v>23.19</v>
      </c>
      <c r="BF41" s="14" t="str">
        <f>IFERROR(VLOOKUP(BE41,'CRUCE OPORTUNIDADES'!$C$6:$D$105,2,FALSE),"")</f>
        <v/>
      </c>
      <c r="BG41" s="14">
        <v>24.19</v>
      </c>
      <c r="BH41" s="14" t="str">
        <f>IFERROR(VLOOKUP(BG41,'CRUCE OPORTUNIDADES'!$C$6:$D$105,2,FALSE),"")</f>
        <v/>
      </c>
      <c r="BI41" s="14">
        <v>25.19</v>
      </c>
      <c r="BJ41" s="14" t="str">
        <f>IFERROR(VLOOKUP(BI41,'CRUCE OPORTUNIDADES'!$C$6:$D$105,2,FALSE),"")</f>
        <v/>
      </c>
    </row>
    <row r="42" spans="13:62">
      <c r="N42" s="14" t="str">
        <f>IF(N43&lt;&gt;""," -O","")</f>
        <v/>
      </c>
      <c r="P42" s="14" t="str">
        <f>IF(P43&lt;&gt;""," -O","")</f>
        <v/>
      </c>
      <c r="R42" s="14" t="str">
        <f>IF(R43&lt;&gt;""," -O","")</f>
        <v/>
      </c>
      <c r="T42" s="14" t="str">
        <f>IF(T43&lt;&gt;""," -O","")</f>
        <v/>
      </c>
      <c r="V42" s="14" t="str">
        <f>IF(V43&lt;&gt;""," -O","")</f>
        <v/>
      </c>
      <c r="X42" s="14" t="str">
        <f>IF(X43&lt;&gt;""," -O","")</f>
        <v/>
      </c>
      <c r="Z42" s="14" t="str">
        <f>IF(Z43&lt;&gt;""," -O","")</f>
        <v/>
      </c>
      <c r="AB42" s="14" t="str">
        <f>IF(AB43&lt;&gt;""," -O","")</f>
        <v/>
      </c>
      <c r="AD42" s="14" t="str">
        <f>IF(AD43&lt;&gt;""," -O","")</f>
        <v/>
      </c>
      <c r="AF42" s="14" t="str">
        <f>IF(AF43&lt;&gt;""," -O","")</f>
        <v/>
      </c>
      <c r="AH42" s="14" t="str">
        <f>IF(AH43&lt;&gt;""," -O","")</f>
        <v/>
      </c>
      <c r="AJ42" s="14" t="str">
        <f>IF(AJ43&lt;&gt;""," -O","")</f>
        <v/>
      </c>
      <c r="AL42" s="14" t="str">
        <f>IF(AL43&lt;&gt;""," -O","")</f>
        <v/>
      </c>
      <c r="AN42" s="14" t="str">
        <f>IF(AN43&lt;&gt;""," -O","")</f>
        <v/>
      </c>
      <c r="AP42" s="14" t="str">
        <f>IF(AP43&lt;&gt;""," -O","")</f>
        <v/>
      </c>
      <c r="AR42" s="14" t="str">
        <f>IF(AR43&lt;&gt;""," -O","")</f>
        <v/>
      </c>
      <c r="AT42" s="14" t="str">
        <f>IF(AT43&lt;&gt;""," -O","")</f>
        <v/>
      </c>
      <c r="AV42" s="14" t="str">
        <f>IF(AV43&lt;&gt;""," -O","")</f>
        <v/>
      </c>
      <c r="AX42" s="14" t="str">
        <f>IF(AX43&lt;&gt;""," -O","")</f>
        <v/>
      </c>
      <c r="AZ42" s="14" t="str">
        <f>IF(AZ43&lt;&gt;""," -O","")</f>
        <v/>
      </c>
      <c r="BB42" s="14" t="str">
        <f>IF(BB43&lt;&gt;""," -O","")</f>
        <v/>
      </c>
      <c r="BD42" s="14" t="str">
        <f>IF(BD43&lt;&gt;""," -O","")</f>
        <v/>
      </c>
      <c r="BF42" s="14" t="str">
        <f>IF(BF43&lt;&gt;""," -O","")</f>
        <v/>
      </c>
      <c r="BH42" s="14" t="str">
        <f>IF(BH43&lt;&gt;""," -O","")</f>
        <v/>
      </c>
      <c r="BJ42" s="14" t="str">
        <f>IF(BJ43&lt;&gt;""," -O","")</f>
        <v/>
      </c>
    </row>
    <row r="43" spans="13:62">
      <c r="M43" s="14">
        <v>1.2</v>
      </c>
      <c r="N43" s="14" t="str">
        <f>IFERROR(VLOOKUP(M43,'CRUCE OPORTUNIDADES'!$C$6:$D$105,2,FALSE),"")</f>
        <v/>
      </c>
      <c r="O43" s="14">
        <v>2.2000000000000002</v>
      </c>
      <c r="P43" s="14" t="str">
        <f>IFERROR(VLOOKUP(O43,'CRUCE OPORTUNIDADES'!$C$6:$D$105,2,FALSE),"")</f>
        <v/>
      </c>
      <c r="Q43" s="14">
        <v>3.2</v>
      </c>
      <c r="R43" s="14" t="str">
        <f>IFERROR(VLOOKUP(Q43,'CRUCE OPORTUNIDADES'!$C$6:$D$105,2,FALSE),"")</f>
        <v/>
      </c>
      <c r="S43" s="14">
        <v>4.2</v>
      </c>
      <c r="T43" s="14" t="str">
        <f>IFERROR(VLOOKUP(S43,'CRUCE OPORTUNIDADES'!$C$6:$D$105,2,FALSE),"")</f>
        <v/>
      </c>
      <c r="U43" s="14">
        <v>5.2</v>
      </c>
      <c r="V43" s="14" t="str">
        <f>IFERROR(VLOOKUP(U43,'CRUCE OPORTUNIDADES'!$C$6:$D$105,2,FALSE),"")</f>
        <v/>
      </c>
      <c r="W43" s="14">
        <v>6.2</v>
      </c>
      <c r="X43" s="14" t="str">
        <f>IFERROR(VLOOKUP(W43,'CRUCE OPORTUNIDADES'!$C$6:$D$105,2,FALSE),"")</f>
        <v/>
      </c>
      <c r="Y43" s="14">
        <v>7.2</v>
      </c>
      <c r="Z43" s="14" t="str">
        <f>IFERROR(VLOOKUP(Y43,'CRUCE OPORTUNIDADES'!$C$6:$D$105,2,FALSE),"")</f>
        <v/>
      </c>
      <c r="AA43" s="14">
        <v>8.1999999999999993</v>
      </c>
      <c r="AB43" s="14" t="str">
        <f>IFERROR(VLOOKUP(AA43,'CRUCE OPORTUNIDADES'!$C$6:$D$105,2,FALSE),"")</f>
        <v/>
      </c>
      <c r="AC43" s="14">
        <v>9.1999999999999993</v>
      </c>
      <c r="AD43" s="14" t="str">
        <f>IFERROR(VLOOKUP(AC43,'CRUCE OPORTUNIDADES'!$C$6:$D$105,2,FALSE),"")</f>
        <v/>
      </c>
      <c r="AE43" s="14">
        <v>10.199999999999999</v>
      </c>
      <c r="AF43" s="14" t="str">
        <f>IFERROR(VLOOKUP(AE43,'CRUCE OPORTUNIDADES'!$C$6:$D$105,2,FALSE),"")</f>
        <v/>
      </c>
      <c r="AG43" s="14">
        <v>11.2</v>
      </c>
      <c r="AH43" s="14" t="str">
        <f>IFERROR(VLOOKUP(AG43,'CRUCE OPORTUNIDADES'!$C$6:$D$105,2,FALSE),"")</f>
        <v/>
      </c>
      <c r="AI43" s="14">
        <v>12.2</v>
      </c>
      <c r="AJ43" s="14" t="str">
        <f>IFERROR(VLOOKUP(AI43,'CRUCE OPORTUNIDADES'!$C$6:$D$105,2,FALSE),"")</f>
        <v/>
      </c>
      <c r="AK43" s="14">
        <v>13.2</v>
      </c>
      <c r="AL43" s="14" t="str">
        <f>IFERROR(VLOOKUP(AK43,'CRUCE OPORTUNIDADES'!$C$6:$D$105,2,FALSE),"")</f>
        <v/>
      </c>
      <c r="AM43" s="14">
        <v>14.2</v>
      </c>
      <c r="AN43" s="14" t="str">
        <f>IFERROR(VLOOKUP(AM43,'CRUCE OPORTUNIDADES'!$C$6:$D$105,2,FALSE),"")</f>
        <v/>
      </c>
      <c r="AO43" s="14">
        <v>15.2</v>
      </c>
      <c r="AP43" s="14" t="str">
        <f>IFERROR(VLOOKUP(AO43,'CRUCE OPORTUNIDADES'!$C$6:$D$105,2,FALSE),"")</f>
        <v/>
      </c>
      <c r="AQ43" s="14">
        <v>16.2</v>
      </c>
      <c r="AR43" s="14" t="str">
        <f>IFERROR(VLOOKUP(AQ43,'CRUCE OPORTUNIDADES'!$C$6:$D$105,2,FALSE),"")</f>
        <v/>
      </c>
      <c r="AS43" s="14">
        <v>17.2</v>
      </c>
      <c r="AT43" s="14" t="str">
        <f>IFERROR(VLOOKUP(AS43,'CRUCE OPORTUNIDADES'!$C$6:$D$105,2,FALSE),"")</f>
        <v/>
      </c>
      <c r="AU43" s="14">
        <v>18.2</v>
      </c>
      <c r="AV43" s="14" t="str">
        <f>IFERROR(VLOOKUP(AU43,'CRUCE OPORTUNIDADES'!$C$6:$D$105,2,FALSE),"")</f>
        <v/>
      </c>
      <c r="AW43" s="14">
        <v>19.2</v>
      </c>
      <c r="AX43" s="14" t="str">
        <f>IFERROR(VLOOKUP(AW43,'CRUCE OPORTUNIDADES'!$C$6:$D$105,2,FALSE),"")</f>
        <v/>
      </c>
      <c r="AY43" s="14">
        <v>20.2</v>
      </c>
      <c r="AZ43" s="14" t="str">
        <f>IFERROR(VLOOKUP(AY43,'CRUCE OPORTUNIDADES'!$C$6:$D$105,2,FALSE),"")</f>
        <v/>
      </c>
      <c r="BA43" s="14">
        <v>21.2</v>
      </c>
      <c r="BB43" s="14" t="str">
        <f>IFERROR(VLOOKUP(BA43,'CRUCE OPORTUNIDADES'!$C$6:$D$105,2,FALSE),"")</f>
        <v/>
      </c>
      <c r="BC43" s="14">
        <v>22.2</v>
      </c>
      <c r="BD43" s="14" t="str">
        <f>IFERROR(VLOOKUP(BC43,'CRUCE OPORTUNIDADES'!$C$6:$D$105,2,FALSE),"")</f>
        <v/>
      </c>
      <c r="BE43" s="14">
        <v>23.2</v>
      </c>
      <c r="BF43" s="14" t="str">
        <f>IFERROR(VLOOKUP(BE43,'CRUCE OPORTUNIDADES'!$C$6:$D$105,2,FALSE),"")</f>
        <v/>
      </c>
      <c r="BG43" s="14">
        <v>24.2</v>
      </c>
      <c r="BH43" s="14" t="str">
        <f>IFERROR(VLOOKUP(BG43,'CRUCE OPORTUNIDADES'!$C$6:$D$105,2,FALSE),"")</f>
        <v/>
      </c>
      <c r="BI43" s="14">
        <v>25.2</v>
      </c>
      <c r="BJ43" s="14" t="str">
        <f>IFERROR(VLOOKUP(BI43,'CRUCE OPORTUNIDADES'!$C$6:$D$105,2,FALSE),"")</f>
        <v/>
      </c>
    </row>
    <row r="44" spans="13:62">
      <c r="N44" s="14" t="str">
        <f>IF(N45&lt;&gt;""," -O","")</f>
        <v/>
      </c>
      <c r="P44" s="14" t="str">
        <f>IF(P45&lt;&gt;""," -O","")</f>
        <v/>
      </c>
      <c r="R44" s="14" t="str">
        <f>IF(R45&lt;&gt;""," -O","")</f>
        <v/>
      </c>
      <c r="T44" s="14" t="str">
        <f>IF(T45&lt;&gt;""," -O","")</f>
        <v/>
      </c>
      <c r="V44" s="14" t="str">
        <f>IF(V45&lt;&gt;""," -O","")</f>
        <v/>
      </c>
      <c r="X44" s="14" t="str">
        <f>IF(X45&lt;&gt;""," -O","")</f>
        <v/>
      </c>
      <c r="Z44" s="14" t="str">
        <f>IF(Z45&lt;&gt;""," -O","")</f>
        <v/>
      </c>
      <c r="AB44" s="14" t="str">
        <f>IF(AB45&lt;&gt;""," -O","")</f>
        <v/>
      </c>
      <c r="AD44" s="14" t="str">
        <f>IF(AD45&lt;&gt;""," -O","")</f>
        <v/>
      </c>
      <c r="AF44" s="14" t="str">
        <f>IF(AF45&lt;&gt;""," -O","")</f>
        <v/>
      </c>
      <c r="AH44" s="14" t="str">
        <f>IF(AH45&lt;&gt;""," -O","")</f>
        <v/>
      </c>
      <c r="AJ44" s="14" t="str">
        <f>IF(AJ45&lt;&gt;""," -O","")</f>
        <v/>
      </c>
      <c r="AL44" s="14" t="str">
        <f>IF(AL45&lt;&gt;""," -O","")</f>
        <v/>
      </c>
      <c r="AN44" s="14" t="str">
        <f>IF(AN45&lt;&gt;""," -O","")</f>
        <v/>
      </c>
      <c r="AP44" s="14" t="str">
        <f>IF(AP45&lt;&gt;""," -O","")</f>
        <v/>
      </c>
      <c r="AR44" s="14" t="str">
        <f>IF(AR45&lt;&gt;""," -O","")</f>
        <v/>
      </c>
      <c r="AT44" s="14" t="str">
        <f>IF(AT45&lt;&gt;""," -O","")</f>
        <v/>
      </c>
      <c r="AV44" s="14" t="str">
        <f>IF(AV45&lt;&gt;""," -O","")</f>
        <v/>
      </c>
      <c r="AX44" s="14" t="str">
        <f>IF(AX45&lt;&gt;""," -O","")</f>
        <v/>
      </c>
      <c r="AZ44" s="14" t="str">
        <f>IF(AZ45&lt;&gt;""," -O","")</f>
        <v/>
      </c>
      <c r="BB44" s="14" t="str">
        <f>IF(BB45&lt;&gt;""," -O","")</f>
        <v/>
      </c>
      <c r="BD44" s="14" t="str">
        <f>IF(BD45&lt;&gt;""," -O","")</f>
        <v/>
      </c>
      <c r="BF44" s="14" t="str">
        <f>IF(BF45&lt;&gt;""," -O","")</f>
        <v/>
      </c>
      <c r="BH44" s="14" t="str">
        <f>IF(BH45&lt;&gt;""," -O","")</f>
        <v/>
      </c>
      <c r="BJ44" s="14" t="str">
        <f>IF(BJ45&lt;&gt;""," -O","")</f>
        <v/>
      </c>
    </row>
    <row r="45" spans="13:62">
      <c r="M45" s="14">
        <v>1.21</v>
      </c>
      <c r="N45" s="14" t="str">
        <f>IFERROR(VLOOKUP(M45,'CRUCE OPORTUNIDADES'!$C$6:$D$105,2,FALSE),"")</f>
        <v/>
      </c>
      <c r="O45" s="14">
        <v>2.21</v>
      </c>
      <c r="P45" s="14" t="str">
        <f>IFERROR(VLOOKUP(O45,'CRUCE OPORTUNIDADES'!$C$6:$D$105,2,FALSE),"")</f>
        <v/>
      </c>
      <c r="Q45" s="14">
        <v>3.21</v>
      </c>
      <c r="R45" s="14" t="str">
        <f>IFERROR(VLOOKUP(Q45,'CRUCE OPORTUNIDADES'!$C$6:$D$105,2,FALSE),"")</f>
        <v/>
      </c>
      <c r="S45" s="14">
        <v>4.21</v>
      </c>
      <c r="T45" s="14" t="str">
        <f>IFERROR(VLOOKUP(S45,'CRUCE OPORTUNIDADES'!$C$6:$D$105,2,FALSE),"")</f>
        <v/>
      </c>
      <c r="U45" s="14">
        <v>5.21</v>
      </c>
      <c r="V45" s="14" t="str">
        <f>IFERROR(VLOOKUP(U45,'CRUCE OPORTUNIDADES'!$C$6:$D$105,2,FALSE),"")</f>
        <v/>
      </c>
      <c r="W45" s="14">
        <v>6.21</v>
      </c>
      <c r="X45" s="14" t="str">
        <f>IFERROR(VLOOKUP(W45,'CRUCE OPORTUNIDADES'!$C$6:$D$105,2,FALSE),"")</f>
        <v/>
      </c>
      <c r="Y45" s="14">
        <v>7.21</v>
      </c>
      <c r="Z45" s="14" t="str">
        <f>IFERROR(VLOOKUP(Y45,'CRUCE OPORTUNIDADES'!$C$6:$D$105,2,FALSE),"")</f>
        <v/>
      </c>
      <c r="AA45" s="14">
        <v>8.2100000000000009</v>
      </c>
      <c r="AB45" s="14" t="str">
        <f>IFERROR(VLOOKUP(AA45,'CRUCE OPORTUNIDADES'!$C$6:$D$105,2,FALSE),"")</f>
        <v/>
      </c>
      <c r="AC45" s="14">
        <v>9.2100000000000009</v>
      </c>
      <c r="AD45" s="14" t="str">
        <f>IFERROR(VLOOKUP(AC45,'CRUCE OPORTUNIDADES'!$C$6:$D$105,2,FALSE),"")</f>
        <v/>
      </c>
      <c r="AE45" s="14">
        <v>10.210000000000001</v>
      </c>
      <c r="AF45" s="14" t="str">
        <f>IFERROR(VLOOKUP(AE45,'CRUCE OPORTUNIDADES'!$C$6:$D$105,2,FALSE),"")</f>
        <v/>
      </c>
      <c r="AG45" s="14">
        <v>11.21</v>
      </c>
      <c r="AH45" s="14" t="str">
        <f>IFERROR(VLOOKUP(AG45,'CRUCE OPORTUNIDADES'!$C$6:$D$105,2,FALSE),"")</f>
        <v/>
      </c>
      <c r="AI45" s="14">
        <v>12.21</v>
      </c>
      <c r="AJ45" s="14" t="str">
        <f>IFERROR(VLOOKUP(AI45,'CRUCE OPORTUNIDADES'!$C$6:$D$105,2,FALSE),"")</f>
        <v/>
      </c>
      <c r="AK45" s="14">
        <v>13.21</v>
      </c>
      <c r="AL45" s="14" t="str">
        <f>IFERROR(VLOOKUP(AK45,'CRUCE OPORTUNIDADES'!$C$6:$D$105,2,FALSE),"")</f>
        <v/>
      </c>
      <c r="AM45" s="14">
        <v>14.21</v>
      </c>
      <c r="AN45" s="14" t="str">
        <f>IFERROR(VLOOKUP(AM45,'CRUCE OPORTUNIDADES'!$C$6:$D$105,2,FALSE),"")</f>
        <v/>
      </c>
      <c r="AO45" s="14">
        <v>15.21</v>
      </c>
      <c r="AP45" s="14" t="str">
        <f>IFERROR(VLOOKUP(AO45,'CRUCE OPORTUNIDADES'!$C$6:$D$105,2,FALSE),"")</f>
        <v/>
      </c>
      <c r="AQ45" s="14">
        <v>16.21</v>
      </c>
      <c r="AR45" s="14" t="str">
        <f>IFERROR(VLOOKUP(AQ45,'CRUCE OPORTUNIDADES'!$C$6:$D$105,2,FALSE),"")</f>
        <v/>
      </c>
      <c r="AS45" s="14">
        <v>17.21</v>
      </c>
      <c r="AT45" s="14" t="str">
        <f>IFERROR(VLOOKUP(AS45,'CRUCE OPORTUNIDADES'!$C$6:$D$105,2,FALSE),"")</f>
        <v/>
      </c>
      <c r="AU45" s="14">
        <v>18.21</v>
      </c>
      <c r="AV45" s="14" t="str">
        <f>IFERROR(VLOOKUP(AU45,'CRUCE OPORTUNIDADES'!$C$6:$D$105,2,FALSE),"")</f>
        <v/>
      </c>
      <c r="AW45" s="14">
        <v>19.21</v>
      </c>
      <c r="AX45" s="14" t="str">
        <f>IFERROR(VLOOKUP(AW45,'CRUCE OPORTUNIDADES'!$C$6:$D$105,2,FALSE),"")</f>
        <v/>
      </c>
      <c r="AY45" s="14">
        <v>20.21</v>
      </c>
      <c r="AZ45" s="14" t="str">
        <f>IFERROR(VLOOKUP(AY45,'CRUCE OPORTUNIDADES'!$C$6:$D$105,2,FALSE),"")</f>
        <v/>
      </c>
      <c r="BA45" s="14">
        <v>21.21</v>
      </c>
      <c r="BB45" s="14" t="str">
        <f>IFERROR(VLOOKUP(BA45,'CRUCE OPORTUNIDADES'!$C$6:$D$105,2,FALSE),"")</f>
        <v/>
      </c>
      <c r="BC45" s="14">
        <v>22.21</v>
      </c>
      <c r="BD45" s="14" t="str">
        <f>IFERROR(VLOOKUP(BC45,'CRUCE OPORTUNIDADES'!$C$6:$D$105,2,FALSE),"")</f>
        <v/>
      </c>
      <c r="BE45" s="14">
        <v>23.21</v>
      </c>
      <c r="BF45" s="14" t="str">
        <f>IFERROR(VLOOKUP(BE45,'CRUCE OPORTUNIDADES'!$C$6:$D$105,2,FALSE),"")</f>
        <v/>
      </c>
      <c r="BG45" s="14">
        <v>24.21</v>
      </c>
      <c r="BH45" s="14" t="str">
        <f>IFERROR(VLOOKUP(BG45,'CRUCE OPORTUNIDADES'!$C$6:$D$105,2,FALSE),"")</f>
        <v/>
      </c>
      <c r="BI45" s="14">
        <v>25.21</v>
      </c>
      <c r="BJ45" s="14" t="str">
        <f>IFERROR(VLOOKUP(BI45,'CRUCE OPORTUNIDADES'!$C$6:$D$105,2,FALSE),"")</f>
        <v/>
      </c>
    </row>
    <row r="46" spans="13:62">
      <c r="N46" s="14" t="str">
        <f>IF(N47&lt;&gt;""," -O","")</f>
        <v/>
      </c>
      <c r="P46" s="14" t="str">
        <f>IF(P47&lt;&gt;""," -O","")</f>
        <v/>
      </c>
      <c r="R46" s="14" t="str">
        <f>IF(R47&lt;&gt;""," -O","")</f>
        <v/>
      </c>
      <c r="T46" s="14" t="str">
        <f>IF(T47&lt;&gt;""," -O","")</f>
        <v/>
      </c>
      <c r="V46" s="14" t="str">
        <f>IF(V47&lt;&gt;""," -O","")</f>
        <v/>
      </c>
      <c r="X46" s="14" t="str">
        <f>IF(X47&lt;&gt;""," -O","")</f>
        <v/>
      </c>
      <c r="Z46" s="14" t="str">
        <f>IF(Z47&lt;&gt;""," -O","")</f>
        <v/>
      </c>
      <c r="AB46" s="14" t="str">
        <f>IF(AB47&lt;&gt;""," -O","")</f>
        <v/>
      </c>
      <c r="AD46" s="14" t="str">
        <f>IF(AD47&lt;&gt;""," -O","")</f>
        <v/>
      </c>
      <c r="AF46" s="14" t="str">
        <f>IF(AF47&lt;&gt;""," -O","")</f>
        <v/>
      </c>
      <c r="AH46" s="14" t="str">
        <f>IF(AH47&lt;&gt;""," -O","")</f>
        <v/>
      </c>
      <c r="AJ46" s="14" t="str">
        <f>IF(AJ47&lt;&gt;""," -O","")</f>
        <v/>
      </c>
      <c r="AL46" s="14" t="str">
        <f>IF(AL47&lt;&gt;""," -O","")</f>
        <v/>
      </c>
      <c r="AN46" s="14" t="str">
        <f>IF(AN47&lt;&gt;""," -O","")</f>
        <v/>
      </c>
      <c r="AP46" s="14" t="str">
        <f>IF(AP47&lt;&gt;""," -O","")</f>
        <v/>
      </c>
      <c r="AR46" s="14" t="str">
        <f>IF(AR47&lt;&gt;""," -O","")</f>
        <v/>
      </c>
      <c r="AT46" s="14" t="str">
        <f>IF(AT47&lt;&gt;""," -O","")</f>
        <v/>
      </c>
      <c r="AV46" s="14" t="str">
        <f>IF(AV47&lt;&gt;""," -O","")</f>
        <v/>
      </c>
      <c r="AX46" s="14" t="str">
        <f>IF(AX47&lt;&gt;""," -O","")</f>
        <v/>
      </c>
      <c r="AZ46" s="14" t="str">
        <f>IF(AZ47&lt;&gt;""," -O","")</f>
        <v/>
      </c>
      <c r="BB46" s="14" t="str">
        <f>IF(BB47&lt;&gt;""," -O","")</f>
        <v/>
      </c>
      <c r="BD46" s="14" t="str">
        <f>IF(BD47&lt;&gt;""," -O","")</f>
        <v/>
      </c>
      <c r="BF46" s="14" t="str">
        <f>IF(BF47&lt;&gt;""," -O","")</f>
        <v/>
      </c>
      <c r="BH46" s="14" t="str">
        <f>IF(BH47&lt;&gt;""," -O","")</f>
        <v/>
      </c>
      <c r="BJ46" s="14" t="str">
        <f>IF(BJ47&lt;&gt;""," -O","")</f>
        <v/>
      </c>
    </row>
    <row r="47" spans="13:62">
      <c r="M47" s="14">
        <v>1.22</v>
      </c>
      <c r="N47" s="14" t="str">
        <f>IFERROR(VLOOKUP(M47,'CRUCE OPORTUNIDADES'!$C$6:$D$105,2,FALSE),"")</f>
        <v/>
      </c>
      <c r="O47" s="14">
        <v>2.2200000000000002</v>
      </c>
      <c r="P47" s="14" t="str">
        <f>IFERROR(VLOOKUP(O47,'CRUCE OPORTUNIDADES'!$C$6:$D$105,2,FALSE),"")</f>
        <v/>
      </c>
      <c r="Q47" s="14">
        <v>3.22</v>
      </c>
      <c r="R47" s="14" t="str">
        <f>IFERROR(VLOOKUP(Q47,'CRUCE OPORTUNIDADES'!$C$6:$D$105,2,FALSE),"")</f>
        <v/>
      </c>
      <c r="S47" s="14">
        <v>4.22</v>
      </c>
      <c r="T47" s="14" t="str">
        <f>IFERROR(VLOOKUP(S47,'CRUCE OPORTUNIDADES'!$C$6:$D$105,2,FALSE),"")</f>
        <v/>
      </c>
      <c r="U47" s="14">
        <v>5.22</v>
      </c>
      <c r="V47" s="14" t="str">
        <f>IFERROR(VLOOKUP(U47,'CRUCE OPORTUNIDADES'!$C$6:$D$105,2,FALSE),"")</f>
        <v/>
      </c>
      <c r="W47" s="14">
        <v>6.22</v>
      </c>
      <c r="X47" s="14" t="str">
        <f>IFERROR(VLOOKUP(W47,'CRUCE OPORTUNIDADES'!$C$6:$D$105,2,FALSE),"")</f>
        <v/>
      </c>
      <c r="Y47" s="14">
        <v>7.22</v>
      </c>
      <c r="Z47" s="14" t="str">
        <f>IFERROR(VLOOKUP(Y47,'CRUCE OPORTUNIDADES'!$C$6:$D$105,2,FALSE),"")</f>
        <v/>
      </c>
      <c r="AA47" s="14">
        <v>8.2200000000000006</v>
      </c>
      <c r="AB47" s="14" t="str">
        <f>IFERROR(VLOOKUP(AA47,'CRUCE OPORTUNIDADES'!$C$6:$D$105,2,FALSE),"")</f>
        <v/>
      </c>
      <c r="AC47" s="14">
        <v>9.2200000000000006</v>
      </c>
      <c r="AD47" s="14" t="str">
        <f>IFERROR(VLOOKUP(AC47,'CRUCE OPORTUNIDADES'!$C$6:$D$105,2,FALSE),"")</f>
        <v/>
      </c>
      <c r="AE47" s="14">
        <v>10.220000000000001</v>
      </c>
      <c r="AF47" s="14" t="str">
        <f>IFERROR(VLOOKUP(AE47,'CRUCE OPORTUNIDADES'!$C$6:$D$105,2,FALSE),"")</f>
        <v/>
      </c>
      <c r="AG47" s="14">
        <v>11.22</v>
      </c>
      <c r="AH47" s="14" t="str">
        <f>IFERROR(VLOOKUP(AG47,'CRUCE OPORTUNIDADES'!$C$6:$D$105,2,FALSE),"")</f>
        <v/>
      </c>
      <c r="AI47" s="14">
        <v>12.22</v>
      </c>
      <c r="AJ47" s="14" t="str">
        <f>IFERROR(VLOOKUP(AI47,'CRUCE OPORTUNIDADES'!$C$6:$D$105,2,FALSE),"")</f>
        <v/>
      </c>
      <c r="AK47" s="14">
        <v>13.22</v>
      </c>
      <c r="AL47" s="14" t="str">
        <f>IFERROR(VLOOKUP(AK47,'CRUCE OPORTUNIDADES'!$C$6:$D$105,2,FALSE),"")</f>
        <v/>
      </c>
      <c r="AM47" s="14">
        <v>14.22</v>
      </c>
      <c r="AN47" s="14" t="str">
        <f>IFERROR(VLOOKUP(AM47,'CRUCE OPORTUNIDADES'!$C$6:$D$105,2,FALSE),"")</f>
        <v/>
      </c>
      <c r="AO47" s="14">
        <v>15.22</v>
      </c>
      <c r="AP47" s="14" t="str">
        <f>IFERROR(VLOOKUP(AO47,'CRUCE OPORTUNIDADES'!$C$6:$D$105,2,FALSE),"")</f>
        <v/>
      </c>
      <c r="AQ47" s="14">
        <v>16.22</v>
      </c>
      <c r="AR47" s="14" t="str">
        <f>IFERROR(VLOOKUP(AQ47,'CRUCE OPORTUNIDADES'!$C$6:$D$105,2,FALSE),"")</f>
        <v/>
      </c>
      <c r="AS47" s="14">
        <v>17.22</v>
      </c>
      <c r="AT47" s="14" t="str">
        <f>IFERROR(VLOOKUP(AS47,'CRUCE OPORTUNIDADES'!$C$6:$D$105,2,FALSE),"")</f>
        <v/>
      </c>
      <c r="AU47" s="14">
        <v>18.22</v>
      </c>
      <c r="AV47" s="14" t="str">
        <f>IFERROR(VLOOKUP(AU47,'CRUCE OPORTUNIDADES'!$C$6:$D$105,2,FALSE),"")</f>
        <v/>
      </c>
      <c r="AW47" s="14">
        <v>19.22</v>
      </c>
      <c r="AX47" s="14" t="str">
        <f>IFERROR(VLOOKUP(AW47,'CRUCE OPORTUNIDADES'!$C$6:$D$105,2,FALSE),"")</f>
        <v/>
      </c>
      <c r="AY47" s="14">
        <v>20.22</v>
      </c>
      <c r="AZ47" s="14" t="str">
        <f>IFERROR(VLOOKUP(AY47,'CRUCE OPORTUNIDADES'!$C$6:$D$105,2,FALSE),"")</f>
        <v/>
      </c>
      <c r="BA47" s="14">
        <v>21.22</v>
      </c>
      <c r="BB47" s="14" t="str">
        <f>IFERROR(VLOOKUP(BA47,'CRUCE OPORTUNIDADES'!$C$6:$D$105,2,FALSE),"")</f>
        <v/>
      </c>
      <c r="BC47" s="14">
        <v>22.22</v>
      </c>
      <c r="BD47" s="14" t="str">
        <f>IFERROR(VLOOKUP(BC47,'CRUCE OPORTUNIDADES'!$C$6:$D$105,2,FALSE),"")</f>
        <v/>
      </c>
      <c r="BE47" s="14">
        <v>23.22</v>
      </c>
      <c r="BF47" s="14" t="str">
        <f>IFERROR(VLOOKUP(BE47,'CRUCE OPORTUNIDADES'!$C$6:$D$105,2,FALSE),"")</f>
        <v/>
      </c>
      <c r="BG47" s="14">
        <v>24.22</v>
      </c>
      <c r="BH47" s="14" t="str">
        <f>IFERROR(VLOOKUP(BG47,'CRUCE OPORTUNIDADES'!$C$6:$D$105,2,FALSE),"")</f>
        <v/>
      </c>
      <c r="BI47" s="14">
        <v>25.22</v>
      </c>
      <c r="BJ47" s="14" t="str">
        <f>IFERROR(VLOOKUP(BI47,'CRUCE OPORTUNIDADES'!$C$6:$D$105,2,FALSE),"")</f>
        <v/>
      </c>
    </row>
    <row r="48" spans="13:62">
      <c r="N48" s="14" t="str">
        <f>IF(N49&lt;&gt;""," -O","")</f>
        <v/>
      </c>
      <c r="P48" s="14" t="str">
        <f>IF(P49&lt;&gt;""," -O","")</f>
        <v/>
      </c>
      <c r="R48" s="14" t="str">
        <f>IF(R49&lt;&gt;""," -O","")</f>
        <v/>
      </c>
      <c r="T48" s="14" t="str">
        <f>IF(T49&lt;&gt;""," -O","")</f>
        <v/>
      </c>
      <c r="V48" s="14" t="str">
        <f>IF(V49&lt;&gt;""," -O","")</f>
        <v/>
      </c>
      <c r="X48" s="14" t="str">
        <f>IF(X49&lt;&gt;""," -O","")</f>
        <v/>
      </c>
      <c r="Z48" s="14" t="str">
        <f>IF(Z49&lt;&gt;""," -O","")</f>
        <v/>
      </c>
      <c r="AB48" s="14" t="str">
        <f>IF(AB49&lt;&gt;""," -O","")</f>
        <v/>
      </c>
      <c r="AD48" s="14" t="str">
        <f>IF(AD49&lt;&gt;""," -O","")</f>
        <v/>
      </c>
      <c r="AF48" s="14" t="str">
        <f>IF(AF49&lt;&gt;""," -O","")</f>
        <v/>
      </c>
      <c r="AH48" s="14" t="str">
        <f>IF(AH49&lt;&gt;""," -O","")</f>
        <v/>
      </c>
      <c r="AJ48" s="14" t="str">
        <f>IF(AJ49&lt;&gt;""," -O","")</f>
        <v/>
      </c>
      <c r="AL48" s="14" t="str">
        <f>IF(AL49&lt;&gt;""," -O","")</f>
        <v/>
      </c>
      <c r="AN48" s="14" t="str">
        <f>IF(AN49&lt;&gt;""," -O","")</f>
        <v/>
      </c>
      <c r="AP48" s="14" t="str">
        <f>IF(AP49&lt;&gt;""," -O","")</f>
        <v/>
      </c>
      <c r="AR48" s="14" t="str">
        <f>IF(AR49&lt;&gt;""," -O","")</f>
        <v/>
      </c>
      <c r="AT48" s="14" t="str">
        <f>IF(AT49&lt;&gt;""," -O","")</f>
        <v/>
      </c>
      <c r="AV48" s="14" t="str">
        <f>IF(AV49&lt;&gt;""," -O","")</f>
        <v/>
      </c>
      <c r="AX48" s="14" t="str">
        <f>IF(AX49&lt;&gt;""," -O","")</f>
        <v/>
      </c>
      <c r="AZ48" s="14" t="str">
        <f>IF(AZ49&lt;&gt;""," -O","")</f>
        <v/>
      </c>
      <c r="BB48" s="14" t="str">
        <f>IF(BB49&lt;&gt;""," -O","")</f>
        <v/>
      </c>
      <c r="BD48" s="14" t="str">
        <f>IF(BD49&lt;&gt;""," -O","")</f>
        <v/>
      </c>
      <c r="BF48" s="14" t="str">
        <f>IF(BF49&lt;&gt;""," -O","")</f>
        <v/>
      </c>
      <c r="BH48" s="14" t="str">
        <f>IF(BH49&lt;&gt;""," -O","")</f>
        <v/>
      </c>
      <c r="BJ48" s="14" t="str">
        <f>IF(BJ49&lt;&gt;""," -O","")</f>
        <v/>
      </c>
    </row>
    <row r="49" spans="13:62">
      <c r="M49" s="14">
        <v>1.23</v>
      </c>
      <c r="N49" s="14" t="str">
        <f>IFERROR(VLOOKUP(M49,'CRUCE OPORTUNIDADES'!$C$6:$D$105,2,FALSE),"")</f>
        <v/>
      </c>
      <c r="O49" s="14">
        <v>2.23</v>
      </c>
      <c r="P49" s="14" t="str">
        <f>IFERROR(VLOOKUP(O49,'CRUCE OPORTUNIDADES'!$C$6:$D$105,2,FALSE),"")</f>
        <v/>
      </c>
      <c r="Q49" s="14">
        <v>3.23</v>
      </c>
      <c r="R49" s="14" t="str">
        <f>IFERROR(VLOOKUP(Q49,'CRUCE OPORTUNIDADES'!$C$6:$D$105,2,FALSE),"")</f>
        <v/>
      </c>
      <c r="S49" s="14">
        <v>4.2300000000000004</v>
      </c>
      <c r="T49" s="14" t="str">
        <f>IFERROR(VLOOKUP(S49,'CRUCE OPORTUNIDADES'!$C$6:$D$105,2,FALSE),"")</f>
        <v/>
      </c>
      <c r="U49" s="14">
        <v>5.23</v>
      </c>
      <c r="V49" s="14" t="str">
        <f>IFERROR(VLOOKUP(U49,'CRUCE OPORTUNIDADES'!$C$6:$D$105,2,FALSE),"")</f>
        <v/>
      </c>
      <c r="W49" s="14">
        <v>6.23</v>
      </c>
      <c r="X49" s="14" t="str">
        <f>IFERROR(VLOOKUP(W49,'CRUCE OPORTUNIDADES'!$C$6:$D$105,2,FALSE),"")</f>
        <v/>
      </c>
      <c r="Y49" s="14">
        <v>7.23</v>
      </c>
      <c r="Z49" s="14" t="str">
        <f>IFERROR(VLOOKUP(Y49,'CRUCE OPORTUNIDADES'!$C$6:$D$105,2,FALSE),"")</f>
        <v/>
      </c>
      <c r="AA49" s="14">
        <v>8.23</v>
      </c>
      <c r="AB49" s="14" t="str">
        <f>IFERROR(VLOOKUP(AA49,'CRUCE OPORTUNIDADES'!$C$6:$D$105,2,FALSE),"")</f>
        <v/>
      </c>
      <c r="AC49" s="14">
        <v>9.23</v>
      </c>
      <c r="AD49" s="14" t="str">
        <f>IFERROR(VLOOKUP(AC49,'CRUCE OPORTUNIDADES'!$C$6:$D$105,2,FALSE),"")</f>
        <v/>
      </c>
      <c r="AE49" s="14">
        <v>10.23</v>
      </c>
      <c r="AF49" s="14" t="str">
        <f>IFERROR(VLOOKUP(AE49,'CRUCE OPORTUNIDADES'!$C$6:$D$105,2,FALSE),"")</f>
        <v/>
      </c>
      <c r="AG49" s="14">
        <v>11.23</v>
      </c>
      <c r="AH49" s="14" t="str">
        <f>IFERROR(VLOOKUP(AG49,'CRUCE OPORTUNIDADES'!$C$6:$D$105,2,FALSE),"")</f>
        <v/>
      </c>
      <c r="AI49" s="14">
        <v>12.23</v>
      </c>
      <c r="AJ49" s="14" t="str">
        <f>IFERROR(VLOOKUP(AI49,'CRUCE OPORTUNIDADES'!$C$6:$D$105,2,FALSE),"")</f>
        <v/>
      </c>
      <c r="AK49" s="14">
        <v>13.23</v>
      </c>
      <c r="AL49" s="14" t="str">
        <f>IFERROR(VLOOKUP(AK49,'CRUCE OPORTUNIDADES'!$C$6:$D$105,2,FALSE),"")</f>
        <v/>
      </c>
      <c r="AM49" s="14">
        <v>14.23</v>
      </c>
      <c r="AN49" s="14" t="str">
        <f>IFERROR(VLOOKUP(AM49,'CRUCE OPORTUNIDADES'!$C$6:$D$105,2,FALSE),"")</f>
        <v/>
      </c>
      <c r="AO49" s="14">
        <v>15.23</v>
      </c>
      <c r="AP49" s="14" t="str">
        <f>IFERROR(VLOOKUP(AO49,'CRUCE OPORTUNIDADES'!$C$6:$D$105,2,FALSE),"")</f>
        <v/>
      </c>
      <c r="AQ49" s="14">
        <v>16.23</v>
      </c>
      <c r="AR49" s="14" t="str">
        <f>IFERROR(VLOOKUP(AQ49,'CRUCE OPORTUNIDADES'!$C$6:$D$105,2,FALSE),"")</f>
        <v/>
      </c>
      <c r="AS49" s="14">
        <v>17.23</v>
      </c>
      <c r="AT49" s="14" t="str">
        <f>IFERROR(VLOOKUP(AS49,'CRUCE OPORTUNIDADES'!$C$6:$D$105,2,FALSE),"")</f>
        <v/>
      </c>
      <c r="AU49" s="14">
        <v>18.23</v>
      </c>
      <c r="AV49" s="14" t="str">
        <f>IFERROR(VLOOKUP(AU49,'CRUCE OPORTUNIDADES'!$C$6:$D$105,2,FALSE),"")</f>
        <v/>
      </c>
      <c r="AW49" s="14">
        <v>19.23</v>
      </c>
      <c r="AX49" s="14" t="str">
        <f>IFERROR(VLOOKUP(AW49,'CRUCE OPORTUNIDADES'!$C$6:$D$105,2,FALSE),"")</f>
        <v/>
      </c>
      <c r="AY49" s="14">
        <v>20.23</v>
      </c>
      <c r="AZ49" s="14" t="str">
        <f>IFERROR(VLOOKUP(AY49,'CRUCE OPORTUNIDADES'!$C$6:$D$105,2,FALSE),"")</f>
        <v/>
      </c>
      <c r="BA49" s="14">
        <v>21.23</v>
      </c>
      <c r="BB49" s="14" t="str">
        <f>IFERROR(VLOOKUP(BA49,'CRUCE OPORTUNIDADES'!$C$6:$D$105,2,FALSE),"")</f>
        <v/>
      </c>
      <c r="BC49" s="14">
        <v>22.23</v>
      </c>
      <c r="BD49" s="14" t="str">
        <f>IFERROR(VLOOKUP(BC49,'CRUCE OPORTUNIDADES'!$C$6:$D$105,2,FALSE),"")</f>
        <v/>
      </c>
      <c r="BE49" s="14">
        <v>23.23</v>
      </c>
      <c r="BF49" s="14" t="str">
        <f>IFERROR(VLOOKUP(BE49,'CRUCE OPORTUNIDADES'!$C$6:$D$105,2,FALSE),"")</f>
        <v/>
      </c>
      <c r="BG49" s="14">
        <v>24.23</v>
      </c>
      <c r="BH49" s="14" t="str">
        <f>IFERROR(VLOOKUP(BG49,'CRUCE OPORTUNIDADES'!$C$6:$D$105,2,FALSE),"")</f>
        <v/>
      </c>
      <c r="BI49" s="14">
        <v>25.23</v>
      </c>
      <c r="BJ49" s="14" t="str">
        <f>IFERROR(VLOOKUP(BI49,'CRUCE OPORTUNIDADES'!$C$6:$D$105,2,FALSE),"")</f>
        <v/>
      </c>
    </row>
    <row r="50" spans="13:62">
      <c r="N50" s="14" t="str">
        <f>IF(N51&lt;&gt;""," -O","")</f>
        <v/>
      </c>
      <c r="P50" s="14" t="str">
        <f>IF(P51&lt;&gt;""," -O","")</f>
        <v/>
      </c>
      <c r="R50" s="14" t="str">
        <f>IF(R51&lt;&gt;""," -O","")</f>
        <v/>
      </c>
      <c r="T50" s="14" t="str">
        <f>IF(T51&lt;&gt;""," -O","")</f>
        <v/>
      </c>
      <c r="V50" s="14" t="str">
        <f>IF(V51&lt;&gt;""," -O","")</f>
        <v/>
      </c>
      <c r="X50" s="14" t="str">
        <f>IF(X51&lt;&gt;""," -O","")</f>
        <v/>
      </c>
      <c r="Z50" s="14" t="str">
        <f>IF(Z51&lt;&gt;""," -O","")</f>
        <v/>
      </c>
      <c r="AB50" s="14" t="str">
        <f>IF(AB51&lt;&gt;""," -O","")</f>
        <v/>
      </c>
      <c r="AD50" s="14" t="str">
        <f>IF(AD51&lt;&gt;""," -O","")</f>
        <v/>
      </c>
      <c r="AF50" s="14" t="str">
        <f>IF(AF51&lt;&gt;""," -O","")</f>
        <v/>
      </c>
      <c r="AH50" s="14" t="str">
        <f>IF(AH51&lt;&gt;""," -O","")</f>
        <v/>
      </c>
      <c r="AJ50" s="14" t="str">
        <f>IF(AJ51&lt;&gt;""," -O","")</f>
        <v/>
      </c>
      <c r="AL50" s="14" t="str">
        <f>IF(AL51&lt;&gt;""," -O","")</f>
        <v/>
      </c>
      <c r="AN50" s="14" t="str">
        <f>IF(AN51&lt;&gt;""," -O","")</f>
        <v/>
      </c>
      <c r="AP50" s="14" t="str">
        <f>IF(AP51&lt;&gt;""," -O","")</f>
        <v/>
      </c>
      <c r="AR50" s="14" t="str">
        <f>IF(AR51&lt;&gt;""," -O","")</f>
        <v/>
      </c>
      <c r="AT50" s="14" t="str">
        <f>IF(AT51&lt;&gt;""," -O","")</f>
        <v/>
      </c>
      <c r="AV50" s="14" t="str">
        <f>IF(AV51&lt;&gt;""," -O","")</f>
        <v/>
      </c>
      <c r="AX50" s="14" t="str">
        <f>IF(AX51&lt;&gt;""," -O","")</f>
        <v/>
      </c>
      <c r="AZ50" s="14" t="str">
        <f>IF(AZ51&lt;&gt;""," -O","")</f>
        <v/>
      </c>
      <c r="BB50" s="14" t="str">
        <f>IF(BB51&lt;&gt;""," -O","")</f>
        <v/>
      </c>
      <c r="BD50" s="14" t="str">
        <f>IF(BD51&lt;&gt;""," -O","")</f>
        <v/>
      </c>
      <c r="BF50" s="14" t="str">
        <f>IF(BF51&lt;&gt;""," -O","")</f>
        <v/>
      </c>
      <c r="BH50" s="14" t="str">
        <f>IF(BH51&lt;&gt;""," -O","")</f>
        <v/>
      </c>
      <c r="BJ50" s="14" t="str">
        <f>IF(BJ51&lt;&gt;""," -O","")</f>
        <v/>
      </c>
    </row>
    <row r="51" spans="13:62">
      <c r="M51" s="14">
        <v>1.24</v>
      </c>
      <c r="N51" s="14" t="str">
        <f>IFERROR(VLOOKUP(M51,'CRUCE OPORTUNIDADES'!$C$6:$D$105,2,FALSE),"")</f>
        <v/>
      </c>
      <c r="O51" s="14">
        <v>2.2400000000000002</v>
      </c>
      <c r="P51" s="14" t="str">
        <f>IFERROR(VLOOKUP(O51,'CRUCE OPORTUNIDADES'!$C$6:$D$105,2,FALSE),"")</f>
        <v/>
      </c>
      <c r="Q51" s="14">
        <v>3.24</v>
      </c>
      <c r="R51" s="14" t="str">
        <f>IFERROR(VLOOKUP(Q51,'CRUCE OPORTUNIDADES'!$C$6:$D$105,2,FALSE),"")</f>
        <v/>
      </c>
      <c r="S51" s="14">
        <v>4.24</v>
      </c>
      <c r="T51" s="14" t="str">
        <f>IFERROR(VLOOKUP(S51,'CRUCE OPORTUNIDADES'!$C$6:$D$105,2,FALSE),"")</f>
        <v/>
      </c>
      <c r="U51" s="14">
        <v>5.24</v>
      </c>
      <c r="V51" s="14" t="str">
        <f>IFERROR(VLOOKUP(U51,'CRUCE OPORTUNIDADES'!$C$6:$D$105,2,FALSE),"")</f>
        <v/>
      </c>
      <c r="W51" s="14">
        <v>6.24</v>
      </c>
      <c r="X51" s="14" t="str">
        <f>IFERROR(VLOOKUP(W51,'CRUCE OPORTUNIDADES'!$C$6:$D$105,2,FALSE),"")</f>
        <v/>
      </c>
      <c r="Y51" s="14">
        <v>7.24</v>
      </c>
      <c r="Z51" s="14" t="str">
        <f>IFERROR(VLOOKUP(Y51,'CRUCE OPORTUNIDADES'!$C$6:$D$105,2,FALSE),"")</f>
        <v/>
      </c>
      <c r="AA51" s="14">
        <v>8.24</v>
      </c>
      <c r="AB51" s="14" t="str">
        <f>IFERROR(VLOOKUP(AA51,'CRUCE OPORTUNIDADES'!$C$6:$D$105,2,FALSE),"")</f>
        <v/>
      </c>
      <c r="AC51" s="14">
        <v>9.24</v>
      </c>
      <c r="AD51" s="14" t="str">
        <f>IFERROR(VLOOKUP(AC51,'CRUCE OPORTUNIDADES'!$C$6:$D$105,2,FALSE),"")</f>
        <v/>
      </c>
      <c r="AE51" s="14">
        <v>10.24</v>
      </c>
      <c r="AF51" s="14" t="str">
        <f>IFERROR(VLOOKUP(AE51,'CRUCE OPORTUNIDADES'!$C$6:$D$105,2,FALSE),"")</f>
        <v/>
      </c>
      <c r="AG51" s="14">
        <v>11.24</v>
      </c>
      <c r="AH51" s="14" t="str">
        <f>IFERROR(VLOOKUP(AG51,'CRUCE OPORTUNIDADES'!$C$6:$D$105,2,FALSE),"")</f>
        <v/>
      </c>
      <c r="AI51" s="14">
        <v>12.24</v>
      </c>
      <c r="AJ51" s="14" t="str">
        <f>IFERROR(VLOOKUP(AI51,'CRUCE OPORTUNIDADES'!$C$6:$D$105,2,FALSE),"")</f>
        <v/>
      </c>
      <c r="AK51" s="14">
        <v>13.24</v>
      </c>
      <c r="AL51" s="14" t="str">
        <f>IFERROR(VLOOKUP(AK51,'CRUCE OPORTUNIDADES'!$C$6:$D$105,2,FALSE),"")</f>
        <v/>
      </c>
      <c r="AM51" s="14">
        <v>14.24</v>
      </c>
      <c r="AN51" s="14" t="str">
        <f>IFERROR(VLOOKUP(AM51,'CRUCE OPORTUNIDADES'!$C$6:$D$105,2,FALSE),"")</f>
        <v/>
      </c>
      <c r="AO51" s="14">
        <v>15.24</v>
      </c>
      <c r="AP51" s="14" t="str">
        <f>IFERROR(VLOOKUP(AO51,'CRUCE OPORTUNIDADES'!$C$6:$D$105,2,FALSE),"")</f>
        <v/>
      </c>
      <c r="AQ51" s="14">
        <v>16.239999999999998</v>
      </c>
      <c r="AR51" s="14" t="str">
        <f>IFERROR(VLOOKUP(AQ51,'CRUCE OPORTUNIDADES'!$C$6:$D$105,2,FALSE),"")</f>
        <v/>
      </c>
      <c r="AS51" s="14">
        <v>17.239999999999998</v>
      </c>
      <c r="AT51" s="14" t="str">
        <f>IFERROR(VLOOKUP(AS51,'CRUCE OPORTUNIDADES'!$C$6:$D$105,2,FALSE),"")</f>
        <v/>
      </c>
      <c r="AU51" s="14">
        <v>18.239999999999998</v>
      </c>
      <c r="AV51" s="14" t="str">
        <f>IFERROR(VLOOKUP(AU51,'CRUCE OPORTUNIDADES'!$C$6:$D$105,2,FALSE),"")</f>
        <v/>
      </c>
      <c r="AW51" s="14">
        <v>19.239999999999998</v>
      </c>
      <c r="AX51" s="14" t="str">
        <f>IFERROR(VLOOKUP(AW51,'CRUCE OPORTUNIDADES'!$C$6:$D$105,2,FALSE),"")</f>
        <v/>
      </c>
      <c r="AY51" s="14">
        <v>20.239999999999998</v>
      </c>
      <c r="AZ51" s="14" t="str">
        <f>IFERROR(VLOOKUP(AY51,'CRUCE OPORTUNIDADES'!$C$6:$D$105,2,FALSE),"")</f>
        <v/>
      </c>
      <c r="BA51" s="14">
        <v>21.24</v>
      </c>
      <c r="BB51" s="14" t="str">
        <f>IFERROR(VLOOKUP(BA51,'CRUCE OPORTUNIDADES'!$C$6:$D$105,2,FALSE),"")</f>
        <v/>
      </c>
      <c r="BC51" s="14">
        <v>22.24</v>
      </c>
      <c r="BD51" s="14" t="str">
        <f>IFERROR(VLOOKUP(BC51,'CRUCE OPORTUNIDADES'!$C$6:$D$105,2,FALSE),"")</f>
        <v/>
      </c>
      <c r="BE51" s="14">
        <v>23.24</v>
      </c>
      <c r="BF51" s="14" t="str">
        <f>IFERROR(VLOOKUP(BE51,'CRUCE OPORTUNIDADES'!$C$6:$D$105,2,FALSE),"")</f>
        <v/>
      </c>
      <c r="BG51" s="14">
        <v>24.24</v>
      </c>
      <c r="BH51" s="14" t="str">
        <f>IFERROR(VLOOKUP(BG51,'CRUCE OPORTUNIDADES'!$C$6:$D$105,2,FALSE),"")</f>
        <v/>
      </c>
      <c r="BI51" s="14">
        <v>25.24</v>
      </c>
      <c r="BJ51" s="14" t="str">
        <f>IFERROR(VLOOKUP(BI51,'CRUCE OPORTUNIDADES'!$C$6:$D$105,2,FALSE),"")</f>
        <v/>
      </c>
    </row>
    <row r="52" spans="13:62">
      <c r="N52" s="14" t="str">
        <f>IF(N53&lt;&gt;""," -O","")</f>
        <v/>
      </c>
      <c r="P52" s="14" t="str">
        <f>IF(P53&lt;&gt;""," -O","")</f>
        <v/>
      </c>
      <c r="R52" s="14" t="str">
        <f>IF(R53&lt;&gt;""," -O","")</f>
        <v/>
      </c>
      <c r="T52" s="14" t="str">
        <f>IF(T53&lt;&gt;""," -O","")</f>
        <v/>
      </c>
      <c r="V52" s="14" t="str">
        <f>IF(V53&lt;&gt;""," -O","")</f>
        <v/>
      </c>
      <c r="X52" s="14" t="str">
        <f>IF(X53&lt;&gt;""," -O","")</f>
        <v/>
      </c>
      <c r="Z52" s="14" t="str">
        <f>IF(Z53&lt;&gt;""," -O","")</f>
        <v/>
      </c>
      <c r="AB52" s="14" t="str">
        <f>IF(AB53&lt;&gt;""," -O","")</f>
        <v/>
      </c>
      <c r="AD52" s="14" t="str">
        <f>IF(AD53&lt;&gt;""," -O","")</f>
        <v/>
      </c>
      <c r="AF52" s="14" t="str">
        <f>IF(AF53&lt;&gt;""," -O","")</f>
        <v/>
      </c>
      <c r="AH52" s="14" t="str">
        <f>IF(AH53&lt;&gt;""," -O","")</f>
        <v/>
      </c>
      <c r="AJ52" s="14" t="str">
        <f>IF(AJ53&lt;&gt;""," -O","")</f>
        <v/>
      </c>
      <c r="AL52" s="14" t="str">
        <f>IF(AL53&lt;&gt;""," -O","")</f>
        <v/>
      </c>
      <c r="AN52" s="14" t="str">
        <f>IF(AN53&lt;&gt;""," -O","")</f>
        <v/>
      </c>
      <c r="AP52" s="14" t="str">
        <f>IF(AP53&lt;&gt;""," -O","")</f>
        <v/>
      </c>
      <c r="AR52" s="14" t="str">
        <f>IF(AR53&lt;&gt;""," -O","")</f>
        <v/>
      </c>
      <c r="AT52" s="14" t="str">
        <f>IF(AT53&lt;&gt;""," -O","")</f>
        <v/>
      </c>
      <c r="AV52" s="14" t="str">
        <f>IF(AV53&lt;&gt;""," -O","")</f>
        <v/>
      </c>
      <c r="AX52" s="14" t="str">
        <f>IF(AX53&lt;&gt;""," -O","")</f>
        <v/>
      </c>
      <c r="AZ52" s="14" t="str">
        <f>IF(AZ53&lt;&gt;""," -O","")</f>
        <v/>
      </c>
      <c r="BB52" s="14" t="str">
        <f>IF(BB53&lt;&gt;""," -O","")</f>
        <v/>
      </c>
      <c r="BD52" s="14" t="str">
        <f>IF(BD53&lt;&gt;""," -O","")</f>
        <v/>
      </c>
      <c r="BF52" s="14" t="str">
        <f>IF(BF53&lt;&gt;""," -O","")</f>
        <v/>
      </c>
      <c r="BH52" s="14" t="str">
        <f>IF(BH53&lt;&gt;""," -O","")</f>
        <v/>
      </c>
      <c r="BJ52" s="14" t="str">
        <f>IF(BJ53&lt;&gt;""," -O","")</f>
        <v/>
      </c>
    </row>
    <row r="53" spans="13:62">
      <c r="M53" s="14">
        <v>1.25</v>
      </c>
      <c r="N53" s="14" t="str">
        <f>IFERROR(VLOOKUP(M53,'CRUCE OPORTUNIDADES'!$C$6:$D$105,2,FALSE),"")</f>
        <v/>
      </c>
      <c r="O53" s="14">
        <v>2.25</v>
      </c>
      <c r="P53" s="14" t="str">
        <f>IFERROR(VLOOKUP(O53,'CRUCE OPORTUNIDADES'!$C$6:$D$105,2,FALSE),"")</f>
        <v/>
      </c>
      <c r="Q53" s="14">
        <v>3.25</v>
      </c>
      <c r="R53" s="14" t="str">
        <f>IFERROR(VLOOKUP(Q53,'CRUCE OPORTUNIDADES'!$C$6:$D$105,2,FALSE),"")</f>
        <v/>
      </c>
      <c r="S53" s="14">
        <v>4.25</v>
      </c>
      <c r="T53" s="14" t="str">
        <f>IFERROR(VLOOKUP(S53,'CRUCE OPORTUNIDADES'!$C$6:$D$105,2,FALSE),"")</f>
        <v/>
      </c>
      <c r="U53" s="14">
        <v>5.25</v>
      </c>
      <c r="V53" s="14" t="str">
        <f>IFERROR(VLOOKUP(U53,'CRUCE OPORTUNIDADES'!$C$6:$D$105,2,FALSE),"")</f>
        <v/>
      </c>
      <c r="W53" s="14">
        <v>6.25</v>
      </c>
      <c r="X53" s="14" t="str">
        <f>IFERROR(VLOOKUP(W53,'CRUCE OPORTUNIDADES'!$C$6:$D$105,2,FALSE),"")</f>
        <v/>
      </c>
      <c r="Y53" s="14">
        <v>7.25</v>
      </c>
      <c r="Z53" s="14" t="str">
        <f>IFERROR(VLOOKUP(Y53,'CRUCE OPORTUNIDADES'!$C$6:$D$105,2,FALSE),"")</f>
        <v/>
      </c>
      <c r="AA53" s="14">
        <v>8.25</v>
      </c>
      <c r="AB53" s="14" t="str">
        <f>IFERROR(VLOOKUP(AA53,'CRUCE OPORTUNIDADES'!$C$6:$D$105,2,FALSE),"")</f>
        <v/>
      </c>
      <c r="AC53" s="14">
        <v>9.25</v>
      </c>
      <c r="AD53" s="14" t="str">
        <f>IFERROR(VLOOKUP(AC53,'CRUCE OPORTUNIDADES'!$C$6:$D$105,2,FALSE),"")</f>
        <v/>
      </c>
      <c r="AE53" s="14">
        <v>10.25</v>
      </c>
      <c r="AF53" s="14" t="str">
        <f>IFERROR(VLOOKUP(AE53,'CRUCE OPORTUNIDADES'!$C$6:$D$105,2,FALSE),"")</f>
        <v/>
      </c>
      <c r="AG53" s="14">
        <v>11.25</v>
      </c>
      <c r="AH53" s="14" t="str">
        <f>IFERROR(VLOOKUP(AG53,'CRUCE OPORTUNIDADES'!$C$6:$D$105,2,FALSE),"")</f>
        <v/>
      </c>
      <c r="AI53" s="14">
        <v>12.25</v>
      </c>
      <c r="AJ53" s="14" t="str">
        <f>IFERROR(VLOOKUP(AI53,'CRUCE OPORTUNIDADES'!$C$6:$D$105,2,FALSE),"")</f>
        <v/>
      </c>
      <c r="AK53" s="14">
        <v>13.25</v>
      </c>
      <c r="AL53" s="14" t="str">
        <f>IFERROR(VLOOKUP(AK53,'CRUCE OPORTUNIDADES'!$C$6:$D$105,2,FALSE),"")</f>
        <v/>
      </c>
      <c r="AM53" s="14">
        <v>14.25</v>
      </c>
      <c r="AN53" s="14" t="str">
        <f>IFERROR(VLOOKUP(AM53,'CRUCE OPORTUNIDADES'!$C$6:$D$105,2,FALSE),"")</f>
        <v/>
      </c>
      <c r="AO53" s="14">
        <v>15.25</v>
      </c>
      <c r="AP53" s="14" t="str">
        <f>IFERROR(VLOOKUP(AO53,'CRUCE OPORTUNIDADES'!$C$6:$D$105,2,FALSE),"")</f>
        <v/>
      </c>
      <c r="AQ53" s="14">
        <v>16.25</v>
      </c>
      <c r="AR53" s="14" t="str">
        <f>IFERROR(VLOOKUP(AQ53,'CRUCE OPORTUNIDADES'!$C$6:$D$105,2,FALSE),"")</f>
        <v/>
      </c>
      <c r="AS53" s="14">
        <v>17.25</v>
      </c>
      <c r="AT53" s="14" t="str">
        <f>IFERROR(VLOOKUP(AS53,'CRUCE OPORTUNIDADES'!$C$6:$D$105,2,FALSE),"")</f>
        <v/>
      </c>
      <c r="AU53" s="14">
        <v>18.25</v>
      </c>
      <c r="AV53" s="14" t="str">
        <f>IFERROR(VLOOKUP(AU53,'CRUCE OPORTUNIDADES'!$C$6:$D$105,2,FALSE),"")</f>
        <v/>
      </c>
      <c r="AW53" s="14">
        <v>19.25</v>
      </c>
      <c r="AX53" s="14" t="str">
        <f>IFERROR(VLOOKUP(AW53,'CRUCE OPORTUNIDADES'!$C$6:$D$105,2,FALSE),"")</f>
        <v/>
      </c>
      <c r="AY53" s="14">
        <v>20.25</v>
      </c>
      <c r="AZ53" s="14" t="str">
        <f>IFERROR(VLOOKUP(AY53,'CRUCE OPORTUNIDADES'!$C$6:$D$105,2,FALSE),"")</f>
        <v/>
      </c>
      <c r="BA53" s="14">
        <v>21.25</v>
      </c>
      <c r="BB53" s="14" t="str">
        <f>IFERROR(VLOOKUP(BA53,'CRUCE OPORTUNIDADES'!$C$6:$D$105,2,FALSE),"")</f>
        <v/>
      </c>
      <c r="BC53" s="14">
        <v>22.25</v>
      </c>
      <c r="BD53" s="14" t="str">
        <f>IFERROR(VLOOKUP(BC53,'CRUCE OPORTUNIDADES'!$C$6:$D$105,2,FALSE),"")</f>
        <v/>
      </c>
      <c r="BE53" s="14">
        <v>23.25</v>
      </c>
      <c r="BF53" s="14" t="str">
        <f>IFERROR(VLOOKUP(BE53,'CRUCE OPORTUNIDADES'!$C$6:$D$105,2,FALSE),"")</f>
        <v/>
      </c>
      <c r="BG53" s="14">
        <v>24.25</v>
      </c>
      <c r="BH53" s="14" t="str">
        <f>IFERROR(VLOOKUP(BG53,'CRUCE OPORTUNIDADES'!$C$6:$D$105,2,FALSE),"")</f>
        <v/>
      </c>
      <c r="BI53" s="14">
        <v>25.25</v>
      </c>
      <c r="BJ53" s="14" t="str">
        <f>IFERROR(VLOOKUP(BI53,'CRUCE OPORTUNIDADES'!$C$6:$D$105,2,FALSE),"")</f>
        <v/>
      </c>
    </row>
    <row r="54" spans="13:62">
      <c r="N54" s="14" t="str">
        <f>IF(N55&lt;&gt;""," -O","")</f>
        <v/>
      </c>
      <c r="P54" s="14" t="str">
        <f>IF(P55&lt;&gt;""," -O","")</f>
        <v/>
      </c>
      <c r="R54" s="14" t="str">
        <f>IF(R55&lt;&gt;""," -O","")</f>
        <v/>
      </c>
      <c r="T54" s="14" t="str">
        <f>IF(T55&lt;&gt;""," -O","")</f>
        <v/>
      </c>
      <c r="V54" s="14" t="str">
        <f>IF(V55&lt;&gt;""," -O","")</f>
        <v/>
      </c>
      <c r="X54" s="14" t="str">
        <f>IF(X55&lt;&gt;""," -O","")</f>
        <v/>
      </c>
      <c r="Z54" s="14" t="str">
        <f>IF(Z55&lt;&gt;""," -O","")</f>
        <v/>
      </c>
      <c r="AB54" s="14" t="str">
        <f>IF(AB55&lt;&gt;""," -O","")</f>
        <v/>
      </c>
      <c r="AD54" s="14" t="str">
        <f>IF(AD55&lt;&gt;""," -O","")</f>
        <v/>
      </c>
      <c r="AF54" s="14" t="str">
        <f>IF(AF55&lt;&gt;""," -O","")</f>
        <v/>
      </c>
      <c r="AH54" s="14" t="str">
        <f>IF(AH55&lt;&gt;""," -O","")</f>
        <v/>
      </c>
      <c r="AJ54" s="14" t="str">
        <f>IF(AJ55&lt;&gt;""," -O","")</f>
        <v/>
      </c>
      <c r="AL54" s="14" t="str">
        <f>IF(AL55&lt;&gt;""," -O","")</f>
        <v/>
      </c>
      <c r="AN54" s="14" t="str">
        <f>IF(AN55&lt;&gt;""," -O","")</f>
        <v/>
      </c>
      <c r="AP54" s="14" t="str">
        <f>IF(AP55&lt;&gt;""," -O","")</f>
        <v/>
      </c>
      <c r="AR54" s="14" t="str">
        <f>IF(AR55&lt;&gt;""," -O","")</f>
        <v/>
      </c>
      <c r="AT54" s="14" t="str">
        <f>IF(AT55&lt;&gt;""," -O","")</f>
        <v/>
      </c>
      <c r="AV54" s="14" t="str">
        <f>IF(AV55&lt;&gt;""," -O","")</f>
        <v/>
      </c>
      <c r="AX54" s="14" t="str">
        <f>IF(AX55&lt;&gt;""," -O","")</f>
        <v/>
      </c>
      <c r="AZ54" s="14" t="str">
        <f>IF(AZ55&lt;&gt;""," -O","")</f>
        <v/>
      </c>
      <c r="BB54" s="14" t="str">
        <f>IF(BB55&lt;&gt;""," -O","")</f>
        <v/>
      </c>
      <c r="BD54" s="14" t="str">
        <f>IF(BD55&lt;&gt;""," -O","")</f>
        <v/>
      </c>
      <c r="BF54" s="14" t="str">
        <f>IF(BF55&lt;&gt;""," -O","")</f>
        <v/>
      </c>
      <c r="BH54" s="14" t="str">
        <f>IF(BH55&lt;&gt;""," -O","")</f>
        <v/>
      </c>
      <c r="BJ54" s="14" t="str">
        <f>IF(BJ55&lt;&gt;""," -O","")</f>
        <v/>
      </c>
    </row>
    <row r="55" spans="13:62">
      <c r="M55" s="14">
        <v>1.26</v>
      </c>
      <c r="N55" s="14" t="str">
        <f>IFERROR(VLOOKUP(M55,'CRUCE OPORTUNIDADES'!$C$6:$D$105,2,FALSE),"")</f>
        <v/>
      </c>
      <c r="O55" s="14">
        <v>2.2599999999999998</v>
      </c>
      <c r="P55" s="14" t="str">
        <f>IFERROR(VLOOKUP(O55,'CRUCE OPORTUNIDADES'!$C$6:$D$105,2,FALSE),"")</f>
        <v/>
      </c>
      <c r="Q55" s="14">
        <v>3.26</v>
      </c>
      <c r="R55" s="14" t="str">
        <f>IFERROR(VLOOKUP(Q55,'CRUCE OPORTUNIDADES'!$C$6:$D$105,2,FALSE),"")</f>
        <v/>
      </c>
      <c r="S55" s="14">
        <v>4.26</v>
      </c>
      <c r="T55" s="14" t="str">
        <f>IFERROR(VLOOKUP(S55,'CRUCE OPORTUNIDADES'!$C$6:$D$105,2,FALSE),"")</f>
        <v/>
      </c>
      <c r="U55" s="14">
        <v>5.26</v>
      </c>
      <c r="V55" s="14" t="str">
        <f>IFERROR(VLOOKUP(U55,'CRUCE OPORTUNIDADES'!$C$6:$D$105,2,FALSE),"")</f>
        <v/>
      </c>
      <c r="W55" s="14">
        <v>6.26</v>
      </c>
      <c r="X55" s="14" t="str">
        <f>IFERROR(VLOOKUP(W55,'CRUCE OPORTUNIDADES'!$C$6:$D$105,2,FALSE),"")</f>
        <v/>
      </c>
      <c r="Y55" s="14">
        <v>7.26</v>
      </c>
      <c r="Z55" s="14" t="str">
        <f>IFERROR(VLOOKUP(Y55,'CRUCE OPORTUNIDADES'!$C$6:$D$105,2,FALSE),"")</f>
        <v/>
      </c>
      <c r="AA55" s="14">
        <v>8.26</v>
      </c>
      <c r="AB55" s="14" t="str">
        <f>IFERROR(VLOOKUP(AA55,'CRUCE OPORTUNIDADES'!$C$6:$D$105,2,FALSE),"")</f>
        <v/>
      </c>
      <c r="AC55" s="14">
        <v>9.26</v>
      </c>
      <c r="AD55" s="14" t="str">
        <f>IFERROR(VLOOKUP(AC55,'CRUCE OPORTUNIDADES'!$C$6:$D$105,2,FALSE),"")</f>
        <v/>
      </c>
      <c r="AE55" s="14">
        <v>10.26</v>
      </c>
      <c r="AF55" s="14" t="str">
        <f>IFERROR(VLOOKUP(AE55,'CRUCE OPORTUNIDADES'!$C$6:$D$105,2,FALSE),"")</f>
        <v/>
      </c>
      <c r="AG55" s="14">
        <v>11.26</v>
      </c>
      <c r="AH55" s="14" t="str">
        <f>IFERROR(VLOOKUP(AG55,'CRUCE OPORTUNIDADES'!$C$6:$D$105,2,FALSE),"")</f>
        <v/>
      </c>
      <c r="AI55" s="14">
        <v>12.26</v>
      </c>
      <c r="AJ55" s="14" t="str">
        <f>IFERROR(VLOOKUP(AI55,'CRUCE OPORTUNIDADES'!$C$6:$D$105,2,FALSE),"")</f>
        <v/>
      </c>
      <c r="AK55" s="14">
        <v>13.26</v>
      </c>
      <c r="AL55" s="14" t="str">
        <f>IFERROR(VLOOKUP(AK55,'CRUCE OPORTUNIDADES'!$C$6:$D$105,2,FALSE),"")</f>
        <v/>
      </c>
      <c r="AM55" s="14">
        <v>14.26</v>
      </c>
      <c r="AN55" s="14" t="str">
        <f>IFERROR(VLOOKUP(AM55,'CRUCE OPORTUNIDADES'!$C$6:$D$105,2,FALSE),"")</f>
        <v/>
      </c>
      <c r="AO55" s="14">
        <v>15.26</v>
      </c>
      <c r="AP55" s="14" t="str">
        <f>IFERROR(VLOOKUP(AO55,'CRUCE OPORTUNIDADES'!$C$6:$D$105,2,FALSE),"")</f>
        <v/>
      </c>
      <c r="AQ55" s="14">
        <v>16.260000000000002</v>
      </c>
      <c r="AR55" s="14" t="str">
        <f>IFERROR(VLOOKUP(AQ55,'CRUCE OPORTUNIDADES'!$C$6:$D$105,2,FALSE),"")</f>
        <v/>
      </c>
      <c r="AS55" s="14">
        <v>17.260000000000002</v>
      </c>
      <c r="AT55" s="14" t="str">
        <f>IFERROR(VLOOKUP(AS55,'CRUCE OPORTUNIDADES'!$C$6:$D$105,2,FALSE),"")</f>
        <v/>
      </c>
      <c r="AU55" s="14">
        <v>18.260000000000002</v>
      </c>
      <c r="AV55" s="14" t="str">
        <f>IFERROR(VLOOKUP(AU55,'CRUCE OPORTUNIDADES'!$C$6:$D$105,2,FALSE),"")</f>
        <v/>
      </c>
      <c r="AW55" s="14">
        <v>19.260000000000002</v>
      </c>
      <c r="AX55" s="14" t="str">
        <f>IFERROR(VLOOKUP(AW55,'CRUCE OPORTUNIDADES'!$C$6:$D$105,2,FALSE),"")</f>
        <v/>
      </c>
      <c r="AY55" s="14">
        <v>20.260000000000002</v>
      </c>
      <c r="AZ55" s="14" t="str">
        <f>IFERROR(VLOOKUP(AY55,'CRUCE OPORTUNIDADES'!$C$6:$D$105,2,FALSE),"")</f>
        <v/>
      </c>
      <c r="BA55" s="14">
        <v>21.26</v>
      </c>
      <c r="BB55" s="14" t="str">
        <f>IFERROR(VLOOKUP(BA55,'CRUCE OPORTUNIDADES'!$C$6:$D$105,2,FALSE),"")</f>
        <v/>
      </c>
      <c r="BC55" s="14">
        <v>22.26</v>
      </c>
      <c r="BD55" s="14" t="str">
        <f>IFERROR(VLOOKUP(BC55,'CRUCE OPORTUNIDADES'!$C$6:$D$105,2,FALSE),"")</f>
        <v/>
      </c>
      <c r="BE55" s="14">
        <v>23.26</v>
      </c>
      <c r="BF55" s="14" t="str">
        <f>IFERROR(VLOOKUP(BE55,'CRUCE OPORTUNIDADES'!$C$6:$D$105,2,FALSE),"")</f>
        <v/>
      </c>
      <c r="BG55" s="14">
        <v>24.26</v>
      </c>
      <c r="BH55" s="14" t="str">
        <f>IFERROR(VLOOKUP(BG55,'CRUCE OPORTUNIDADES'!$C$6:$D$105,2,FALSE),"")</f>
        <v/>
      </c>
      <c r="BI55" s="14">
        <v>25.26</v>
      </c>
      <c r="BJ55" s="14" t="str">
        <f>IFERROR(VLOOKUP(BI55,'CRUCE OPORTUNIDADES'!$C$6:$D$105,2,FALSE),"")</f>
        <v/>
      </c>
    </row>
    <row r="56" spans="13:62">
      <c r="N56" s="14" t="str">
        <f>IF(N57&lt;&gt;""," -O","")</f>
        <v/>
      </c>
      <c r="P56" s="14" t="str">
        <f>IF(P57&lt;&gt;""," -O","")</f>
        <v/>
      </c>
      <c r="R56" s="14" t="str">
        <f>IF(R57&lt;&gt;""," -O","")</f>
        <v/>
      </c>
      <c r="T56" s="14" t="str">
        <f>IF(T57&lt;&gt;""," -O","")</f>
        <v/>
      </c>
      <c r="V56" s="14" t="str">
        <f>IF(V57&lt;&gt;""," -O","")</f>
        <v/>
      </c>
      <c r="X56" s="14" t="str">
        <f>IF(X57&lt;&gt;""," -O","")</f>
        <v/>
      </c>
      <c r="Z56" s="14" t="str">
        <f>IF(Z57&lt;&gt;""," -O","")</f>
        <v/>
      </c>
      <c r="AB56" s="14" t="str">
        <f>IF(AB57&lt;&gt;""," -O","")</f>
        <v/>
      </c>
      <c r="AD56" s="14" t="str">
        <f>IF(AD57&lt;&gt;""," -O","")</f>
        <v/>
      </c>
      <c r="AF56" s="14" t="str">
        <f>IF(AF57&lt;&gt;""," -O","")</f>
        <v/>
      </c>
      <c r="AH56" s="14" t="str">
        <f>IF(AH57&lt;&gt;""," -O","")</f>
        <v/>
      </c>
      <c r="AJ56" s="14" t="str">
        <f>IF(AJ57&lt;&gt;""," -O","")</f>
        <v/>
      </c>
      <c r="AL56" s="14" t="str">
        <f>IF(AL57&lt;&gt;""," -O","")</f>
        <v/>
      </c>
      <c r="AN56" s="14" t="str">
        <f>IF(AN57&lt;&gt;""," -O","")</f>
        <v/>
      </c>
      <c r="AP56" s="14" t="str">
        <f>IF(AP57&lt;&gt;""," -O","")</f>
        <v/>
      </c>
      <c r="AR56" s="14" t="str">
        <f>IF(AR57&lt;&gt;""," -O","")</f>
        <v/>
      </c>
      <c r="AT56" s="14" t="str">
        <f>IF(AT57&lt;&gt;""," -O","")</f>
        <v/>
      </c>
      <c r="AV56" s="14" t="str">
        <f>IF(AV57&lt;&gt;""," -O","")</f>
        <v/>
      </c>
      <c r="AX56" s="14" t="str">
        <f>IF(AX57&lt;&gt;""," -O","")</f>
        <v/>
      </c>
      <c r="AZ56" s="14" t="str">
        <f>IF(AZ57&lt;&gt;""," -O","")</f>
        <v/>
      </c>
      <c r="BB56" s="14" t="str">
        <f>IF(BB57&lt;&gt;""," -O","")</f>
        <v/>
      </c>
      <c r="BD56" s="14" t="str">
        <f>IF(BD57&lt;&gt;""," -O","")</f>
        <v/>
      </c>
      <c r="BF56" s="14" t="str">
        <f>IF(BF57&lt;&gt;""," -O","")</f>
        <v/>
      </c>
      <c r="BH56" s="14" t="str">
        <f>IF(BH57&lt;&gt;""," -O","")</f>
        <v/>
      </c>
      <c r="BJ56" s="14" t="str">
        <f>IF(BJ57&lt;&gt;""," -O","")</f>
        <v/>
      </c>
    </row>
    <row r="57" spans="13:62">
      <c r="M57" s="14">
        <v>1.27</v>
      </c>
      <c r="N57" s="14" t="str">
        <f>IFERROR(VLOOKUP(M57,'CRUCE OPORTUNIDADES'!$C$6:$D$105,2,FALSE),"")</f>
        <v/>
      </c>
      <c r="O57" s="14">
        <v>2.2700000000000098</v>
      </c>
      <c r="P57" s="14" t="str">
        <f>IFERROR(VLOOKUP(O57,'CRUCE OPORTUNIDADES'!$C$6:$D$105,2,FALSE),"")</f>
        <v/>
      </c>
      <c r="Q57" s="14">
        <v>3.27000000000002</v>
      </c>
      <c r="R57" s="14" t="str">
        <f>IFERROR(VLOOKUP(Q57,'CRUCE OPORTUNIDADES'!$C$6:$D$105,2,FALSE),"")</f>
        <v/>
      </c>
      <c r="S57" s="14">
        <v>4.2700000000000298</v>
      </c>
      <c r="T57" s="14" t="str">
        <f>IFERROR(VLOOKUP(S57,'CRUCE OPORTUNIDADES'!$C$6:$D$105,2,FALSE),"")</f>
        <v/>
      </c>
      <c r="U57" s="14">
        <v>5.2700000000000404</v>
      </c>
      <c r="V57" s="14" t="str">
        <f>IFERROR(VLOOKUP(U57,'CRUCE OPORTUNIDADES'!$C$6:$D$105,2,FALSE),"")</f>
        <v/>
      </c>
      <c r="W57" s="14">
        <v>6.2700000000000502</v>
      </c>
      <c r="X57" s="14" t="str">
        <f>IFERROR(VLOOKUP(W57,'CRUCE OPORTUNIDADES'!$C$6:$D$105,2,FALSE),"")</f>
        <v/>
      </c>
      <c r="Y57" s="14">
        <v>7.27000000000006</v>
      </c>
      <c r="Z57" s="14" t="str">
        <f>IFERROR(VLOOKUP(Y57,'CRUCE OPORTUNIDADES'!$C$6:$D$105,2,FALSE),"")</f>
        <v/>
      </c>
      <c r="AA57" s="14">
        <v>8.2700000000000706</v>
      </c>
      <c r="AB57" s="14" t="str">
        <f>IFERROR(VLOOKUP(AA57,'CRUCE OPORTUNIDADES'!$C$6:$D$105,2,FALSE),"")</f>
        <v/>
      </c>
      <c r="AC57" s="14">
        <v>9.2700000000000795</v>
      </c>
      <c r="AD57" s="14" t="str">
        <f>IFERROR(VLOOKUP(AC57,'CRUCE OPORTUNIDADES'!$C$6:$D$105,2,FALSE),"")</f>
        <v/>
      </c>
      <c r="AE57" s="14">
        <v>10.270000000000101</v>
      </c>
      <c r="AF57" s="14" t="str">
        <f>IFERROR(VLOOKUP(AE57,'CRUCE OPORTUNIDADES'!$C$6:$D$105,2,FALSE),"")</f>
        <v/>
      </c>
      <c r="AG57" s="14">
        <v>11.270000000000101</v>
      </c>
      <c r="AH57" s="14" t="str">
        <f>IFERROR(VLOOKUP(AG57,'CRUCE OPORTUNIDADES'!$C$6:$D$105,2,FALSE),"")</f>
        <v/>
      </c>
      <c r="AI57" s="14">
        <v>12.270000000000101</v>
      </c>
      <c r="AJ57" s="14" t="str">
        <f>IFERROR(VLOOKUP(AI57,'CRUCE OPORTUNIDADES'!$C$6:$D$105,2,FALSE),"")</f>
        <v/>
      </c>
      <c r="AK57" s="14">
        <v>13.270000000000101</v>
      </c>
      <c r="AL57" s="14" t="str">
        <f>IFERROR(VLOOKUP(AK57,'CRUCE OPORTUNIDADES'!$C$6:$D$105,2,FALSE),"")</f>
        <v/>
      </c>
      <c r="AM57" s="14">
        <v>14.270000000000101</v>
      </c>
      <c r="AN57" s="14" t="str">
        <f>IFERROR(VLOOKUP(AM57,'CRUCE OPORTUNIDADES'!$C$6:$D$105,2,FALSE),"")</f>
        <v/>
      </c>
      <c r="AO57" s="14">
        <v>15.270000000000101</v>
      </c>
      <c r="AP57" s="14" t="str">
        <f>IFERROR(VLOOKUP(AO57,'CRUCE OPORTUNIDADES'!$C$6:$D$105,2,FALSE),"")</f>
        <v/>
      </c>
      <c r="AQ57" s="14">
        <v>16.270000000000099</v>
      </c>
      <c r="AR57" s="14" t="str">
        <f>IFERROR(VLOOKUP(AQ57,'CRUCE OPORTUNIDADES'!$C$6:$D$105,2,FALSE),"")</f>
        <v/>
      </c>
      <c r="AS57" s="14">
        <v>17.270000000000199</v>
      </c>
      <c r="AT57" s="14" t="str">
        <f>IFERROR(VLOOKUP(AS57,'CRUCE OPORTUNIDADES'!$C$6:$D$105,2,FALSE),"")</f>
        <v/>
      </c>
      <c r="AU57" s="14">
        <v>18.270000000000199</v>
      </c>
      <c r="AV57" s="14" t="str">
        <f>IFERROR(VLOOKUP(AU57,'CRUCE OPORTUNIDADES'!$C$6:$D$105,2,FALSE),"")</f>
        <v/>
      </c>
      <c r="AW57" s="14">
        <v>19.270000000000199</v>
      </c>
      <c r="AX57" s="14" t="str">
        <f>IFERROR(VLOOKUP(AW57,'CRUCE OPORTUNIDADES'!$C$6:$D$105,2,FALSE),"")</f>
        <v/>
      </c>
      <c r="AY57" s="14">
        <v>20.270000000000199</v>
      </c>
      <c r="AZ57" s="14" t="str">
        <f>IFERROR(VLOOKUP(AY57,'CRUCE OPORTUNIDADES'!$C$6:$D$105,2,FALSE),"")</f>
        <v/>
      </c>
      <c r="BA57" s="14">
        <v>21.270000000000199</v>
      </c>
      <c r="BB57" s="14" t="str">
        <f>IFERROR(VLOOKUP(BA57,'CRUCE OPORTUNIDADES'!$C$6:$D$105,2,FALSE),"")</f>
        <v/>
      </c>
      <c r="BC57" s="14">
        <v>22.270000000000199</v>
      </c>
      <c r="BD57" s="14" t="str">
        <f>IFERROR(VLOOKUP(BC57,'CRUCE OPORTUNIDADES'!$C$6:$D$105,2,FALSE),"")</f>
        <v/>
      </c>
      <c r="BE57" s="14">
        <v>23.270000000000199</v>
      </c>
      <c r="BF57" s="14" t="str">
        <f>IFERROR(VLOOKUP(BE57,'CRUCE OPORTUNIDADES'!$C$6:$D$105,2,FALSE),"")</f>
        <v/>
      </c>
      <c r="BG57" s="14">
        <v>24.270000000000199</v>
      </c>
      <c r="BH57" s="14" t="str">
        <f>IFERROR(VLOOKUP(BG57,'CRUCE OPORTUNIDADES'!$C$6:$D$105,2,FALSE),"")</f>
        <v/>
      </c>
      <c r="BI57" s="14">
        <v>25.270000000000199</v>
      </c>
      <c r="BJ57" s="14" t="str">
        <f>IFERROR(VLOOKUP(BI57,'CRUCE OPORTUNIDADES'!$C$6:$D$105,2,FALSE),"")</f>
        <v/>
      </c>
    </row>
    <row r="58" spans="13:62">
      <c r="N58" s="14" t="str">
        <f>IF(N59&lt;&gt;""," -O","")</f>
        <v/>
      </c>
      <c r="P58" s="14" t="str">
        <f>IF(P59&lt;&gt;""," -O","")</f>
        <v/>
      </c>
      <c r="R58" s="14" t="str">
        <f>IF(R59&lt;&gt;""," -O","")</f>
        <v/>
      </c>
      <c r="T58" s="14" t="str">
        <f>IF(T59&lt;&gt;""," -O","")</f>
        <v/>
      </c>
      <c r="V58" s="14" t="str">
        <f>IF(V59&lt;&gt;""," -O","")</f>
        <v/>
      </c>
      <c r="X58" s="14" t="str">
        <f>IF(X59&lt;&gt;""," -O","")</f>
        <v/>
      </c>
      <c r="Z58" s="14" t="str">
        <f>IF(Z59&lt;&gt;""," -O","")</f>
        <v/>
      </c>
      <c r="AB58" s="14" t="str">
        <f>IF(AB59&lt;&gt;""," -O","")</f>
        <v/>
      </c>
      <c r="AD58" s="14" t="str">
        <f>IF(AD59&lt;&gt;""," -O","")</f>
        <v/>
      </c>
      <c r="AF58" s="14" t="str">
        <f>IF(AF59&lt;&gt;""," -O","")</f>
        <v/>
      </c>
      <c r="AH58" s="14" t="str">
        <f>IF(AH59&lt;&gt;""," -O","")</f>
        <v/>
      </c>
      <c r="AJ58" s="14" t="str">
        <f>IF(AJ59&lt;&gt;""," -O","")</f>
        <v/>
      </c>
      <c r="AL58" s="14" t="str">
        <f>IF(AL59&lt;&gt;""," -O","")</f>
        <v/>
      </c>
      <c r="AN58" s="14" t="str">
        <f>IF(AN59&lt;&gt;""," -O","")</f>
        <v/>
      </c>
      <c r="AP58" s="14" t="str">
        <f>IF(AP59&lt;&gt;""," -O","")</f>
        <v/>
      </c>
      <c r="AR58" s="14" t="str">
        <f>IF(AR59&lt;&gt;""," -O","")</f>
        <v/>
      </c>
      <c r="AT58" s="14" t="str">
        <f>IF(AT59&lt;&gt;""," -O","")</f>
        <v/>
      </c>
      <c r="AV58" s="14" t="str">
        <f>IF(AV59&lt;&gt;""," -O","")</f>
        <v/>
      </c>
      <c r="AX58" s="14" t="str">
        <f>IF(AX59&lt;&gt;""," -O","")</f>
        <v/>
      </c>
      <c r="AZ58" s="14" t="str">
        <f>IF(AZ59&lt;&gt;""," -O","")</f>
        <v/>
      </c>
      <c r="BB58" s="14" t="str">
        <f>IF(BB59&lt;&gt;""," -O","")</f>
        <v/>
      </c>
      <c r="BD58" s="14" t="str">
        <f>IF(BD59&lt;&gt;""," -O","")</f>
        <v/>
      </c>
      <c r="BF58" s="14" t="str">
        <f>IF(BF59&lt;&gt;""," -O","")</f>
        <v/>
      </c>
      <c r="BH58" s="14" t="str">
        <f>IF(BH59&lt;&gt;""," -O","")</f>
        <v/>
      </c>
      <c r="BJ58" s="14" t="str">
        <f>IF(BJ59&lt;&gt;""," -O","")</f>
        <v/>
      </c>
    </row>
    <row r="59" spans="13:62">
      <c r="M59" s="14">
        <v>1.28</v>
      </c>
      <c r="N59" s="14" t="str">
        <f>IFERROR(VLOOKUP(M59,'CRUCE OPORTUNIDADES'!$C$6:$D$105,2,FALSE),"")</f>
        <v/>
      </c>
      <c r="O59" s="14">
        <v>2.28000000000001</v>
      </c>
      <c r="P59" s="14" t="str">
        <f>IFERROR(VLOOKUP(O59,'CRUCE OPORTUNIDADES'!$C$6:$D$105,2,FALSE),"")</f>
        <v/>
      </c>
      <c r="Q59" s="14">
        <v>3.2800000000000198</v>
      </c>
      <c r="R59" s="14" t="str">
        <f>IFERROR(VLOOKUP(Q59,'CRUCE OPORTUNIDADES'!$C$6:$D$105,2,FALSE),"")</f>
        <v/>
      </c>
      <c r="S59" s="14">
        <v>4.2800000000000296</v>
      </c>
      <c r="T59" s="14" t="str">
        <f>IFERROR(VLOOKUP(S59,'CRUCE OPORTUNIDADES'!$C$6:$D$105,2,FALSE),"")</f>
        <v/>
      </c>
      <c r="U59" s="14">
        <v>5.2800000000000402</v>
      </c>
      <c r="V59" s="14" t="str">
        <f>IFERROR(VLOOKUP(U59,'CRUCE OPORTUNIDADES'!$C$6:$D$105,2,FALSE),"")</f>
        <v/>
      </c>
      <c r="W59" s="14">
        <v>6.28000000000005</v>
      </c>
      <c r="X59" s="14" t="str">
        <f>IFERROR(VLOOKUP(W59,'CRUCE OPORTUNIDADES'!$C$6:$D$105,2,FALSE),"")</f>
        <v/>
      </c>
      <c r="Y59" s="14">
        <v>7.2800000000000598</v>
      </c>
      <c r="Z59" s="14" t="str">
        <f>IFERROR(VLOOKUP(Y59,'CRUCE OPORTUNIDADES'!$C$6:$D$105,2,FALSE),"")</f>
        <v/>
      </c>
      <c r="AA59" s="14">
        <v>8.2800000000000704</v>
      </c>
      <c r="AB59" s="14" t="str">
        <f>IFERROR(VLOOKUP(AA59,'CRUCE OPORTUNIDADES'!$C$6:$D$105,2,FALSE),"")</f>
        <v/>
      </c>
      <c r="AC59" s="14">
        <v>9.2800000000000793</v>
      </c>
      <c r="AD59" s="14" t="str">
        <f>IFERROR(VLOOKUP(AC59,'CRUCE OPORTUNIDADES'!$C$6:$D$105,2,FALSE),"")</f>
        <v/>
      </c>
      <c r="AE59" s="14">
        <v>10.280000000000101</v>
      </c>
      <c r="AF59" s="14" t="str">
        <f>IFERROR(VLOOKUP(AE59,'CRUCE OPORTUNIDADES'!$C$6:$D$105,2,FALSE),"")</f>
        <v/>
      </c>
      <c r="AG59" s="14">
        <v>11.280000000000101</v>
      </c>
      <c r="AH59" s="14" t="str">
        <f>IFERROR(VLOOKUP(AG59,'CRUCE OPORTUNIDADES'!$C$6:$D$105,2,FALSE),"")</f>
        <v/>
      </c>
      <c r="AI59" s="14">
        <v>12.280000000000101</v>
      </c>
      <c r="AJ59" s="14" t="str">
        <f>IFERROR(VLOOKUP(AI59,'CRUCE OPORTUNIDADES'!$C$6:$D$105,2,FALSE),"")</f>
        <v/>
      </c>
      <c r="AK59" s="14">
        <v>13.280000000000101</v>
      </c>
      <c r="AL59" s="14" t="str">
        <f>IFERROR(VLOOKUP(AK59,'CRUCE OPORTUNIDADES'!$C$6:$D$105,2,FALSE),"")</f>
        <v/>
      </c>
      <c r="AM59" s="14">
        <v>14.280000000000101</v>
      </c>
      <c r="AN59" s="14" t="str">
        <f>IFERROR(VLOOKUP(AM59,'CRUCE OPORTUNIDADES'!$C$6:$D$105,2,FALSE),"")</f>
        <v/>
      </c>
      <c r="AO59" s="14">
        <v>15.280000000000101</v>
      </c>
      <c r="AP59" s="14" t="str">
        <f>IFERROR(VLOOKUP(AO59,'CRUCE OPORTUNIDADES'!$C$6:$D$105,2,FALSE),"")</f>
        <v/>
      </c>
      <c r="AQ59" s="14">
        <v>16.280000000000101</v>
      </c>
      <c r="AR59" s="14" t="str">
        <f>IFERROR(VLOOKUP(AQ59,'CRUCE OPORTUNIDADES'!$C$6:$D$105,2,FALSE),"")</f>
        <v/>
      </c>
      <c r="AS59" s="14">
        <v>17.2800000000002</v>
      </c>
      <c r="AT59" s="14" t="str">
        <f>IFERROR(VLOOKUP(AS59,'CRUCE OPORTUNIDADES'!$C$6:$D$105,2,FALSE),"")</f>
        <v/>
      </c>
      <c r="AU59" s="14">
        <v>18.2800000000002</v>
      </c>
      <c r="AV59" s="14" t="str">
        <f>IFERROR(VLOOKUP(AU59,'CRUCE OPORTUNIDADES'!$C$6:$D$105,2,FALSE),"")</f>
        <v/>
      </c>
      <c r="AW59" s="14">
        <v>19.2800000000002</v>
      </c>
      <c r="AX59" s="14" t="str">
        <f>IFERROR(VLOOKUP(AW59,'CRUCE OPORTUNIDADES'!$C$6:$D$105,2,FALSE),"")</f>
        <v/>
      </c>
      <c r="AY59" s="14">
        <v>20.2800000000002</v>
      </c>
      <c r="AZ59" s="14" t="str">
        <f>IFERROR(VLOOKUP(AY59,'CRUCE OPORTUNIDADES'!$C$6:$D$105,2,FALSE),"")</f>
        <v/>
      </c>
      <c r="BA59" s="14">
        <v>21.2800000000002</v>
      </c>
      <c r="BB59" s="14" t="str">
        <f>IFERROR(VLOOKUP(BA59,'CRUCE OPORTUNIDADES'!$C$6:$D$105,2,FALSE),"")</f>
        <v/>
      </c>
      <c r="BC59" s="14">
        <v>22.2800000000002</v>
      </c>
      <c r="BD59" s="14" t="str">
        <f>IFERROR(VLOOKUP(BC59,'CRUCE OPORTUNIDADES'!$C$6:$D$105,2,FALSE),"")</f>
        <v/>
      </c>
      <c r="BE59" s="14">
        <v>23.2800000000002</v>
      </c>
      <c r="BF59" s="14" t="str">
        <f>IFERROR(VLOOKUP(BE59,'CRUCE OPORTUNIDADES'!$C$6:$D$105,2,FALSE),"")</f>
        <v/>
      </c>
      <c r="BG59" s="14">
        <v>24.2800000000002</v>
      </c>
      <c r="BH59" s="14" t="str">
        <f>IFERROR(VLOOKUP(BG59,'CRUCE OPORTUNIDADES'!$C$6:$D$105,2,FALSE),"")</f>
        <v/>
      </c>
      <c r="BI59" s="14">
        <v>25.2800000000002</v>
      </c>
      <c r="BJ59" s="14" t="str">
        <f>IFERROR(VLOOKUP(BI59,'CRUCE OPORTUNIDADES'!$C$6:$D$105,2,FALSE),"")</f>
        <v/>
      </c>
    </row>
    <row r="60" spans="13:62">
      <c r="N60" s="14" t="str">
        <f>IF(N61&lt;&gt;""," -O","")</f>
        <v/>
      </c>
      <c r="P60" s="14" t="str">
        <f>IF(P61&lt;&gt;""," -O","")</f>
        <v/>
      </c>
      <c r="R60" s="14" t="str">
        <f>IF(R61&lt;&gt;""," -O","")</f>
        <v/>
      </c>
      <c r="T60" s="14" t="str">
        <f>IF(T61&lt;&gt;""," -O","")</f>
        <v/>
      </c>
      <c r="V60" s="14" t="str">
        <f>IF(V61&lt;&gt;""," -O","")</f>
        <v/>
      </c>
      <c r="X60" s="14" t="str">
        <f>IF(X61&lt;&gt;""," -O","")</f>
        <v/>
      </c>
      <c r="Z60" s="14" t="str">
        <f>IF(Z61&lt;&gt;""," -O","")</f>
        <v/>
      </c>
      <c r="AB60" s="14" t="str">
        <f>IF(AB61&lt;&gt;""," -O","")</f>
        <v/>
      </c>
      <c r="AD60" s="14" t="str">
        <f>IF(AD61&lt;&gt;""," -O","")</f>
        <v/>
      </c>
      <c r="AF60" s="14" t="str">
        <f>IF(AF61&lt;&gt;""," -O","")</f>
        <v/>
      </c>
      <c r="AH60" s="14" t="str">
        <f>IF(AH61&lt;&gt;""," -O","")</f>
        <v/>
      </c>
      <c r="AJ60" s="14" t="str">
        <f>IF(AJ61&lt;&gt;""," -O","")</f>
        <v/>
      </c>
      <c r="AL60" s="14" t="str">
        <f>IF(AL61&lt;&gt;""," -O","")</f>
        <v/>
      </c>
      <c r="AN60" s="14" t="str">
        <f>IF(AN61&lt;&gt;""," -O","")</f>
        <v/>
      </c>
      <c r="AP60" s="14" t="str">
        <f>IF(AP61&lt;&gt;""," -O","")</f>
        <v/>
      </c>
      <c r="AR60" s="14" t="str">
        <f>IF(AR61&lt;&gt;""," -O","")</f>
        <v/>
      </c>
      <c r="AT60" s="14" t="str">
        <f>IF(AT61&lt;&gt;""," -O","")</f>
        <v/>
      </c>
      <c r="AV60" s="14" t="str">
        <f>IF(AV61&lt;&gt;""," -O","")</f>
        <v/>
      </c>
      <c r="AX60" s="14" t="str">
        <f>IF(AX61&lt;&gt;""," -O","")</f>
        <v/>
      </c>
      <c r="AZ60" s="14" t="str">
        <f>IF(AZ61&lt;&gt;""," -O","")</f>
        <v/>
      </c>
      <c r="BB60" s="14" t="str">
        <f>IF(BB61&lt;&gt;""," -O","")</f>
        <v/>
      </c>
      <c r="BD60" s="14" t="str">
        <f>IF(BD61&lt;&gt;""," -O","")</f>
        <v/>
      </c>
      <c r="BF60" s="14" t="str">
        <f>IF(BF61&lt;&gt;""," -O","")</f>
        <v/>
      </c>
      <c r="BH60" s="14" t="str">
        <f>IF(BH61&lt;&gt;""," -O","")</f>
        <v/>
      </c>
      <c r="BJ60" s="14" t="str">
        <f>IF(BJ61&lt;&gt;""," -O","")</f>
        <v/>
      </c>
    </row>
    <row r="61" spans="13:62">
      <c r="M61" s="14">
        <v>1.29</v>
      </c>
      <c r="N61" s="14" t="str">
        <f>IFERROR(VLOOKUP(M61,'CRUCE OPORTUNIDADES'!$C$6:$D$105,2,FALSE),"")</f>
        <v/>
      </c>
      <c r="O61" s="14">
        <v>2.2900000000000098</v>
      </c>
      <c r="P61" s="14" t="str">
        <f>IFERROR(VLOOKUP(O61,'CRUCE OPORTUNIDADES'!$C$6:$D$105,2,FALSE),"")</f>
        <v/>
      </c>
      <c r="Q61" s="14">
        <v>3.29000000000002</v>
      </c>
      <c r="R61" s="14" t="str">
        <f>IFERROR(VLOOKUP(Q61,'CRUCE OPORTUNIDADES'!$C$6:$D$105,2,FALSE),"")</f>
        <v/>
      </c>
      <c r="S61" s="14">
        <v>4.2900000000000302</v>
      </c>
      <c r="T61" s="14" t="str">
        <f>IFERROR(VLOOKUP(S61,'CRUCE OPORTUNIDADES'!$C$6:$D$105,2,FALSE),"")</f>
        <v/>
      </c>
      <c r="U61" s="14">
        <v>5.29000000000004</v>
      </c>
      <c r="V61" s="14" t="str">
        <f>IFERROR(VLOOKUP(U61,'CRUCE OPORTUNIDADES'!$C$6:$D$105,2,FALSE),"")</f>
        <v/>
      </c>
      <c r="W61" s="14">
        <v>6.2900000000000498</v>
      </c>
      <c r="X61" s="14" t="str">
        <f>IFERROR(VLOOKUP(W61,'CRUCE OPORTUNIDADES'!$C$6:$D$105,2,FALSE),"")</f>
        <v/>
      </c>
      <c r="Y61" s="14">
        <v>7.2900000000000604</v>
      </c>
      <c r="Z61" s="14" t="str">
        <f>IFERROR(VLOOKUP(Y61,'CRUCE OPORTUNIDADES'!$C$6:$D$105,2,FALSE),"")</f>
        <v/>
      </c>
      <c r="AA61" s="14">
        <v>8.2900000000000702</v>
      </c>
      <c r="AB61" s="14" t="str">
        <f>IFERROR(VLOOKUP(AA61,'CRUCE OPORTUNIDADES'!$C$6:$D$105,2,FALSE),"")</f>
        <v/>
      </c>
      <c r="AC61" s="14">
        <v>9.2900000000000809</v>
      </c>
      <c r="AD61" s="14" t="str">
        <f>IFERROR(VLOOKUP(AC61,'CRUCE OPORTUNIDADES'!$C$6:$D$105,2,FALSE),"")</f>
        <v/>
      </c>
      <c r="AE61" s="14">
        <v>10.2900000000001</v>
      </c>
      <c r="AF61" s="14" t="str">
        <f>IFERROR(VLOOKUP(AE61,'CRUCE OPORTUNIDADES'!$C$6:$D$105,2,FALSE),"")</f>
        <v/>
      </c>
      <c r="AG61" s="14">
        <v>11.2900000000001</v>
      </c>
      <c r="AH61" s="14" t="str">
        <f>IFERROR(VLOOKUP(AG61,'CRUCE OPORTUNIDADES'!$C$6:$D$105,2,FALSE),"")</f>
        <v/>
      </c>
      <c r="AI61" s="14">
        <v>12.2900000000001</v>
      </c>
      <c r="AJ61" s="14" t="str">
        <f>IFERROR(VLOOKUP(AI61,'CRUCE OPORTUNIDADES'!$C$6:$D$105,2,FALSE),"")</f>
        <v/>
      </c>
      <c r="AK61" s="14">
        <v>13.2900000000001</v>
      </c>
      <c r="AL61" s="14" t="str">
        <f>IFERROR(VLOOKUP(AK61,'CRUCE OPORTUNIDADES'!$C$6:$D$105,2,FALSE),"")</f>
        <v/>
      </c>
      <c r="AM61" s="14">
        <v>14.2900000000001</v>
      </c>
      <c r="AN61" s="14" t="str">
        <f>IFERROR(VLOOKUP(AM61,'CRUCE OPORTUNIDADES'!$C$6:$D$105,2,FALSE),"")</f>
        <v/>
      </c>
      <c r="AO61" s="14">
        <v>15.2900000000001</v>
      </c>
      <c r="AP61" s="14" t="str">
        <f>IFERROR(VLOOKUP(AO61,'CRUCE OPORTUNIDADES'!$C$6:$D$105,2,FALSE),"")</f>
        <v/>
      </c>
      <c r="AQ61" s="14">
        <v>16.290000000000099</v>
      </c>
      <c r="AR61" s="14" t="str">
        <f>IFERROR(VLOOKUP(AQ61,'CRUCE OPORTUNIDADES'!$C$6:$D$105,2,FALSE),"")</f>
        <v/>
      </c>
      <c r="AS61" s="14">
        <v>17.290000000000202</v>
      </c>
      <c r="AT61" s="14" t="str">
        <f>IFERROR(VLOOKUP(AS61,'CRUCE OPORTUNIDADES'!$C$6:$D$105,2,FALSE),"")</f>
        <v/>
      </c>
      <c r="AU61" s="14">
        <v>18.290000000000202</v>
      </c>
      <c r="AV61" s="14" t="str">
        <f>IFERROR(VLOOKUP(AU61,'CRUCE OPORTUNIDADES'!$C$6:$D$105,2,FALSE),"")</f>
        <v/>
      </c>
      <c r="AW61" s="14">
        <v>19.290000000000202</v>
      </c>
      <c r="AX61" s="14" t="str">
        <f>IFERROR(VLOOKUP(AW61,'CRUCE OPORTUNIDADES'!$C$6:$D$105,2,FALSE),"")</f>
        <v/>
      </c>
      <c r="AY61" s="14">
        <v>20.290000000000202</v>
      </c>
      <c r="AZ61" s="14" t="str">
        <f>IFERROR(VLOOKUP(AY61,'CRUCE OPORTUNIDADES'!$C$6:$D$105,2,FALSE),"")</f>
        <v/>
      </c>
      <c r="BA61" s="14">
        <v>21.290000000000202</v>
      </c>
      <c r="BB61" s="14" t="str">
        <f>IFERROR(VLOOKUP(BA61,'CRUCE OPORTUNIDADES'!$C$6:$D$105,2,FALSE),"")</f>
        <v/>
      </c>
      <c r="BC61" s="14">
        <v>22.290000000000202</v>
      </c>
      <c r="BD61" s="14" t="str">
        <f>IFERROR(VLOOKUP(BC61,'CRUCE OPORTUNIDADES'!$C$6:$D$105,2,FALSE),"")</f>
        <v/>
      </c>
      <c r="BE61" s="14">
        <v>23.290000000000202</v>
      </c>
      <c r="BF61" s="14" t="str">
        <f>IFERROR(VLOOKUP(BE61,'CRUCE OPORTUNIDADES'!$C$6:$D$105,2,FALSE),"")</f>
        <v/>
      </c>
      <c r="BG61" s="14">
        <v>24.290000000000202</v>
      </c>
      <c r="BH61" s="14" t="str">
        <f>IFERROR(VLOOKUP(BG61,'CRUCE OPORTUNIDADES'!$C$6:$D$105,2,FALSE),"")</f>
        <v/>
      </c>
      <c r="BI61" s="14">
        <v>25.290000000000202</v>
      </c>
      <c r="BJ61" s="14" t="str">
        <f>IFERROR(VLOOKUP(BI61,'CRUCE OPORTUNIDADES'!$C$6:$D$105,2,FALSE),"")</f>
        <v/>
      </c>
    </row>
    <row r="62" spans="13:62">
      <c r="N62" s="14" t="str">
        <f>IF(N63&lt;&gt;""," -O","")</f>
        <v/>
      </c>
      <c r="P62" s="14" t="str">
        <f>IF(P63&lt;&gt;""," -O","")</f>
        <v/>
      </c>
      <c r="R62" s="14" t="str">
        <f>IF(R63&lt;&gt;""," -O","")</f>
        <v/>
      </c>
      <c r="T62" s="14" t="str">
        <f>IF(T63&lt;&gt;""," -O","")</f>
        <v/>
      </c>
      <c r="V62" s="14" t="str">
        <f>IF(V63&lt;&gt;""," -O","")</f>
        <v/>
      </c>
      <c r="X62" s="14" t="str">
        <f>IF(X63&lt;&gt;""," -O","")</f>
        <v/>
      </c>
      <c r="Z62" s="14" t="str">
        <f>IF(Z63&lt;&gt;""," -O","")</f>
        <v/>
      </c>
      <c r="AB62" s="14" t="str">
        <f>IF(AB63&lt;&gt;""," -O","")</f>
        <v/>
      </c>
      <c r="AD62" s="14" t="str">
        <f>IF(AD63&lt;&gt;""," -O","")</f>
        <v/>
      </c>
      <c r="AF62" s="14" t="str">
        <f>IF(AF63&lt;&gt;""," -O","")</f>
        <v/>
      </c>
      <c r="AH62" s="14" t="str">
        <f>IF(AH63&lt;&gt;""," -O","")</f>
        <v/>
      </c>
      <c r="AJ62" s="14" t="str">
        <f>IF(AJ63&lt;&gt;""," -O","")</f>
        <v/>
      </c>
      <c r="AL62" s="14" t="str">
        <f>IF(AL63&lt;&gt;""," -O","")</f>
        <v/>
      </c>
      <c r="AN62" s="14" t="str">
        <f>IF(AN63&lt;&gt;""," -O","")</f>
        <v/>
      </c>
      <c r="AP62" s="14" t="str">
        <f>IF(AP63&lt;&gt;""," -O","")</f>
        <v/>
      </c>
      <c r="AR62" s="14" t="str">
        <f>IF(AR63&lt;&gt;""," -O","")</f>
        <v/>
      </c>
      <c r="AT62" s="14" t="str">
        <f>IF(AT63&lt;&gt;""," -O","")</f>
        <v/>
      </c>
      <c r="AV62" s="14" t="str">
        <f>IF(AV63&lt;&gt;""," -O","")</f>
        <v/>
      </c>
      <c r="AX62" s="14" t="str">
        <f>IF(AX63&lt;&gt;""," -O","")</f>
        <v/>
      </c>
      <c r="AZ62" s="14" t="str">
        <f>IF(AZ63&lt;&gt;""," -O","")</f>
        <v/>
      </c>
      <c r="BB62" s="14" t="str">
        <f>IF(BB63&lt;&gt;""," -O","")</f>
        <v/>
      </c>
      <c r="BD62" s="14" t="str">
        <f>IF(BD63&lt;&gt;""," -O","")</f>
        <v/>
      </c>
      <c r="BF62" s="14" t="str">
        <f>IF(BF63&lt;&gt;""," -O","")</f>
        <v/>
      </c>
      <c r="BH62" s="14" t="str">
        <f>IF(BH63&lt;&gt;""," -O","")</f>
        <v/>
      </c>
      <c r="BJ62" s="14" t="str">
        <f>IF(BJ63&lt;&gt;""," -O","")</f>
        <v/>
      </c>
    </row>
    <row r="63" spans="13:62">
      <c r="M63" s="14">
        <v>1.3</v>
      </c>
      <c r="N63" s="14" t="str">
        <f>IFERROR(VLOOKUP(M63,'CRUCE OPORTUNIDADES'!$C$6:$D$105,2,FALSE),"")</f>
        <v/>
      </c>
      <c r="O63" s="14">
        <v>2.30000000000001</v>
      </c>
      <c r="P63" s="14" t="str">
        <f>IFERROR(VLOOKUP(O63,'CRUCE OPORTUNIDADES'!$C$6:$D$105,2,FALSE),"")</f>
        <v/>
      </c>
      <c r="Q63" s="14">
        <v>3.3000000000000198</v>
      </c>
      <c r="R63" s="14" t="str">
        <f>IFERROR(VLOOKUP(Q63,'CRUCE OPORTUNIDADES'!$C$6:$D$105,2,FALSE),"")</f>
        <v/>
      </c>
      <c r="S63" s="14">
        <v>4.30000000000003</v>
      </c>
      <c r="T63" s="14" t="str">
        <f>IFERROR(VLOOKUP(S63,'CRUCE OPORTUNIDADES'!$C$6:$D$105,2,FALSE),"")</f>
        <v/>
      </c>
      <c r="U63" s="14">
        <v>5.3000000000000398</v>
      </c>
      <c r="V63" s="14" t="str">
        <f>IFERROR(VLOOKUP(U63,'CRUCE OPORTUNIDADES'!$C$6:$D$105,2,FALSE),"")</f>
        <v/>
      </c>
      <c r="W63" s="14">
        <v>6.3000000000000496</v>
      </c>
      <c r="X63" s="14" t="str">
        <f>IFERROR(VLOOKUP(W63,'CRUCE OPORTUNIDADES'!$C$6:$D$105,2,FALSE),"")</f>
        <v/>
      </c>
      <c r="Y63" s="14">
        <v>7.3000000000000602</v>
      </c>
      <c r="Z63" s="14" t="str">
        <f>IFERROR(VLOOKUP(Y63,'CRUCE OPORTUNIDADES'!$C$6:$D$105,2,FALSE),"")</f>
        <v/>
      </c>
      <c r="AA63" s="14">
        <v>8.30000000000007</v>
      </c>
      <c r="AB63" s="14" t="str">
        <f>IFERROR(VLOOKUP(AA63,'CRUCE OPORTUNIDADES'!$C$6:$D$105,2,FALSE),"")</f>
        <v/>
      </c>
      <c r="AC63" s="14">
        <v>9.3000000000000806</v>
      </c>
      <c r="AD63" s="14" t="str">
        <f>IFERROR(VLOOKUP(AC63,'CRUCE OPORTUNIDADES'!$C$6:$D$105,2,FALSE),"")</f>
        <v/>
      </c>
      <c r="AE63" s="14">
        <v>10.3000000000001</v>
      </c>
      <c r="AF63" s="14" t="str">
        <f>IFERROR(VLOOKUP(AE63,'CRUCE OPORTUNIDADES'!$C$6:$D$105,2,FALSE),"")</f>
        <v/>
      </c>
      <c r="AG63" s="14">
        <v>11.3000000000001</v>
      </c>
      <c r="AH63" s="14" t="str">
        <f>IFERROR(VLOOKUP(AG63,'CRUCE OPORTUNIDADES'!$C$6:$D$105,2,FALSE),"")</f>
        <v/>
      </c>
      <c r="AI63" s="14">
        <v>12.3000000000001</v>
      </c>
      <c r="AJ63" s="14" t="str">
        <f>IFERROR(VLOOKUP(AI63,'CRUCE OPORTUNIDADES'!$C$6:$D$105,2,FALSE),"")</f>
        <v/>
      </c>
      <c r="AK63" s="14">
        <v>13.3000000000001</v>
      </c>
      <c r="AL63" s="14" t="str">
        <f>IFERROR(VLOOKUP(AK63,'CRUCE OPORTUNIDADES'!$C$6:$D$105,2,FALSE),"")</f>
        <v/>
      </c>
      <c r="AM63" s="14">
        <v>14.3000000000001</v>
      </c>
      <c r="AN63" s="14" t="str">
        <f>IFERROR(VLOOKUP(AM63,'CRUCE OPORTUNIDADES'!$C$6:$D$105,2,FALSE),"")</f>
        <v/>
      </c>
      <c r="AO63" s="14">
        <v>15.3000000000001</v>
      </c>
      <c r="AP63" s="14" t="str">
        <f>IFERROR(VLOOKUP(AO63,'CRUCE OPORTUNIDADES'!$C$6:$D$105,2,FALSE),"")</f>
        <v/>
      </c>
      <c r="AQ63" s="14">
        <v>16.3000000000001</v>
      </c>
      <c r="AR63" s="14" t="str">
        <f>IFERROR(VLOOKUP(AQ63,'CRUCE OPORTUNIDADES'!$C$6:$D$105,2,FALSE),"")</f>
        <v/>
      </c>
      <c r="AS63" s="14">
        <v>17.3000000000002</v>
      </c>
      <c r="AT63" s="14" t="str">
        <f>IFERROR(VLOOKUP(AS63,'CRUCE OPORTUNIDADES'!$C$6:$D$105,2,FALSE),"")</f>
        <v/>
      </c>
      <c r="AU63" s="14">
        <v>18.3000000000002</v>
      </c>
      <c r="AV63" s="14" t="str">
        <f>IFERROR(VLOOKUP(AU63,'CRUCE OPORTUNIDADES'!$C$6:$D$105,2,FALSE),"")</f>
        <v/>
      </c>
      <c r="AW63" s="14">
        <v>19.3000000000002</v>
      </c>
      <c r="AX63" s="14" t="str">
        <f>IFERROR(VLOOKUP(AW63,'CRUCE OPORTUNIDADES'!$C$6:$D$105,2,FALSE),"")</f>
        <v/>
      </c>
      <c r="AY63" s="14">
        <v>20.3000000000002</v>
      </c>
      <c r="AZ63" s="14" t="str">
        <f>IFERROR(VLOOKUP(AY63,'CRUCE OPORTUNIDADES'!$C$6:$D$105,2,FALSE),"")</f>
        <v/>
      </c>
      <c r="BA63" s="14">
        <v>21.3000000000002</v>
      </c>
      <c r="BB63" s="14" t="str">
        <f>IFERROR(VLOOKUP(BA63,'CRUCE OPORTUNIDADES'!$C$6:$D$105,2,FALSE),"")</f>
        <v/>
      </c>
      <c r="BC63" s="14">
        <v>22.3000000000002</v>
      </c>
      <c r="BD63" s="14" t="str">
        <f>IFERROR(VLOOKUP(BC63,'CRUCE OPORTUNIDADES'!$C$6:$D$105,2,FALSE),"")</f>
        <v/>
      </c>
      <c r="BE63" s="14">
        <v>23.3000000000002</v>
      </c>
      <c r="BF63" s="14" t="str">
        <f>IFERROR(VLOOKUP(BE63,'CRUCE OPORTUNIDADES'!$C$6:$D$105,2,FALSE),"")</f>
        <v/>
      </c>
      <c r="BG63" s="14">
        <v>24.3000000000002</v>
      </c>
      <c r="BH63" s="14" t="str">
        <f>IFERROR(VLOOKUP(BG63,'CRUCE OPORTUNIDADES'!$C$6:$D$105,2,FALSE),"")</f>
        <v/>
      </c>
      <c r="BI63" s="14">
        <v>25.3000000000002</v>
      </c>
      <c r="BJ63" s="14" t="str">
        <f>IFERROR(VLOOKUP(BI63,'CRUCE OPORTUNIDADES'!$C$6:$D$105,2,FALSE),"")</f>
        <v/>
      </c>
    </row>
    <row r="64" spans="13:62">
      <c r="N64" s="14" t="str">
        <f>IF(N65&lt;&gt;""," -O","")</f>
        <v/>
      </c>
      <c r="P64" s="14" t="str">
        <f>IF(P65&lt;&gt;""," -O","")</f>
        <v/>
      </c>
      <c r="R64" s="14" t="str">
        <f>IF(R65&lt;&gt;""," -O","")</f>
        <v/>
      </c>
      <c r="T64" s="14" t="str">
        <f>IF(T65&lt;&gt;""," -O","")</f>
        <v/>
      </c>
      <c r="V64" s="14" t="str">
        <f>IF(V65&lt;&gt;""," -O","")</f>
        <v/>
      </c>
      <c r="X64" s="14" t="str">
        <f>IF(X65&lt;&gt;""," -O","")</f>
        <v/>
      </c>
      <c r="Z64" s="14" t="str">
        <f>IF(Z65&lt;&gt;""," -O","")</f>
        <v/>
      </c>
      <c r="AB64" s="14" t="str">
        <f>IF(AB65&lt;&gt;""," -O","")</f>
        <v/>
      </c>
      <c r="AD64" s="14" t="str">
        <f>IF(AD65&lt;&gt;""," -O","")</f>
        <v/>
      </c>
      <c r="AF64" s="14" t="str">
        <f>IF(AF65&lt;&gt;""," -O","")</f>
        <v/>
      </c>
      <c r="AH64" s="14" t="str">
        <f>IF(AH65&lt;&gt;""," -O","")</f>
        <v/>
      </c>
      <c r="AJ64" s="14" t="str">
        <f>IF(AJ65&lt;&gt;""," -O","")</f>
        <v/>
      </c>
      <c r="AL64" s="14" t="str">
        <f>IF(AL65&lt;&gt;""," -O","")</f>
        <v/>
      </c>
      <c r="AN64" s="14" t="str">
        <f>IF(AN65&lt;&gt;""," -O","")</f>
        <v/>
      </c>
      <c r="AP64" s="14" t="str">
        <f>IF(AP65&lt;&gt;""," -O","")</f>
        <v/>
      </c>
      <c r="AR64" s="14" t="str">
        <f>IF(AR65&lt;&gt;""," -O","")</f>
        <v/>
      </c>
      <c r="AT64" s="14" t="str">
        <f>IF(AT65&lt;&gt;""," -O","")</f>
        <v/>
      </c>
      <c r="AV64" s="14" t="str">
        <f>IF(AV65&lt;&gt;""," -O","")</f>
        <v/>
      </c>
      <c r="AX64" s="14" t="str">
        <f>IF(AX65&lt;&gt;""," -O","")</f>
        <v/>
      </c>
      <c r="AZ64" s="14" t="str">
        <f>IF(AZ65&lt;&gt;""," -O","")</f>
        <v/>
      </c>
      <c r="BB64" s="14" t="str">
        <f>IF(BB65&lt;&gt;""," -O","")</f>
        <v/>
      </c>
      <c r="BD64" s="14" t="str">
        <f>IF(BD65&lt;&gt;""," -O","")</f>
        <v/>
      </c>
      <c r="BF64" s="14" t="str">
        <f>IF(BF65&lt;&gt;""," -O","")</f>
        <v/>
      </c>
      <c r="BH64" s="14" t="str">
        <f>IF(BH65&lt;&gt;""," -O","")</f>
        <v/>
      </c>
      <c r="BJ64" s="14" t="str">
        <f>IF(BJ65&lt;&gt;""," -O","")</f>
        <v/>
      </c>
    </row>
    <row r="65" spans="13:62">
      <c r="M65" s="14">
        <v>1.31</v>
      </c>
      <c r="N65" s="14" t="str">
        <f>IFERROR(VLOOKUP(M65,'CRUCE OPORTUNIDADES'!$C$6:$D$105,2,FALSE),"")</f>
        <v/>
      </c>
      <c r="O65" s="14">
        <v>2.3100000000000098</v>
      </c>
      <c r="P65" s="14" t="str">
        <f>IFERROR(VLOOKUP(O65,'CRUCE OPORTUNIDADES'!$C$6:$D$105,2,FALSE),"")</f>
        <v/>
      </c>
      <c r="Q65" s="14">
        <v>3.31000000000002</v>
      </c>
      <c r="R65" s="14" t="str">
        <f>IFERROR(VLOOKUP(Q65,'CRUCE OPORTUNIDADES'!$C$6:$D$105,2,FALSE),"")</f>
        <v/>
      </c>
      <c r="S65" s="14">
        <v>4.3100000000000298</v>
      </c>
      <c r="T65" s="14" t="str">
        <f>IFERROR(VLOOKUP(S65,'CRUCE OPORTUNIDADES'!$C$6:$D$105,2,FALSE),"")</f>
        <v/>
      </c>
      <c r="U65" s="14">
        <v>5.3100000000000396</v>
      </c>
      <c r="V65" s="14" t="str">
        <f>IFERROR(VLOOKUP(U65,'CRUCE OPORTUNIDADES'!$C$6:$D$105,2,FALSE),"")</f>
        <v/>
      </c>
      <c r="W65" s="14">
        <v>6.3100000000000502</v>
      </c>
      <c r="X65" s="14" t="str">
        <f>IFERROR(VLOOKUP(W65,'CRUCE OPORTUNIDADES'!$C$6:$D$105,2,FALSE),"")</f>
        <v/>
      </c>
      <c r="Y65" s="14">
        <v>7.31000000000006</v>
      </c>
      <c r="Z65" s="14" t="str">
        <f>IFERROR(VLOOKUP(Y65,'CRUCE OPORTUNIDADES'!$C$6:$D$105,2,FALSE),"")</f>
        <v/>
      </c>
      <c r="AA65" s="14">
        <v>8.3100000000000698</v>
      </c>
      <c r="AB65" s="14" t="str">
        <f>IFERROR(VLOOKUP(AA65,'CRUCE OPORTUNIDADES'!$C$6:$D$105,2,FALSE),"")</f>
        <v/>
      </c>
      <c r="AC65" s="14">
        <v>9.3100000000000804</v>
      </c>
      <c r="AD65" s="14" t="str">
        <f>IFERROR(VLOOKUP(AC65,'CRUCE OPORTUNIDADES'!$C$6:$D$105,2,FALSE),"")</f>
        <v/>
      </c>
      <c r="AE65" s="14">
        <v>10.3100000000001</v>
      </c>
      <c r="AF65" s="14" t="str">
        <f>IFERROR(VLOOKUP(AE65,'CRUCE OPORTUNIDADES'!$C$6:$D$105,2,FALSE),"")</f>
        <v/>
      </c>
      <c r="AG65" s="14">
        <v>11.3100000000001</v>
      </c>
      <c r="AH65" s="14" t="str">
        <f>IFERROR(VLOOKUP(AG65,'CRUCE OPORTUNIDADES'!$C$6:$D$105,2,FALSE),"")</f>
        <v/>
      </c>
      <c r="AI65" s="14">
        <v>12.3100000000001</v>
      </c>
      <c r="AJ65" s="14" t="str">
        <f>IFERROR(VLOOKUP(AI65,'CRUCE OPORTUNIDADES'!$C$6:$D$105,2,FALSE),"")</f>
        <v/>
      </c>
      <c r="AK65" s="14">
        <v>13.3100000000001</v>
      </c>
      <c r="AL65" s="14" t="str">
        <f>IFERROR(VLOOKUP(AK65,'CRUCE OPORTUNIDADES'!$C$6:$D$105,2,FALSE),"")</f>
        <v/>
      </c>
      <c r="AM65" s="14">
        <v>14.3100000000001</v>
      </c>
      <c r="AN65" s="14" t="str">
        <f>IFERROR(VLOOKUP(AM65,'CRUCE OPORTUNIDADES'!$C$6:$D$105,2,FALSE),"")</f>
        <v/>
      </c>
      <c r="AO65" s="14">
        <v>15.3100000000001</v>
      </c>
      <c r="AP65" s="14" t="str">
        <f>IFERROR(VLOOKUP(AO65,'CRUCE OPORTUNIDADES'!$C$6:$D$105,2,FALSE),"")</f>
        <v/>
      </c>
      <c r="AQ65" s="14">
        <v>16.310000000000102</v>
      </c>
      <c r="AR65" s="14" t="str">
        <f>IFERROR(VLOOKUP(AQ65,'CRUCE OPORTUNIDADES'!$C$6:$D$105,2,FALSE),"")</f>
        <v/>
      </c>
      <c r="AS65" s="14">
        <v>17.310000000000201</v>
      </c>
      <c r="AT65" s="14" t="str">
        <f>IFERROR(VLOOKUP(AS65,'CRUCE OPORTUNIDADES'!$C$6:$D$105,2,FALSE),"")</f>
        <v/>
      </c>
      <c r="AU65" s="14">
        <v>18.310000000000201</v>
      </c>
      <c r="AV65" s="14" t="str">
        <f>IFERROR(VLOOKUP(AU65,'CRUCE OPORTUNIDADES'!$C$6:$D$105,2,FALSE),"")</f>
        <v/>
      </c>
      <c r="AW65" s="14">
        <v>19.310000000000201</v>
      </c>
      <c r="AX65" s="14" t="str">
        <f>IFERROR(VLOOKUP(AW65,'CRUCE OPORTUNIDADES'!$C$6:$D$105,2,FALSE),"")</f>
        <v/>
      </c>
      <c r="AY65" s="14">
        <v>20.310000000000201</v>
      </c>
      <c r="AZ65" s="14" t="str">
        <f>IFERROR(VLOOKUP(AY65,'CRUCE OPORTUNIDADES'!$C$6:$D$105,2,FALSE),"")</f>
        <v/>
      </c>
      <c r="BA65" s="14">
        <v>21.310000000000201</v>
      </c>
      <c r="BB65" s="14" t="str">
        <f>IFERROR(VLOOKUP(BA65,'CRUCE OPORTUNIDADES'!$C$6:$D$105,2,FALSE),"")</f>
        <v/>
      </c>
      <c r="BC65" s="14">
        <v>22.310000000000201</v>
      </c>
      <c r="BD65" s="14" t="str">
        <f>IFERROR(VLOOKUP(BC65,'CRUCE OPORTUNIDADES'!$C$6:$D$105,2,FALSE),"")</f>
        <v/>
      </c>
      <c r="BE65" s="14">
        <v>23.310000000000201</v>
      </c>
      <c r="BF65" s="14" t="str">
        <f>IFERROR(VLOOKUP(BE65,'CRUCE OPORTUNIDADES'!$C$6:$D$105,2,FALSE),"")</f>
        <v/>
      </c>
      <c r="BG65" s="14">
        <v>24.310000000000201</v>
      </c>
      <c r="BH65" s="14" t="str">
        <f>IFERROR(VLOOKUP(BG65,'CRUCE OPORTUNIDADES'!$C$6:$D$105,2,FALSE),"")</f>
        <v/>
      </c>
      <c r="BI65" s="14">
        <v>25.310000000000201</v>
      </c>
      <c r="BJ65" s="14" t="str">
        <f>IFERROR(VLOOKUP(BI65,'CRUCE OPORTUNIDADES'!$C$6:$D$105,2,FALSE),"")</f>
        <v/>
      </c>
    </row>
    <row r="66" spans="13:62">
      <c r="N66" s="14" t="str">
        <f>IF(N67&lt;&gt;""," -O","")</f>
        <v/>
      </c>
      <c r="P66" s="14" t="str">
        <f>IF(P67&lt;&gt;""," -O","")</f>
        <v/>
      </c>
      <c r="R66" s="14" t="str">
        <f>IF(R67&lt;&gt;""," -O","")</f>
        <v/>
      </c>
      <c r="T66" s="14" t="str">
        <f>IF(T67&lt;&gt;""," -O","")</f>
        <v/>
      </c>
      <c r="V66" s="14" t="str">
        <f>IF(V67&lt;&gt;""," -O","")</f>
        <v/>
      </c>
      <c r="X66" s="14" t="str">
        <f>IF(X67&lt;&gt;""," -O","")</f>
        <v/>
      </c>
      <c r="Z66" s="14" t="str">
        <f>IF(Z67&lt;&gt;""," -O","")</f>
        <v/>
      </c>
      <c r="AB66" s="14" t="str">
        <f>IF(AB67&lt;&gt;""," -O","")</f>
        <v/>
      </c>
      <c r="AD66" s="14" t="str">
        <f>IF(AD67&lt;&gt;""," -O","")</f>
        <v/>
      </c>
      <c r="AF66" s="14" t="str">
        <f>IF(AF67&lt;&gt;""," -O","")</f>
        <v/>
      </c>
      <c r="AH66" s="14" t="str">
        <f>IF(AH67&lt;&gt;""," -O","")</f>
        <v/>
      </c>
      <c r="AJ66" s="14" t="str">
        <f>IF(AJ67&lt;&gt;""," -O","")</f>
        <v/>
      </c>
      <c r="AL66" s="14" t="str">
        <f>IF(AL67&lt;&gt;""," -O","")</f>
        <v/>
      </c>
      <c r="AN66" s="14" t="str">
        <f>IF(AN67&lt;&gt;""," -O","")</f>
        <v/>
      </c>
      <c r="AP66" s="14" t="str">
        <f>IF(AP67&lt;&gt;""," -O","")</f>
        <v/>
      </c>
      <c r="AR66" s="14" t="str">
        <f>IF(AR67&lt;&gt;""," -O","")</f>
        <v/>
      </c>
      <c r="AT66" s="14" t="str">
        <f>IF(AT67&lt;&gt;""," -O","")</f>
        <v/>
      </c>
      <c r="AV66" s="14" t="str">
        <f>IF(AV67&lt;&gt;""," -O","")</f>
        <v/>
      </c>
      <c r="AX66" s="14" t="str">
        <f>IF(AX67&lt;&gt;""," -O","")</f>
        <v/>
      </c>
      <c r="AZ66" s="14" t="str">
        <f>IF(AZ67&lt;&gt;""," -O","")</f>
        <v/>
      </c>
      <c r="BB66" s="14" t="str">
        <f>IF(BB67&lt;&gt;""," -O","")</f>
        <v/>
      </c>
      <c r="BD66" s="14" t="str">
        <f>IF(BD67&lt;&gt;""," -O","")</f>
        <v/>
      </c>
      <c r="BF66" s="14" t="str">
        <f>IF(BF67&lt;&gt;""," -O","")</f>
        <v/>
      </c>
      <c r="BH66" s="14" t="str">
        <f>IF(BH67&lt;&gt;""," -O","")</f>
        <v/>
      </c>
      <c r="BJ66" s="14" t="str">
        <f>IF(BJ67&lt;&gt;""," -O","")</f>
        <v/>
      </c>
    </row>
    <row r="67" spans="13:62">
      <c r="M67" s="14">
        <v>1.32</v>
      </c>
      <c r="N67" s="14" t="str">
        <f>IFERROR(VLOOKUP(M67,'CRUCE OPORTUNIDADES'!$C$6:$D$105,2,FALSE),"")</f>
        <v/>
      </c>
      <c r="O67" s="14">
        <v>2.3200000000000101</v>
      </c>
      <c r="P67" s="14" t="str">
        <f>IFERROR(VLOOKUP(O67,'CRUCE OPORTUNIDADES'!$C$6:$D$105,2,FALSE),"")</f>
        <v/>
      </c>
      <c r="Q67" s="14">
        <v>3.3200000000000198</v>
      </c>
      <c r="R67" s="14" t="str">
        <f>IFERROR(VLOOKUP(Q67,'CRUCE OPORTUNIDADES'!$C$6:$D$105,2,FALSE),"")</f>
        <v/>
      </c>
      <c r="S67" s="14">
        <v>4.3200000000000296</v>
      </c>
      <c r="T67" s="14" t="str">
        <f>IFERROR(VLOOKUP(S67,'CRUCE OPORTUNIDADES'!$C$6:$D$105,2,FALSE),"")</f>
        <v/>
      </c>
      <c r="U67" s="14">
        <v>5.3200000000000403</v>
      </c>
      <c r="V67" s="14" t="str">
        <f>IFERROR(VLOOKUP(U67,'CRUCE OPORTUNIDADES'!$C$6:$D$105,2,FALSE),"")</f>
        <v/>
      </c>
      <c r="W67" s="14">
        <v>6.32000000000005</v>
      </c>
      <c r="X67" s="14" t="str">
        <f>IFERROR(VLOOKUP(W67,'CRUCE OPORTUNIDADES'!$C$6:$D$105,2,FALSE),"")</f>
        <v/>
      </c>
      <c r="Y67" s="14">
        <v>7.3200000000000598</v>
      </c>
      <c r="Z67" s="14" t="str">
        <f>IFERROR(VLOOKUP(Y67,'CRUCE OPORTUNIDADES'!$C$6:$D$105,2,FALSE),"")</f>
        <v/>
      </c>
      <c r="AA67" s="14">
        <v>8.3200000000000696</v>
      </c>
      <c r="AB67" s="14" t="str">
        <f>IFERROR(VLOOKUP(AA67,'CRUCE OPORTUNIDADES'!$C$6:$D$105,2,FALSE),"")</f>
        <v/>
      </c>
      <c r="AC67" s="14">
        <v>9.3200000000000802</v>
      </c>
      <c r="AD67" s="14" t="str">
        <f>IFERROR(VLOOKUP(AC67,'CRUCE OPORTUNIDADES'!$C$6:$D$105,2,FALSE),"")</f>
        <v/>
      </c>
      <c r="AE67" s="14">
        <v>10.3200000000001</v>
      </c>
      <c r="AF67" s="14" t="str">
        <f>IFERROR(VLOOKUP(AE67,'CRUCE OPORTUNIDADES'!$C$6:$D$105,2,FALSE),"")</f>
        <v/>
      </c>
      <c r="AG67" s="14">
        <v>11.3200000000001</v>
      </c>
      <c r="AH67" s="14" t="str">
        <f>IFERROR(VLOOKUP(AG67,'CRUCE OPORTUNIDADES'!$C$6:$D$105,2,FALSE),"")</f>
        <v/>
      </c>
      <c r="AI67" s="14">
        <v>12.3200000000001</v>
      </c>
      <c r="AJ67" s="14" t="str">
        <f>IFERROR(VLOOKUP(AI67,'CRUCE OPORTUNIDADES'!$C$6:$D$105,2,FALSE),"")</f>
        <v/>
      </c>
      <c r="AK67" s="14">
        <v>13.3200000000001</v>
      </c>
      <c r="AL67" s="14" t="str">
        <f>IFERROR(VLOOKUP(AK67,'CRUCE OPORTUNIDADES'!$C$6:$D$105,2,FALSE),"")</f>
        <v/>
      </c>
      <c r="AM67" s="14">
        <v>14.3200000000001</v>
      </c>
      <c r="AN67" s="14" t="str">
        <f>IFERROR(VLOOKUP(AM67,'CRUCE OPORTUNIDADES'!$C$6:$D$105,2,FALSE),"")</f>
        <v/>
      </c>
      <c r="AO67" s="14">
        <v>15.3200000000001</v>
      </c>
      <c r="AP67" s="14" t="str">
        <f>IFERROR(VLOOKUP(AO67,'CRUCE OPORTUNIDADES'!$C$6:$D$105,2,FALSE),"")</f>
        <v/>
      </c>
      <c r="AQ67" s="14">
        <v>16.3200000000001</v>
      </c>
      <c r="AR67" s="14" t="str">
        <f>IFERROR(VLOOKUP(AQ67,'CRUCE OPORTUNIDADES'!$C$6:$D$105,2,FALSE),"")</f>
        <v/>
      </c>
      <c r="AS67" s="14">
        <v>17.320000000000199</v>
      </c>
      <c r="AT67" s="14" t="str">
        <f>IFERROR(VLOOKUP(AS67,'CRUCE OPORTUNIDADES'!$C$6:$D$105,2,FALSE),"")</f>
        <v/>
      </c>
      <c r="AU67" s="14">
        <v>18.320000000000199</v>
      </c>
      <c r="AV67" s="14" t="str">
        <f>IFERROR(VLOOKUP(AU67,'CRUCE OPORTUNIDADES'!$C$6:$D$105,2,FALSE),"")</f>
        <v/>
      </c>
      <c r="AW67" s="14">
        <v>19.320000000000199</v>
      </c>
      <c r="AX67" s="14" t="str">
        <f>IFERROR(VLOOKUP(AW67,'CRUCE OPORTUNIDADES'!$C$6:$D$105,2,FALSE),"")</f>
        <v/>
      </c>
      <c r="AY67" s="14">
        <v>20.320000000000199</v>
      </c>
      <c r="AZ67" s="14" t="str">
        <f>IFERROR(VLOOKUP(AY67,'CRUCE OPORTUNIDADES'!$C$6:$D$105,2,FALSE),"")</f>
        <v/>
      </c>
      <c r="BA67" s="14">
        <v>21.320000000000199</v>
      </c>
      <c r="BB67" s="14" t="str">
        <f>IFERROR(VLOOKUP(BA67,'CRUCE OPORTUNIDADES'!$C$6:$D$105,2,FALSE),"")</f>
        <v/>
      </c>
      <c r="BC67" s="14">
        <v>22.320000000000199</v>
      </c>
      <c r="BD67" s="14" t="str">
        <f>IFERROR(VLOOKUP(BC67,'CRUCE OPORTUNIDADES'!$C$6:$D$105,2,FALSE),"")</f>
        <v/>
      </c>
      <c r="BE67" s="14">
        <v>23.320000000000199</v>
      </c>
      <c r="BF67" s="14" t="str">
        <f>IFERROR(VLOOKUP(BE67,'CRUCE OPORTUNIDADES'!$C$6:$D$105,2,FALSE),"")</f>
        <v/>
      </c>
      <c r="BG67" s="14">
        <v>24.320000000000199</v>
      </c>
      <c r="BH67" s="14" t="str">
        <f>IFERROR(VLOOKUP(BG67,'CRUCE OPORTUNIDADES'!$C$6:$D$105,2,FALSE),"")</f>
        <v/>
      </c>
      <c r="BI67" s="14">
        <v>25.320000000000199</v>
      </c>
      <c r="BJ67" s="14" t="str">
        <f>IFERROR(VLOOKUP(BI67,'CRUCE OPORTUNIDADES'!$C$6:$D$105,2,FALSE),"")</f>
        <v/>
      </c>
    </row>
    <row r="68" spans="13:62">
      <c r="N68" s="14" t="str">
        <f>IF(N69&lt;&gt;""," -O","")</f>
        <v/>
      </c>
      <c r="P68" s="14" t="str">
        <f>IF(P69&lt;&gt;""," -O","")</f>
        <v/>
      </c>
      <c r="R68" s="14" t="str">
        <f>IF(R69&lt;&gt;""," -O","")</f>
        <v/>
      </c>
      <c r="T68" s="14" t="str">
        <f>IF(T69&lt;&gt;""," -O","")</f>
        <v/>
      </c>
      <c r="V68" s="14" t="str">
        <f>IF(V69&lt;&gt;""," -O","")</f>
        <v/>
      </c>
      <c r="X68" s="14" t="str">
        <f>IF(X69&lt;&gt;""," -O","")</f>
        <v/>
      </c>
      <c r="Z68" s="14" t="str">
        <f>IF(Z69&lt;&gt;""," -O","")</f>
        <v/>
      </c>
      <c r="AB68" s="14" t="str">
        <f>IF(AB69&lt;&gt;""," -O","")</f>
        <v/>
      </c>
      <c r="AD68" s="14" t="str">
        <f>IF(AD69&lt;&gt;""," -O","")</f>
        <v/>
      </c>
      <c r="AF68" s="14" t="str">
        <f>IF(AF69&lt;&gt;""," -O","")</f>
        <v/>
      </c>
      <c r="AH68" s="14" t="str">
        <f>IF(AH69&lt;&gt;""," -O","")</f>
        <v/>
      </c>
      <c r="AJ68" s="14" t="str">
        <f>IF(AJ69&lt;&gt;""," -O","")</f>
        <v/>
      </c>
      <c r="AL68" s="14" t="str">
        <f>IF(AL69&lt;&gt;""," -O","")</f>
        <v/>
      </c>
      <c r="AN68" s="14" t="str">
        <f>IF(AN69&lt;&gt;""," -O","")</f>
        <v/>
      </c>
      <c r="AP68" s="14" t="str">
        <f>IF(AP69&lt;&gt;""," -O","")</f>
        <v/>
      </c>
      <c r="AR68" s="14" t="str">
        <f>IF(AR69&lt;&gt;""," -O","")</f>
        <v/>
      </c>
      <c r="AT68" s="14" t="str">
        <f>IF(AT69&lt;&gt;""," -O","")</f>
        <v/>
      </c>
      <c r="AV68" s="14" t="str">
        <f>IF(AV69&lt;&gt;""," -O","")</f>
        <v/>
      </c>
      <c r="AX68" s="14" t="str">
        <f>IF(AX69&lt;&gt;""," -O","")</f>
        <v/>
      </c>
      <c r="AZ68" s="14" t="str">
        <f>IF(AZ69&lt;&gt;""," -O","")</f>
        <v/>
      </c>
      <c r="BB68" s="14" t="str">
        <f>IF(BB69&lt;&gt;""," -O","")</f>
        <v/>
      </c>
      <c r="BD68" s="14" t="str">
        <f>IF(BD69&lt;&gt;""," -O","")</f>
        <v/>
      </c>
      <c r="BF68" s="14" t="str">
        <f>IF(BF69&lt;&gt;""," -O","")</f>
        <v/>
      </c>
      <c r="BH68" s="14" t="str">
        <f>IF(BH69&lt;&gt;""," -O","")</f>
        <v/>
      </c>
      <c r="BJ68" s="14" t="str">
        <f>IF(BJ69&lt;&gt;""," -O","")</f>
        <v/>
      </c>
    </row>
    <row r="69" spans="13:62">
      <c r="M69" s="14">
        <v>1.33</v>
      </c>
      <c r="N69" s="14" t="str">
        <f>IFERROR(VLOOKUP(M69,'CRUCE OPORTUNIDADES'!$C$6:$D$105,2,FALSE),"")</f>
        <v/>
      </c>
      <c r="O69" s="14">
        <v>2.3300000000000098</v>
      </c>
      <c r="P69" s="14" t="str">
        <f>IFERROR(VLOOKUP(O69,'CRUCE OPORTUNIDADES'!$C$6:$D$105,2,FALSE),"")</f>
        <v/>
      </c>
      <c r="Q69" s="14">
        <v>3.3300000000000201</v>
      </c>
      <c r="R69" s="14" t="str">
        <f>IFERROR(VLOOKUP(Q69,'CRUCE OPORTUNIDADES'!$C$6:$D$105,2,FALSE),"")</f>
        <v/>
      </c>
      <c r="S69" s="14">
        <v>4.3300000000000303</v>
      </c>
      <c r="T69" s="14" t="str">
        <f>IFERROR(VLOOKUP(S69,'CRUCE OPORTUNIDADES'!$C$6:$D$105,2,FALSE),"")</f>
        <v/>
      </c>
      <c r="U69" s="14">
        <v>5.33000000000004</v>
      </c>
      <c r="V69" s="14" t="str">
        <f>IFERROR(VLOOKUP(U69,'CRUCE OPORTUNIDADES'!$C$6:$D$105,2,FALSE),"")</f>
        <v/>
      </c>
      <c r="W69" s="14">
        <v>6.3300000000000498</v>
      </c>
      <c r="X69" s="14" t="str">
        <f>IFERROR(VLOOKUP(W69,'CRUCE OPORTUNIDADES'!$C$6:$D$105,2,FALSE),"")</f>
        <v/>
      </c>
      <c r="Y69" s="14">
        <v>7.3300000000000596</v>
      </c>
      <c r="Z69" s="14" t="str">
        <f>IFERROR(VLOOKUP(Y69,'CRUCE OPORTUNIDADES'!$C$6:$D$105,2,FALSE),"")</f>
        <v/>
      </c>
      <c r="AA69" s="14">
        <v>8.3300000000000693</v>
      </c>
      <c r="AB69" s="14" t="str">
        <f>IFERROR(VLOOKUP(AA69,'CRUCE OPORTUNIDADES'!$C$6:$D$105,2,FALSE),"")</f>
        <v/>
      </c>
      <c r="AC69" s="14">
        <v>9.33000000000008</v>
      </c>
      <c r="AD69" s="14" t="str">
        <f>IFERROR(VLOOKUP(AC69,'CRUCE OPORTUNIDADES'!$C$6:$D$105,2,FALSE),"")</f>
        <v/>
      </c>
      <c r="AE69" s="14">
        <v>10.3300000000001</v>
      </c>
      <c r="AF69" s="14" t="str">
        <f>IFERROR(VLOOKUP(AE69,'CRUCE OPORTUNIDADES'!$C$6:$D$105,2,FALSE),"")</f>
        <v/>
      </c>
      <c r="AG69" s="14">
        <v>11.3300000000001</v>
      </c>
      <c r="AH69" s="14" t="str">
        <f>IFERROR(VLOOKUP(AG69,'CRUCE OPORTUNIDADES'!$C$6:$D$105,2,FALSE),"")</f>
        <v/>
      </c>
      <c r="AI69" s="14">
        <v>12.3300000000001</v>
      </c>
      <c r="AJ69" s="14" t="str">
        <f>IFERROR(VLOOKUP(AI69,'CRUCE OPORTUNIDADES'!$C$6:$D$105,2,FALSE),"")</f>
        <v/>
      </c>
      <c r="AK69" s="14">
        <v>13.3300000000001</v>
      </c>
      <c r="AL69" s="14" t="str">
        <f>IFERROR(VLOOKUP(AK69,'CRUCE OPORTUNIDADES'!$C$6:$D$105,2,FALSE),"")</f>
        <v/>
      </c>
      <c r="AM69" s="14">
        <v>14.3300000000001</v>
      </c>
      <c r="AN69" s="14" t="str">
        <f>IFERROR(VLOOKUP(AM69,'CRUCE OPORTUNIDADES'!$C$6:$D$105,2,FALSE),"")</f>
        <v/>
      </c>
      <c r="AO69" s="14">
        <v>15.3300000000001</v>
      </c>
      <c r="AP69" s="14" t="str">
        <f>IFERROR(VLOOKUP(AO69,'CRUCE OPORTUNIDADES'!$C$6:$D$105,2,FALSE),"")</f>
        <v/>
      </c>
      <c r="AQ69" s="14">
        <v>16.330000000000101</v>
      </c>
      <c r="AR69" s="14" t="str">
        <f>IFERROR(VLOOKUP(AQ69,'CRUCE OPORTUNIDADES'!$C$6:$D$105,2,FALSE),"")</f>
        <v/>
      </c>
      <c r="AS69" s="14">
        <v>17.330000000000201</v>
      </c>
      <c r="AT69" s="14" t="str">
        <f>IFERROR(VLOOKUP(AS69,'CRUCE OPORTUNIDADES'!$C$6:$D$105,2,FALSE),"")</f>
        <v/>
      </c>
      <c r="AU69" s="14">
        <v>18.330000000000201</v>
      </c>
      <c r="AV69" s="14" t="str">
        <f>IFERROR(VLOOKUP(AU69,'CRUCE OPORTUNIDADES'!$C$6:$D$105,2,FALSE),"")</f>
        <v/>
      </c>
      <c r="AW69" s="14">
        <v>19.330000000000201</v>
      </c>
      <c r="AX69" s="14" t="str">
        <f>IFERROR(VLOOKUP(AW69,'CRUCE OPORTUNIDADES'!$C$6:$D$105,2,FALSE),"")</f>
        <v/>
      </c>
      <c r="AY69" s="14">
        <v>20.330000000000201</v>
      </c>
      <c r="AZ69" s="14" t="str">
        <f>IFERROR(VLOOKUP(AY69,'CRUCE OPORTUNIDADES'!$C$6:$D$105,2,FALSE),"")</f>
        <v/>
      </c>
      <c r="BA69" s="14">
        <v>21.330000000000201</v>
      </c>
      <c r="BB69" s="14" t="str">
        <f>IFERROR(VLOOKUP(BA69,'CRUCE OPORTUNIDADES'!$C$6:$D$105,2,FALSE),"")</f>
        <v/>
      </c>
      <c r="BC69" s="14">
        <v>22.330000000000201</v>
      </c>
      <c r="BD69" s="14" t="str">
        <f>IFERROR(VLOOKUP(BC69,'CRUCE OPORTUNIDADES'!$C$6:$D$105,2,FALSE),"")</f>
        <v/>
      </c>
      <c r="BE69" s="14">
        <v>23.330000000000201</v>
      </c>
      <c r="BF69" s="14" t="str">
        <f>IFERROR(VLOOKUP(BE69,'CRUCE OPORTUNIDADES'!$C$6:$D$105,2,FALSE),"")</f>
        <v/>
      </c>
      <c r="BG69" s="14">
        <v>24.330000000000201</v>
      </c>
      <c r="BH69" s="14" t="str">
        <f>IFERROR(VLOOKUP(BG69,'CRUCE OPORTUNIDADES'!$C$6:$D$105,2,FALSE),"")</f>
        <v/>
      </c>
      <c r="BI69" s="14">
        <v>25.330000000000201</v>
      </c>
      <c r="BJ69" s="14" t="str">
        <f>IFERROR(VLOOKUP(BI69,'CRUCE OPORTUNIDADES'!$C$6:$D$105,2,FALSE),"")</f>
        <v/>
      </c>
    </row>
    <row r="70" spans="13:62">
      <c r="N70" s="14" t="str">
        <f>IF(N71&lt;&gt;""," -O","")</f>
        <v/>
      </c>
      <c r="P70" s="14" t="str">
        <f>IF(P71&lt;&gt;""," -O","")</f>
        <v/>
      </c>
      <c r="R70" s="14" t="str">
        <f>IF(R71&lt;&gt;""," -O","")</f>
        <v/>
      </c>
      <c r="T70" s="14" t="str">
        <f>IF(T71&lt;&gt;""," -O","")</f>
        <v/>
      </c>
      <c r="V70" s="14" t="str">
        <f>IF(V71&lt;&gt;""," -O","")</f>
        <v/>
      </c>
      <c r="X70" s="14" t="str">
        <f>IF(X71&lt;&gt;""," -O","")</f>
        <v/>
      </c>
      <c r="Z70" s="14" t="str">
        <f>IF(Z71&lt;&gt;""," -O","")</f>
        <v/>
      </c>
      <c r="AB70" s="14" t="str">
        <f>IF(AB71&lt;&gt;""," -O","")</f>
        <v/>
      </c>
      <c r="AD70" s="14" t="str">
        <f>IF(AD71&lt;&gt;""," -O","")</f>
        <v/>
      </c>
      <c r="AF70" s="14" t="str">
        <f>IF(AF71&lt;&gt;""," -O","")</f>
        <v/>
      </c>
      <c r="AH70" s="14" t="str">
        <f>IF(AH71&lt;&gt;""," -O","")</f>
        <v/>
      </c>
      <c r="AJ70" s="14" t="str">
        <f>IF(AJ71&lt;&gt;""," -O","")</f>
        <v/>
      </c>
      <c r="AL70" s="14" t="str">
        <f>IF(AL71&lt;&gt;""," -O","")</f>
        <v/>
      </c>
      <c r="AN70" s="14" t="str">
        <f>IF(AN71&lt;&gt;""," -O","")</f>
        <v/>
      </c>
      <c r="AP70" s="14" t="str">
        <f>IF(AP71&lt;&gt;""," -O","")</f>
        <v/>
      </c>
      <c r="AR70" s="14" t="str">
        <f>IF(AR71&lt;&gt;""," -O","")</f>
        <v/>
      </c>
      <c r="AT70" s="14" t="str">
        <f>IF(AT71&lt;&gt;""," -O","")</f>
        <v/>
      </c>
      <c r="AV70" s="14" t="str">
        <f>IF(AV71&lt;&gt;""," -O","")</f>
        <v/>
      </c>
      <c r="AX70" s="14" t="str">
        <f>IF(AX71&lt;&gt;""," -O","")</f>
        <v/>
      </c>
      <c r="AZ70" s="14" t="str">
        <f>IF(AZ71&lt;&gt;""," -O","")</f>
        <v/>
      </c>
      <c r="BB70" s="14" t="str">
        <f>IF(BB71&lt;&gt;""," -O","")</f>
        <v/>
      </c>
      <c r="BD70" s="14" t="str">
        <f>IF(BD71&lt;&gt;""," -O","")</f>
        <v/>
      </c>
      <c r="BF70" s="14" t="str">
        <f>IF(BF71&lt;&gt;""," -O","")</f>
        <v/>
      </c>
      <c r="BH70" s="14" t="str">
        <f>IF(BH71&lt;&gt;""," -O","")</f>
        <v/>
      </c>
      <c r="BJ70" s="14" t="str">
        <f>IF(BJ71&lt;&gt;""," -O","")</f>
        <v/>
      </c>
    </row>
    <row r="71" spans="13:62">
      <c r="M71" s="14">
        <v>1.34</v>
      </c>
      <c r="N71" s="14" t="str">
        <f>IFERROR(VLOOKUP(M71,'CRUCE OPORTUNIDADES'!$C$6:$D$105,2,FALSE),"")</f>
        <v/>
      </c>
      <c r="O71" s="14">
        <v>2.3400000000000101</v>
      </c>
      <c r="P71" s="14" t="str">
        <f>IFERROR(VLOOKUP(O71,'CRUCE OPORTUNIDADES'!$C$6:$D$105,2,FALSE),"")</f>
        <v/>
      </c>
      <c r="Q71" s="14">
        <v>3.3400000000000198</v>
      </c>
      <c r="R71" s="14" t="str">
        <f>IFERROR(VLOOKUP(Q71,'CRUCE OPORTUNIDADES'!$C$6:$D$105,2,FALSE),"")</f>
        <v/>
      </c>
      <c r="S71" s="14">
        <v>4.3400000000000301</v>
      </c>
      <c r="T71" s="14" t="str">
        <f>IFERROR(VLOOKUP(S71,'CRUCE OPORTUNIDADES'!$C$6:$D$105,2,FALSE),"")</f>
        <v/>
      </c>
      <c r="U71" s="14">
        <v>5.3400000000000398</v>
      </c>
      <c r="V71" s="14" t="str">
        <f>IFERROR(VLOOKUP(U71,'CRUCE OPORTUNIDADES'!$C$6:$D$105,2,FALSE),"")</f>
        <v/>
      </c>
      <c r="W71" s="14">
        <v>6.3400000000000496</v>
      </c>
      <c r="X71" s="14" t="str">
        <f>IFERROR(VLOOKUP(W71,'CRUCE OPORTUNIDADES'!$C$6:$D$105,2,FALSE),"")</f>
        <v/>
      </c>
      <c r="Y71" s="14">
        <v>7.3400000000000603</v>
      </c>
      <c r="Z71" s="14" t="str">
        <f>IFERROR(VLOOKUP(Y71,'CRUCE OPORTUNIDADES'!$C$6:$D$105,2,FALSE),"")</f>
        <v/>
      </c>
      <c r="AA71" s="14">
        <v>8.3400000000000691</v>
      </c>
      <c r="AB71" s="14" t="str">
        <f>IFERROR(VLOOKUP(AA71,'CRUCE OPORTUNIDADES'!$C$6:$D$105,2,FALSE),"")</f>
        <v/>
      </c>
      <c r="AC71" s="14">
        <v>9.3400000000000798</v>
      </c>
      <c r="AD71" s="14" t="str">
        <f>IFERROR(VLOOKUP(AC71,'CRUCE OPORTUNIDADES'!$C$6:$D$105,2,FALSE),"")</f>
        <v/>
      </c>
      <c r="AE71" s="14">
        <v>10.340000000000099</v>
      </c>
      <c r="AF71" s="14" t="str">
        <f>IFERROR(VLOOKUP(AE71,'CRUCE OPORTUNIDADES'!$C$6:$D$105,2,FALSE),"")</f>
        <v/>
      </c>
      <c r="AG71" s="14">
        <v>11.340000000000099</v>
      </c>
      <c r="AH71" s="14" t="str">
        <f>IFERROR(VLOOKUP(AG71,'CRUCE OPORTUNIDADES'!$C$6:$D$105,2,FALSE),"")</f>
        <v/>
      </c>
      <c r="AI71" s="14">
        <v>12.340000000000099</v>
      </c>
      <c r="AJ71" s="14" t="str">
        <f>IFERROR(VLOOKUP(AI71,'CRUCE OPORTUNIDADES'!$C$6:$D$105,2,FALSE),"")</f>
        <v/>
      </c>
      <c r="AK71" s="14">
        <v>13.340000000000099</v>
      </c>
      <c r="AL71" s="14" t="str">
        <f>IFERROR(VLOOKUP(AK71,'CRUCE OPORTUNIDADES'!$C$6:$D$105,2,FALSE),"")</f>
        <v/>
      </c>
      <c r="AM71" s="14">
        <v>14.340000000000099</v>
      </c>
      <c r="AN71" s="14" t="str">
        <f>IFERROR(VLOOKUP(AM71,'CRUCE OPORTUNIDADES'!$C$6:$D$105,2,FALSE),"")</f>
        <v/>
      </c>
      <c r="AO71" s="14">
        <v>15.340000000000099</v>
      </c>
      <c r="AP71" s="14" t="str">
        <f>IFERROR(VLOOKUP(AO71,'CRUCE OPORTUNIDADES'!$C$6:$D$105,2,FALSE),"")</f>
        <v/>
      </c>
      <c r="AQ71" s="14">
        <v>16.340000000000099</v>
      </c>
      <c r="AR71" s="14" t="str">
        <f>IFERROR(VLOOKUP(AQ71,'CRUCE OPORTUNIDADES'!$C$6:$D$105,2,FALSE),"")</f>
        <v/>
      </c>
      <c r="AS71" s="14">
        <v>17.340000000000199</v>
      </c>
      <c r="AT71" s="14" t="str">
        <f>IFERROR(VLOOKUP(AS71,'CRUCE OPORTUNIDADES'!$C$6:$D$105,2,FALSE),"")</f>
        <v/>
      </c>
      <c r="AU71" s="14">
        <v>18.340000000000199</v>
      </c>
      <c r="AV71" s="14" t="str">
        <f>IFERROR(VLOOKUP(AU71,'CRUCE OPORTUNIDADES'!$C$6:$D$105,2,FALSE),"")</f>
        <v/>
      </c>
      <c r="AW71" s="14">
        <v>19.340000000000199</v>
      </c>
      <c r="AX71" s="14" t="str">
        <f>IFERROR(VLOOKUP(AW71,'CRUCE OPORTUNIDADES'!$C$6:$D$105,2,FALSE),"")</f>
        <v/>
      </c>
      <c r="AY71" s="14">
        <v>20.340000000000199</v>
      </c>
      <c r="AZ71" s="14" t="str">
        <f>IFERROR(VLOOKUP(AY71,'CRUCE OPORTUNIDADES'!$C$6:$D$105,2,FALSE),"")</f>
        <v/>
      </c>
      <c r="BA71" s="14">
        <v>21.340000000000199</v>
      </c>
      <c r="BB71" s="14" t="str">
        <f>IFERROR(VLOOKUP(BA71,'CRUCE OPORTUNIDADES'!$C$6:$D$105,2,FALSE),"")</f>
        <v/>
      </c>
      <c r="BC71" s="14">
        <v>22.340000000000199</v>
      </c>
      <c r="BD71" s="14" t="str">
        <f>IFERROR(VLOOKUP(BC71,'CRUCE OPORTUNIDADES'!$C$6:$D$105,2,FALSE),"")</f>
        <v/>
      </c>
      <c r="BE71" s="14">
        <v>23.340000000000199</v>
      </c>
      <c r="BF71" s="14" t="str">
        <f>IFERROR(VLOOKUP(BE71,'CRUCE OPORTUNIDADES'!$C$6:$D$105,2,FALSE),"")</f>
        <v/>
      </c>
      <c r="BG71" s="14">
        <v>24.340000000000199</v>
      </c>
      <c r="BH71" s="14" t="str">
        <f>IFERROR(VLOOKUP(BG71,'CRUCE OPORTUNIDADES'!$C$6:$D$105,2,FALSE),"")</f>
        <v/>
      </c>
      <c r="BI71" s="14">
        <v>25.340000000000199</v>
      </c>
      <c r="BJ71" s="14" t="str">
        <f>IFERROR(VLOOKUP(BI71,'CRUCE OPORTUNIDADES'!$C$6:$D$105,2,FALSE),"")</f>
        <v/>
      </c>
    </row>
    <row r="72" spans="13:62">
      <c r="N72" s="14" t="str">
        <f>IF(N73&lt;&gt;""," -O","")</f>
        <v/>
      </c>
      <c r="P72" s="14" t="str">
        <f>IF(P73&lt;&gt;""," -O","")</f>
        <v/>
      </c>
      <c r="R72" s="14" t="str">
        <f>IF(R73&lt;&gt;""," -O","")</f>
        <v/>
      </c>
      <c r="T72" s="14" t="str">
        <f>IF(T73&lt;&gt;""," -O","")</f>
        <v/>
      </c>
      <c r="V72" s="14" t="str">
        <f>IF(V73&lt;&gt;""," -O","")</f>
        <v/>
      </c>
      <c r="X72" s="14" t="str">
        <f>IF(X73&lt;&gt;""," -O","")</f>
        <v/>
      </c>
      <c r="Z72" s="14" t="str">
        <f>IF(Z73&lt;&gt;""," -O","")</f>
        <v/>
      </c>
      <c r="AB72" s="14" t="str">
        <f>IF(AB73&lt;&gt;""," -O","")</f>
        <v/>
      </c>
      <c r="AD72" s="14" t="str">
        <f>IF(AD73&lt;&gt;""," -O","")</f>
        <v/>
      </c>
      <c r="AF72" s="14" t="str">
        <f>IF(AF73&lt;&gt;""," -O","")</f>
        <v/>
      </c>
      <c r="AH72" s="14" t="str">
        <f>IF(AH73&lt;&gt;""," -O","")</f>
        <v/>
      </c>
      <c r="AJ72" s="14" t="str">
        <f>IF(AJ73&lt;&gt;""," -O","")</f>
        <v/>
      </c>
      <c r="AL72" s="14" t="str">
        <f>IF(AL73&lt;&gt;""," -O","")</f>
        <v/>
      </c>
      <c r="AN72" s="14" t="str">
        <f>IF(AN73&lt;&gt;""," -O","")</f>
        <v/>
      </c>
      <c r="AP72" s="14" t="str">
        <f>IF(AP73&lt;&gt;""," -O","")</f>
        <v/>
      </c>
      <c r="AR72" s="14" t="str">
        <f>IF(AR73&lt;&gt;""," -O","")</f>
        <v/>
      </c>
      <c r="AT72" s="14" t="str">
        <f>IF(AT73&lt;&gt;""," -O","")</f>
        <v/>
      </c>
      <c r="AV72" s="14" t="str">
        <f>IF(AV73&lt;&gt;""," -O","")</f>
        <v/>
      </c>
      <c r="AX72" s="14" t="str">
        <f>IF(AX73&lt;&gt;""," -O","")</f>
        <v/>
      </c>
      <c r="AZ72" s="14" t="str">
        <f>IF(AZ73&lt;&gt;""," -O","")</f>
        <v/>
      </c>
      <c r="BB72" s="14" t="str">
        <f>IF(BB73&lt;&gt;""," -O","")</f>
        <v/>
      </c>
      <c r="BD72" s="14" t="str">
        <f>IF(BD73&lt;&gt;""," -O","")</f>
        <v/>
      </c>
      <c r="BF72" s="14" t="str">
        <f>IF(BF73&lt;&gt;""," -O","")</f>
        <v/>
      </c>
      <c r="BH72" s="14" t="str">
        <f>IF(BH73&lt;&gt;""," -O","")</f>
        <v/>
      </c>
      <c r="BJ72" s="14" t="str">
        <f>IF(BJ73&lt;&gt;""," -O","")</f>
        <v/>
      </c>
    </row>
    <row r="73" spans="13:62">
      <c r="M73" s="14">
        <v>1.35</v>
      </c>
      <c r="N73" s="14" t="str">
        <f>IFERROR(VLOOKUP(M73,'CRUCE OPORTUNIDADES'!$C$6:$D$105,2,FALSE),"")</f>
        <v/>
      </c>
      <c r="O73" s="14">
        <v>2.3500000000000099</v>
      </c>
      <c r="P73" s="14" t="str">
        <f>IFERROR(VLOOKUP(O73,'CRUCE OPORTUNIDADES'!$C$6:$D$105,2,FALSE),"")</f>
        <v/>
      </c>
      <c r="Q73" s="14">
        <v>3.3500000000000201</v>
      </c>
      <c r="R73" s="14" t="str">
        <f>IFERROR(VLOOKUP(Q73,'CRUCE OPORTUNIDADES'!$C$6:$D$105,2,FALSE),"")</f>
        <v/>
      </c>
      <c r="S73" s="14">
        <v>4.3500000000000298</v>
      </c>
      <c r="T73" s="14" t="str">
        <f>IFERROR(VLOOKUP(S73,'CRUCE OPORTUNIDADES'!$C$6:$D$105,2,FALSE),"")</f>
        <v/>
      </c>
      <c r="U73" s="14">
        <v>5.3500000000000396</v>
      </c>
      <c r="V73" s="14" t="str">
        <f>IFERROR(VLOOKUP(U73,'CRUCE OPORTUNIDADES'!$C$6:$D$105,2,FALSE),"")</f>
        <v/>
      </c>
      <c r="W73" s="14">
        <v>6.3500000000000503</v>
      </c>
      <c r="X73" s="14" t="str">
        <f>IFERROR(VLOOKUP(W73,'CRUCE OPORTUNIDADES'!$C$6:$D$105,2,FALSE),"")</f>
        <v/>
      </c>
      <c r="Y73" s="14">
        <v>7.35000000000006</v>
      </c>
      <c r="Z73" s="14" t="str">
        <f>IFERROR(VLOOKUP(Y73,'CRUCE OPORTUNIDADES'!$C$6:$D$105,2,FALSE),"")</f>
        <v/>
      </c>
      <c r="AA73" s="14">
        <v>8.3500000000000707</v>
      </c>
      <c r="AB73" s="14" t="str">
        <f>IFERROR(VLOOKUP(AA73,'CRUCE OPORTUNIDADES'!$C$6:$D$105,2,FALSE),"")</f>
        <v/>
      </c>
      <c r="AC73" s="14">
        <v>9.3500000000000796</v>
      </c>
      <c r="AD73" s="14" t="str">
        <f>IFERROR(VLOOKUP(AC73,'CRUCE OPORTUNIDADES'!$C$6:$D$105,2,FALSE),"")</f>
        <v/>
      </c>
      <c r="AE73" s="14">
        <v>10.350000000000099</v>
      </c>
      <c r="AF73" s="14" t="str">
        <f>IFERROR(VLOOKUP(AE73,'CRUCE OPORTUNIDADES'!$C$6:$D$105,2,FALSE),"")</f>
        <v/>
      </c>
      <c r="AG73" s="14">
        <v>11.350000000000099</v>
      </c>
      <c r="AH73" s="14" t="str">
        <f>IFERROR(VLOOKUP(AG73,'CRUCE OPORTUNIDADES'!$C$6:$D$105,2,FALSE),"")</f>
        <v/>
      </c>
      <c r="AI73" s="14">
        <v>12.350000000000099</v>
      </c>
      <c r="AJ73" s="14" t="str">
        <f>IFERROR(VLOOKUP(AI73,'CRUCE OPORTUNIDADES'!$C$6:$D$105,2,FALSE),"")</f>
        <v/>
      </c>
      <c r="AK73" s="14">
        <v>13.350000000000099</v>
      </c>
      <c r="AL73" s="14" t="str">
        <f>IFERROR(VLOOKUP(AK73,'CRUCE OPORTUNIDADES'!$C$6:$D$105,2,FALSE),"")</f>
        <v/>
      </c>
      <c r="AM73" s="14">
        <v>14.350000000000099</v>
      </c>
      <c r="AN73" s="14" t="str">
        <f>IFERROR(VLOOKUP(AM73,'CRUCE OPORTUNIDADES'!$C$6:$D$105,2,FALSE),"")</f>
        <v/>
      </c>
      <c r="AO73" s="14">
        <v>15.350000000000099</v>
      </c>
      <c r="AP73" s="14" t="str">
        <f>IFERROR(VLOOKUP(AO73,'CRUCE OPORTUNIDADES'!$C$6:$D$105,2,FALSE),"")</f>
        <v/>
      </c>
      <c r="AQ73" s="14">
        <v>16.350000000000101</v>
      </c>
      <c r="AR73" s="14" t="str">
        <f>IFERROR(VLOOKUP(AQ73,'CRUCE OPORTUNIDADES'!$C$6:$D$105,2,FALSE),"")</f>
        <v/>
      </c>
      <c r="AS73" s="14">
        <v>17.3500000000002</v>
      </c>
      <c r="AT73" s="14" t="str">
        <f>IFERROR(VLOOKUP(AS73,'CRUCE OPORTUNIDADES'!$C$6:$D$105,2,FALSE),"")</f>
        <v/>
      </c>
      <c r="AU73" s="14">
        <v>18.3500000000002</v>
      </c>
      <c r="AV73" s="14" t="str">
        <f>IFERROR(VLOOKUP(AU73,'CRUCE OPORTUNIDADES'!$C$6:$D$105,2,FALSE),"")</f>
        <v/>
      </c>
      <c r="AW73" s="14">
        <v>19.3500000000002</v>
      </c>
      <c r="AX73" s="14" t="str">
        <f>IFERROR(VLOOKUP(AW73,'CRUCE OPORTUNIDADES'!$C$6:$D$105,2,FALSE),"")</f>
        <v/>
      </c>
      <c r="AY73" s="14">
        <v>20.3500000000002</v>
      </c>
      <c r="AZ73" s="14" t="str">
        <f>IFERROR(VLOOKUP(AY73,'CRUCE OPORTUNIDADES'!$C$6:$D$105,2,FALSE),"")</f>
        <v/>
      </c>
      <c r="BA73" s="14">
        <v>21.3500000000002</v>
      </c>
      <c r="BB73" s="14" t="str">
        <f>IFERROR(VLOOKUP(BA73,'CRUCE OPORTUNIDADES'!$C$6:$D$105,2,FALSE),"")</f>
        <v/>
      </c>
      <c r="BC73" s="14">
        <v>22.3500000000002</v>
      </c>
      <c r="BD73" s="14" t="str">
        <f>IFERROR(VLOOKUP(BC73,'CRUCE OPORTUNIDADES'!$C$6:$D$105,2,FALSE),"")</f>
        <v/>
      </c>
      <c r="BE73" s="14">
        <v>23.3500000000002</v>
      </c>
      <c r="BF73" s="14" t="str">
        <f>IFERROR(VLOOKUP(BE73,'CRUCE OPORTUNIDADES'!$C$6:$D$105,2,FALSE),"")</f>
        <v/>
      </c>
      <c r="BG73" s="14">
        <v>24.3500000000002</v>
      </c>
      <c r="BH73" s="14" t="str">
        <f>IFERROR(VLOOKUP(BG73,'CRUCE OPORTUNIDADES'!$C$6:$D$105,2,FALSE),"")</f>
        <v/>
      </c>
      <c r="BI73" s="14">
        <v>25.3500000000002</v>
      </c>
      <c r="BJ73" s="14" t="str">
        <f>IFERROR(VLOOKUP(BI73,'CRUCE OPORTUNIDADES'!$C$6:$D$105,2,FALSE),"")</f>
        <v/>
      </c>
    </row>
    <row r="74" spans="13:62">
      <c r="N74" s="14" t="str">
        <f>IF(N75&lt;&gt;""," -O","")</f>
        <v/>
      </c>
      <c r="P74" s="14" t="str">
        <f>IF(P75&lt;&gt;""," -O","")</f>
        <v/>
      </c>
      <c r="R74" s="14" t="str">
        <f>IF(R75&lt;&gt;""," -O","")</f>
        <v/>
      </c>
      <c r="T74" s="14" t="str">
        <f>IF(T75&lt;&gt;""," -O","")</f>
        <v/>
      </c>
      <c r="V74" s="14" t="str">
        <f>IF(V75&lt;&gt;""," -O","")</f>
        <v/>
      </c>
      <c r="X74" s="14" t="str">
        <f>IF(X75&lt;&gt;""," -O","")</f>
        <v/>
      </c>
      <c r="Z74" s="14" t="str">
        <f>IF(Z75&lt;&gt;""," -O","")</f>
        <v/>
      </c>
      <c r="AB74" s="14" t="str">
        <f>IF(AB75&lt;&gt;""," -O","")</f>
        <v/>
      </c>
      <c r="AD74" s="14" t="str">
        <f>IF(AD75&lt;&gt;""," -O","")</f>
        <v/>
      </c>
      <c r="AF74" s="14" t="str">
        <f>IF(AF75&lt;&gt;""," -O","")</f>
        <v/>
      </c>
      <c r="AH74" s="14" t="str">
        <f>IF(AH75&lt;&gt;""," -O","")</f>
        <v/>
      </c>
      <c r="AJ74" s="14" t="str">
        <f>IF(AJ75&lt;&gt;""," -O","")</f>
        <v/>
      </c>
      <c r="AL74" s="14" t="str">
        <f>IF(AL75&lt;&gt;""," -O","")</f>
        <v/>
      </c>
      <c r="AN74" s="14" t="str">
        <f>IF(AN75&lt;&gt;""," -O","")</f>
        <v/>
      </c>
      <c r="AP74" s="14" t="str">
        <f>IF(AP75&lt;&gt;""," -O","")</f>
        <v/>
      </c>
      <c r="AR74" s="14" t="str">
        <f>IF(AR75&lt;&gt;""," -O","")</f>
        <v/>
      </c>
      <c r="AT74" s="14" t="str">
        <f>IF(AT75&lt;&gt;""," -O","")</f>
        <v/>
      </c>
      <c r="AV74" s="14" t="str">
        <f>IF(AV75&lt;&gt;""," -O","")</f>
        <v/>
      </c>
      <c r="AX74" s="14" t="str">
        <f>IF(AX75&lt;&gt;""," -O","")</f>
        <v/>
      </c>
      <c r="AZ74" s="14" t="str">
        <f>IF(AZ75&lt;&gt;""," -O","")</f>
        <v/>
      </c>
      <c r="BB74" s="14" t="str">
        <f>IF(BB75&lt;&gt;""," -O","")</f>
        <v/>
      </c>
      <c r="BD74" s="14" t="str">
        <f>IF(BD75&lt;&gt;""," -O","")</f>
        <v/>
      </c>
      <c r="BF74" s="14" t="str">
        <f>IF(BF75&lt;&gt;""," -O","")</f>
        <v/>
      </c>
      <c r="BH74" s="14" t="str">
        <f>IF(BH75&lt;&gt;""," -O","")</f>
        <v/>
      </c>
      <c r="BJ74" s="14" t="str">
        <f>IF(BJ75&lt;&gt;""," -O","")</f>
        <v/>
      </c>
    </row>
    <row r="75" spans="13:62">
      <c r="M75" s="14">
        <v>1.36</v>
      </c>
      <c r="N75" s="14" t="str">
        <f>IFERROR(VLOOKUP(M75,'CRUCE OPORTUNIDADES'!$C$6:$D$105,2,FALSE),"")</f>
        <v/>
      </c>
      <c r="O75" s="14">
        <v>2.3600000000000101</v>
      </c>
      <c r="P75" s="14" t="str">
        <f>IFERROR(VLOOKUP(O75,'CRUCE OPORTUNIDADES'!$C$6:$D$105,2,FALSE),"")</f>
        <v/>
      </c>
      <c r="Q75" s="14">
        <v>3.3600000000000199</v>
      </c>
      <c r="R75" s="14" t="str">
        <f>IFERROR(VLOOKUP(Q75,'CRUCE OPORTUNIDADES'!$C$6:$D$105,2,FALSE),"")</f>
        <v/>
      </c>
      <c r="S75" s="14">
        <v>4.3600000000000296</v>
      </c>
      <c r="T75" s="14" t="str">
        <f>IFERROR(VLOOKUP(S75,'CRUCE OPORTUNIDADES'!$C$6:$D$105,2,FALSE),"")</f>
        <v/>
      </c>
      <c r="U75" s="14">
        <v>5.3600000000000403</v>
      </c>
      <c r="V75" s="14" t="str">
        <f>IFERROR(VLOOKUP(U75,'CRUCE OPORTUNIDADES'!$C$6:$D$105,2,FALSE),"")</f>
        <v/>
      </c>
      <c r="W75" s="14">
        <v>6.3600000000000501</v>
      </c>
      <c r="X75" s="14" t="str">
        <f>IFERROR(VLOOKUP(W75,'CRUCE OPORTUNIDADES'!$C$6:$D$105,2,FALSE),"")</f>
        <v/>
      </c>
      <c r="Y75" s="14">
        <v>7.3600000000000598</v>
      </c>
      <c r="Z75" s="14" t="str">
        <f>IFERROR(VLOOKUP(Y75,'CRUCE OPORTUNIDADES'!$C$6:$D$105,2,FALSE),"")</f>
        <v/>
      </c>
      <c r="AA75" s="14">
        <v>8.3600000000000705</v>
      </c>
      <c r="AB75" s="14" t="str">
        <f>IFERROR(VLOOKUP(AA75,'CRUCE OPORTUNIDADES'!$C$6:$D$105,2,FALSE),"")</f>
        <v/>
      </c>
      <c r="AC75" s="14">
        <v>9.3600000000000794</v>
      </c>
      <c r="AD75" s="14" t="str">
        <f>IFERROR(VLOOKUP(AC75,'CRUCE OPORTUNIDADES'!$C$6:$D$105,2,FALSE),"")</f>
        <v/>
      </c>
      <c r="AE75" s="14">
        <v>10.360000000000101</v>
      </c>
      <c r="AF75" s="14" t="str">
        <f>IFERROR(VLOOKUP(AE75,'CRUCE OPORTUNIDADES'!$C$6:$D$105,2,FALSE),"")</f>
        <v/>
      </c>
      <c r="AG75" s="14">
        <v>11.360000000000101</v>
      </c>
      <c r="AH75" s="14" t="str">
        <f>IFERROR(VLOOKUP(AG75,'CRUCE OPORTUNIDADES'!$C$6:$D$105,2,FALSE),"")</f>
        <v/>
      </c>
      <c r="AI75" s="14">
        <v>12.360000000000101</v>
      </c>
      <c r="AJ75" s="14" t="str">
        <f>IFERROR(VLOOKUP(AI75,'CRUCE OPORTUNIDADES'!$C$6:$D$105,2,FALSE),"")</f>
        <v/>
      </c>
      <c r="AK75" s="14">
        <v>13.360000000000101</v>
      </c>
      <c r="AL75" s="14" t="str">
        <f>IFERROR(VLOOKUP(AK75,'CRUCE OPORTUNIDADES'!$C$6:$D$105,2,FALSE),"")</f>
        <v/>
      </c>
      <c r="AM75" s="14">
        <v>14.360000000000101</v>
      </c>
      <c r="AN75" s="14" t="str">
        <f>IFERROR(VLOOKUP(AM75,'CRUCE OPORTUNIDADES'!$C$6:$D$105,2,FALSE),"")</f>
        <v/>
      </c>
      <c r="AO75" s="14">
        <v>15.360000000000101</v>
      </c>
      <c r="AP75" s="14" t="str">
        <f>IFERROR(VLOOKUP(AO75,'CRUCE OPORTUNIDADES'!$C$6:$D$105,2,FALSE),"")</f>
        <v/>
      </c>
      <c r="AQ75" s="14">
        <v>16.360000000000099</v>
      </c>
      <c r="AR75" s="14" t="str">
        <f>IFERROR(VLOOKUP(AQ75,'CRUCE OPORTUNIDADES'!$C$6:$D$105,2,FALSE),"")</f>
        <v/>
      </c>
      <c r="AS75" s="14">
        <v>17.360000000000198</v>
      </c>
      <c r="AT75" s="14" t="str">
        <f>IFERROR(VLOOKUP(AS75,'CRUCE OPORTUNIDADES'!$C$6:$D$105,2,FALSE),"")</f>
        <v/>
      </c>
      <c r="AU75" s="14">
        <v>18.360000000000198</v>
      </c>
      <c r="AV75" s="14" t="str">
        <f>IFERROR(VLOOKUP(AU75,'CRUCE OPORTUNIDADES'!$C$6:$D$105,2,FALSE),"")</f>
        <v/>
      </c>
      <c r="AW75" s="14">
        <v>19.360000000000198</v>
      </c>
      <c r="AX75" s="14" t="str">
        <f>IFERROR(VLOOKUP(AW75,'CRUCE OPORTUNIDADES'!$C$6:$D$105,2,FALSE),"")</f>
        <v/>
      </c>
      <c r="AY75" s="14">
        <v>20.360000000000198</v>
      </c>
      <c r="AZ75" s="14" t="str">
        <f>IFERROR(VLOOKUP(AY75,'CRUCE OPORTUNIDADES'!$C$6:$D$105,2,FALSE),"")</f>
        <v/>
      </c>
      <c r="BA75" s="14">
        <v>21.360000000000198</v>
      </c>
      <c r="BB75" s="14" t="str">
        <f>IFERROR(VLOOKUP(BA75,'CRUCE OPORTUNIDADES'!$C$6:$D$105,2,FALSE),"")</f>
        <v/>
      </c>
      <c r="BC75" s="14">
        <v>22.360000000000198</v>
      </c>
      <c r="BD75" s="14" t="str">
        <f>IFERROR(VLOOKUP(BC75,'CRUCE OPORTUNIDADES'!$C$6:$D$105,2,FALSE),"")</f>
        <v/>
      </c>
      <c r="BE75" s="14">
        <v>23.360000000000198</v>
      </c>
      <c r="BF75" s="14" t="str">
        <f>IFERROR(VLOOKUP(BE75,'CRUCE OPORTUNIDADES'!$C$6:$D$105,2,FALSE),"")</f>
        <v/>
      </c>
      <c r="BG75" s="14">
        <v>24.360000000000198</v>
      </c>
      <c r="BH75" s="14" t="str">
        <f>IFERROR(VLOOKUP(BG75,'CRUCE OPORTUNIDADES'!$C$6:$D$105,2,FALSE),"")</f>
        <v/>
      </c>
      <c r="BI75" s="14">
        <v>25.360000000000198</v>
      </c>
      <c r="BJ75" s="14" t="str">
        <f>IFERROR(VLOOKUP(BI75,'CRUCE OPORTUNIDADES'!$C$6:$D$105,2,FALSE),"")</f>
        <v/>
      </c>
    </row>
    <row r="76" spans="13:62">
      <c r="N76" s="14" t="str">
        <f>IF(N77&lt;&gt;""," -O","")</f>
        <v/>
      </c>
      <c r="P76" s="14" t="str">
        <f>IF(P77&lt;&gt;""," -O","")</f>
        <v/>
      </c>
      <c r="R76" s="14" t="str">
        <f>IF(R77&lt;&gt;""," -O","")</f>
        <v/>
      </c>
      <c r="T76" s="14" t="str">
        <f>IF(T77&lt;&gt;""," -O","")</f>
        <v/>
      </c>
      <c r="V76" s="14" t="str">
        <f>IF(V77&lt;&gt;""," -O","")</f>
        <v/>
      </c>
      <c r="X76" s="14" t="str">
        <f>IF(X77&lt;&gt;""," -O","")</f>
        <v/>
      </c>
      <c r="Z76" s="14" t="str">
        <f>IF(Z77&lt;&gt;""," -O","")</f>
        <v/>
      </c>
      <c r="AB76" s="14" t="str">
        <f>IF(AB77&lt;&gt;""," -O","")</f>
        <v/>
      </c>
      <c r="AD76" s="14" t="str">
        <f>IF(AD77&lt;&gt;""," -O","")</f>
        <v/>
      </c>
      <c r="AF76" s="14" t="str">
        <f>IF(AF77&lt;&gt;""," -O","")</f>
        <v/>
      </c>
      <c r="AH76" s="14" t="str">
        <f>IF(AH77&lt;&gt;""," -O","")</f>
        <v/>
      </c>
      <c r="AJ76" s="14" t="str">
        <f>IF(AJ77&lt;&gt;""," -O","")</f>
        <v/>
      </c>
      <c r="AL76" s="14" t="str">
        <f>IF(AL77&lt;&gt;""," -O","")</f>
        <v/>
      </c>
      <c r="AN76" s="14" t="str">
        <f>IF(AN77&lt;&gt;""," -O","")</f>
        <v/>
      </c>
      <c r="AP76" s="14" t="str">
        <f>IF(AP77&lt;&gt;""," -O","")</f>
        <v/>
      </c>
      <c r="AR76" s="14" t="str">
        <f>IF(AR77&lt;&gt;""," -O","")</f>
        <v/>
      </c>
      <c r="AT76" s="14" t="str">
        <f>IF(AT77&lt;&gt;""," -O","")</f>
        <v/>
      </c>
      <c r="AV76" s="14" t="str">
        <f>IF(AV77&lt;&gt;""," -O","")</f>
        <v/>
      </c>
      <c r="AX76" s="14" t="str">
        <f>IF(AX77&lt;&gt;""," -O","")</f>
        <v/>
      </c>
      <c r="AZ76" s="14" t="str">
        <f>IF(AZ77&lt;&gt;""," -O","")</f>
        <v/>
      </c>
      <c r="BB76" s="14" t="str">
        <f>IF(BB77&lt;&gt;""," -O","")</f>
        <v/>
      </c>
      <c r="BD76" s="14" t="str">
        <f>IF(BD77&lt;&gt;""," -O","")</f>
        <v/>
      </c>
      <c r="BF76" s="14" t="str">
        <f>IF(BF77&lt;&gt;""," -O","")</f>
        <v/>
      </c>
      <c r="BH76" s="14" t="str">
        <f>IF(BH77&lt;&gt;""," -O","")</f>
        <v/>
      </c>
      <c r="BJ76" s="14" t="str">
        <f>IF(BJ77&lt;&gt;""," -O","")</f>
        <v/>
      </c>
    </row>
    <row r="77" spans="13:62">
      <c r="M77" s="14">
        <v>1.37</v>
      </c>
      <c r="N77" s="14" t="str">
        <f>IFERROR(VLOOKUP(M77,'CRUCE OPORTUNIDADES'!$C$6:$D$105,2,FALSE),"")</f>
        <v/>
      </c>
      <c r="O77" s="14">
        <v>2.3700000000000099</v>
      </c>
      <c r="P77" s="14" t="str">
        <f>IFERROR(VLOOKUP(O77,'CRUCE OPORTUNIDADES'!$C$6:$D$105,2,FALSE),"")</f>
        <v/>
      </c>
      <c r="Q77" s="14">
        <v>3.3700000000000201</v>
      </c>
      <c r="R77" s="14" t="str">
        <f>IFERROR(VLOOKUP(Q77,'CRUCE OPORTUNIDADES'!$C$6:$D$105,2,FALSE),"")</f>
        <v/>
      </c>
      <c r="S77" s="14">
        <v>4.3700000000000303</v>
      </c>
      <c r="T77" s="14" t="str">
        <f>IFERROR(VLOOKUP(S77,'CRUCE OPORTUNIDADES'!$C$6:$D$105,2,FALSE),"")</f>
        <v/>
      </c>
      <c r="U77" s="14">
        <v>5.3700000000000401</v>
      </c>
      <c r="V77" s="14" t="str">
        <f>IFERROR(VLOOKUP(U77,'CRUCE OPORTUNIDADES'!$C$6:$D$105,2,FALSE),"")</f>
        <v/>
      </c>
      <c r="W77" s="14">
        <v>6.3700000000000498</v>
      </c>
      <c r="X77" s="14" t="str">
        <f>IFERROR(VLOOKUP(W77,'CRUCE OPORTUNIDADES'!$C$6:$D$105,2,FALSE),"")</f>
        <v/>
      </c>
      <c r="Y77" s="14">
        <v>7.3700000000000596</v>
      </c>
      <c r="Z77" s="14" t="str">
        <f>IFERROR(VLOOKUP(Y77,'CRUCE OPORTUNIDADES'!$C$6:$D$105,2,FALSE),"")</f>
        <v/>
      </c>
      <c r="AA77" s="14">
        <v>8.3700000000000703</v>
      </c>
      <c r="AB77" s="14" t="str">
        <f>IFERROR(VLOOKUP(AA77,'CRUCE OPORTUNIDADES'!$C$6:$D$105,2,FALSE),"")</f>
        <v/>
      </c>
      <c r="AC77" s="14">
        <v>9.3700000000000792</v>
      </c>
      <c r="AD77" s="14" t="str">
        <f>IFERROR(VLOOKUP(AC77,'CRUCE OPORTUNIDADES'!$C$6:$D$105,2,FALSE),"")</f>
        <v/>
      </c>
      <c r="AE77" s="14">
        <v>10.3700000000001</v>
      </c>
      <c r="AF77" s="14" t="str">
        <f>IFERROR(VLOOKUP(AE77,'CRUCE OPORTUNIDADES'!$C$6:$D$105,2,FALSE),"")</f>
        <v/>
      </c>
      <c r="AG77" s="14">
        <v>11.3700000000001</v>
      </c>
      <c r="AH77" s="14" t="str">
        <f>IFERROR(VLOOKUP(AG77,'CRUCE OPORTUNIDADES'!$C$6:$D$105,2,FALSE),"")</f>
        <v/>
      </c>
      <c r="AI77" s="14">
        <v>12.3700000000001</v>
      </c>
      <c r="AJ77" s="14" t="str">
        <f>IFERROR(VLOOKUP(AI77,'CRUCE OPORTUNIDADES'!$C$6:$D$105,2,FALSE),"")</f>
        <v/>
      </c>
      <c r="AK77" s="14">
        <v>13.3700000000001</v>
      </c>
      <c r="AL77" s="14" t="str">
        <f>IFERROR(VLOOKUP(AK77,'CRUCE OPORTUNIDADES'!$C$6:$D$105,2,FALSE),"")</f>
        <v/>
      </c>
      <c r="AM77" s="14">
        <v>14.3700000000001</v>
      </c>
      <c r="AN77" s="14" t="str">
        <f>IFERROR(VLOOKUP(AM77,'CRUCE OPORTUNIDADES'!$C$6:$D$105,2,FALSE),"")</f>
        <v/>
      </c>
      <c r="AO77" s="14">
        <v>15.3700000000001</v>
      </c>
      <c r="AP77" s="14" t="str">
        <f>IFERROR(VLOOKUP(AO77,'CRUCE OPORTUNIDADES'!$C$6:$D$105,2,FALSE),"")</f>
        <v/>
      </c>
      <c r="AQ77" s="14">
        <v>16.3700000000001</v>
      </c>
      <c r="AR77" s="14" t="str">
        <f>IFERROR(VLOOKUP(AQ77,'CRUCE OPORTUNIDADES'!$C$6:$D$105,2,FALSE),"")</f>
        <v/>
      </c>
      <c r="AS77" s="14">
        <v>17.3700000000002</v>
      </c>
      <c r="AT77" s="14" t="str">
        <f>IFERROR(VLOOKUP(AS77,'CRUCE OPORTUNIDADES'!$C$6:$D$105,2,FALSE),"")</f>
        <v/>
      </c>
      <c r="AU77" s="14">
        <v>18.3700000000002</v>
      </c>
      <c r="AV77" s="14" t="str">
        <f>IFERROR(VLOOKUP(AU77,'CRUCE OPORTUNIDADES'!$C$6:$D$105,2,FALSE),"")</f>
        <v/>
      </c>
      <c r="AW77" s="14">
        <v>19.3700000000002</v>
      </c>
      <c r="AX77" s="14" t="str">
        <f>IFERROR(VLOOKUP(AW77,'CRUCE OPORTUNIDADES'!$C$6:$D$105,2,FALSE),"")</f>
        <v/>
      </c>
      <c r="AY77" s="14">
        <v>20.3700000000002</v>
      </c>
      <c r="AZ77" s="14" t="str">
        <f>IFERROR(VLOOKUP(AY77,'CRUCE OPORTUNIDADES'!$C$6:$D$105,2,FALSE),"")</f>
        <v/>
      </c>
      <c r="BA77" s="14">
        <v>21.3700000000002</v>
      </c>
      <c r="BB77" s="14" t="str">
        <f>IFERROR(VLOOKUP(BA77,'CRUCE OPORTUNIDADES'!$C$6:$D$105,2,FALSE),"")</f>
        <v/>
      </c>
      <c r="BC77" s="14">
        <v>22.3700000000002</v>
      </c>
      <c r="BD77" s="14" t="str">
        <f>IFERROR(VLOOKUP(BC77,'CRUCE OPORTUNIDADES'!$C$6:$D$105,2,FALSE),"")</f>
        <v/>
      </c>
      <c r="BE77" s="14">
        <v>23.3700000000002</v>
      </c>
      <c r="BF77" s="14" t="str">
        <f>IFERROR(VLOOKUP(BE77,'CRUCE OPORTUNIDADES'!$C$6:$D$105,2,FALSE),"")</f>
        <v/>
      </c>
      <c r="BG77" s="14">
        <v>24.3700000000002</v>
      </c>
      <c r="BH77" s="14" t="str">
        <f>IFERROR(VLOOKUP(BG77,'CRUCE OPORTUNIDADES'!$C$6:$D$105,2,FALSE),"")</f>
        <v/>
      </c>
      <c r="BI77" s="14">
        <v>25.3700000000002</v>
      </c>
      <c r="BJ77" s="14" t="str">
        <f>IFERROR(VLOOKUP(BI77,'CRUCE OPORTUNIDADES'!$C$6:$D$105,2,FALSE),"")</f>
        <v/>
      </c>
    </row>
    <row r="78" spans="13:62">
      <c r="N78" s="14" t="str">
        <f>IF(N79&lt;&gt;""," -O","")</f>
        <v/>
      </c>
      <c r="P78" s="14" t="str">
        <f>IF(P79&lt;&gt;""," -O","")</f>
        <v/>
      </c>
      <c r="R78" s="14" t="str">
        <f>IF(R79&lt;&gt;""," -O","")</f>
        <v/>
      </c>
      <c r="T78" s="14" t="str">
        <f>IF(T79&lt;&gt;""," -O","")</f>
        <v/>
      </c>
      <c r="V78" s="14" t="str">
        <f>IF(V79&lt;&gt;""," -O","")</f>
        <v/>
      </c>
      <c r="X78" s="14" t="str">
        <f>IF(X79&lt;&gt;""," -O","")</f>
        <v/>
      </c>
      <c r="Z78" s="14" t="str">
        <f>IF(Z79&lt;&gt;""," -O","")</f>
        <v/>
      </c>
      <c r="AB78" s="14" t="str">
        <f>IF(AB79&lt;&gt;""," -O","")</f>
        <v/>
      </c>
      <c r="AD78" s="14" t="str">
        <f>IF(AD79&lt;&gt;""," -O","")</f>
        <v/>
      </c>
      <c r="AF78" s="14" t="str">
        <f>IF(AF79&lt;&gt;""," -O","")</f>
        <v/>
      </c>
      <c r="AH78" s="14" t="str">
        <f>IF(AH79&lt;&gt;""," -O","")</f>
        <v/>
      </c>
      <c r="AJ78" s="14" t="str">
        <f>IF(AJ79&lt;&gt;""," -O","")</f>
        <v/>
      </c>
      <c r="AL78" s="14" t="str">
        <f>IF(AL79&lt;&gt;""," -O","")</f>
        <v/>
      </c>
      <c r="AN78" s="14" t="str">
        <f>IF(AN79&lt;&gt;""," -O","")</f>
        <v/>
      </c>
      <c r="AP78" s="14" t="str">
        <f>IF(AP79&lt;&gt;""," -O","")</f>
        <v/>
      </c>
      <c r="AR78" s="14" t="str">
        <f>IF(AR79&lt;&gt;""," -O","")</f>
        <v/>
      </c>
      <c r="AT78" s="14" t="str">
        <f>IF(AT79&lt;&gt;""," -O","")</f>
        <v/>
      </c>
      <c r="AV78" s="14" t="str">
        <f>IF(AV79&lt;&gt;""," -O","")</f>
        <v/>
      </c>
      <c r="AX78" s="14" t="str">
        <f>IF(AX79&lt;&gt;""," -O","")</f>
        <v/>
      </c>
      <c r="AZ78" s="14" t="str">
        <f>IF(AZ79&lt;&gt;""," -O","")</f>
        <v/>
      </c>
      <c r="BB78" s="14" t="str">
        <f>IF(BB79&lt;&gt;""," -O","")</f>
        <v/>
      </c>
      <c r="BD78" s="14" t="str">
        <f>IF(BD79&lt;&gt;""," -O","")</f>
        <v/>
      </c>
      <c r="BF78" s="14" t="str">
        <f>IF(BF79&lt;&gt;""," -O","")</f>
        <v/>
      </c>
      <c r="BH78" s="14" t="str">
        <f>IF(BH79&lt;&gt;""," -O","")</f>
        <v/>
      </c>
      <c r="BJ78" s="14" t="str">
        <f>IF(BJ79&lt;&gt;""," -O","")</f>
        <v/>
      </c>
    </row>
    <row r="79" spans="13:62">
      <c r="M79" s="14">
        <v>1.38</v>
      </c>
      <c r="N79" s="14" t="str">
        <f>IFERROR(VLOOKUP(M79,'CRUCE OPORTUNIDADES'!$C$6:$D$105,2,FALSE),"")</f>
        <v/>
      </c>
      <c r="O79" s="14">
        <v>2.3800000000000101</v>
      </c>
      <c r="P79" s="14" t="str">
        <f>IFERROR(VLOOKUP(O79,'CRUCE OPORTUNIDADES'!$C$6:$D$105,2,FALSE),"")</f>
        <v/>
      </c>
      <c r="Q79" s="14">
        <v>3.3800000000000199</v>
      </c>
      <c r="R79" s="14" t="str">
        <f>IFERROR(VLOOKUP(Q79,'CRUCE OPORTUNIDADES'!$C$6:$D$105,2,FALSE),"")</f>
        <v/>
      </c>
      <c r="S79" s="14">
        <v>4.3800000000000301</v>
      </c>
      <c r="T79" s="14" t="str">
        <f>IFERROR(VLOOKUP(S79,'CRUCE OPORTUNIDADES'!$C$6:$D$105,2,FALSE),"")</f>
        <v/>
      </c>
      <c r="U79" s="14">
        <v>5.3800000000000399</v>
      </c>
      <c r="V79" s="14" t="str">
        <f>IFERROR(VLOOKUP(U79,'CRUCE OPORTUNIDADES'!$C$6:$D$105,2,FALSE),"")</f>
        <v/>
      </c>
      <c r="W79" s="14">
        <v>6.3800000000000496</v>
      </c>
      <c r="X79" s="14" t="str">
        <f>IFERROR(VLOOKUP(W79,'CRUCE OPORTUNIDADES'!$C$6:$D$105,2,FALSE),"")</f>
        <v/>
      </c>
      <c r="Y79" s="14">
        <v>7.3800000000000603</v>
      </c>
      <c r="Z79" s="14" t="str">
        <f>IFERROR(VLOOKUP(Y79,'CRUCE OPORTUNIDADES'!$C$6:$D$105,2,FALSE),"")</f>
        <v/>
      </c>
      <c r="AA79" s="14">
        <v>8.3800000000000701</v>
      </c>
      <c r="AB79" s="14" t="str">
        <f>IFERROR(VLOOKUP(AA79,'CRUCE OPORTUNIDADES'!$C$6:$D$105,2,FALSE),"")</f>
        <v/>
      </c>
      <c r="AC79" s="14">
        <v>9.3800000000000807</v>
      </c>
      <c r="AD79" s="14" t="str">
        <f>IFERROR(VLOOKUP(AC79,'CRUCE OPORTUNIDADES'!$C$6:$D$105,2,FALSE),"")</f>
        <v/>
      </c>
      <c r="AE79" s="14">
        <v>10.3800000000001</v>
      </c>
      <c r="AF79" s="14" t="str">
        <f>IFERROR(VLOOKUP(AE79,'CRUCE OPORTUNIDADES'!$C$6:$D$105,2,FALSE),"")</f>
        <v/>
      </c>
      <c r="AG79" s="14">
        <v>11.3800000000001</v>
      </c>
      <c r="AH79" s="14" t="str">
        <f>IFERROR(VLOOKUP(AG79,'CRUCE OPORTUNIDADES'!$C$6:$D$105,2,FALSE),"")</f>
        <v/>
      </c>
      <c r="AI79" s="14">
        <v>12.3800000000001</v>
      </c>
      <c r="AJ79" s="14" t="str">
        <f>IFERROR(VLOOKUP(AI79,'CRUCE OPORTUNIDADES'!$C$6:$D$105,2,FALSE),"")</f>
        <v/>
      </c>
      <c r="AK79" s="14">
        <v>13.3800000000001</v>
      </c>
      <c r="AL79" s="14" t="str">
        <f>IFERROR(VLOOKUP(AK79,'CRUCE OPORTUNIDADES'!$C$6:$D$105,2,FALSE),"")</f>
        <v/>
      </c>
      <c r="AM79" s="14">
        <v>14.3800000000001</v>
      </c>
      <c r="AN79" s="14" t="str">
        <f>IFERROR(VLOOKUP(AM79,'CRUCE OPORTUNIDADES'!$C$6:$D$105,2,FALSE),"")</f>
        <v/>
      </c>
      <c r="AO79" s="14">
        <v>15.3800000000001</v>
      </c>
      <c r="AP79" s="14" t="str">
        <f>IFERROR(VLOOKUP(AO79,'CRUCE OPORTUNIDADES'!$C$6:$D$105,2,FALSE),"")</f>
        <v/>
      </c>
      <c r="AQ79" s="14">
        <v>16.380000000000202</v>
      </c>
      <c r="AR79" s="14" t="str">
        <f>IFERROR(VLOOKUP(AQ79,'CRUCE OPORTUNIDADES'!$C$6:$D$105,2,FALSE),"")</f>
        <v/>
      </c>
      <c r="AS79" s="14">
        <v>17.380000000000202</v>
      </c>
      <c r="AT79" s="14" t="str">
        <f>IFERROR(VLOOKUP(AS79,'CRUCE OPORTUNIDADES'!$C$6:$D$105,2,FALSE),"")</f>
        <v/>
      </c>
      <c r="AU79" s="14">
        <v>18.380000000000202</v>
      </c>
      <c r="AV79" s="14" t="str">
        <f>IFERROR(VLOOKUP(AU79,'CRUCE OPORTUNIDADES'!$C$6:$D$105,2,FALSE),"")</f>
        <v/>
      </c>
      <c r="AW79" s="14">
        <v>19.380000000000202</v>
      </c>
      <c r="AX79" s="14" t="str">
        <f>IFERROR(VLOOKUP(AW79,'CRUCE OPORTUNIDADES'!$C$6:$D$105,2,FALSE),"")</f>
        <v/>
      </c>
      <c r="AY79" s="14">
        <v>20.380000000000202</v>
      </c>
      <c r="AZ79" s="14" t="str">
        <f>IFERROR(VLOOKUP(AY79,'CRUCE OPORTUNIDADES'!$C$6:$D$105,2,FALSE),"")</f>
        <v/>
      </c>
      <c r="BA79" s="14">
        <v>21.380000000000202</v>
      </c>
      <c r="BB79" s="14" t="str">
        <f>IFERROR(VLOOKUP(BA79,'CRUCE OPORTUNIDADES'!$C$6:$D$105,2,FALSE),"")</f>
        <v/>
      </c>
      <c r="BC79" s="14">
        <v>22.380000000000202</v>
      </c>
      <c r="BD79" s="14" t="str">
        <f>IFERROR(VLOOKUP(BC79,'CRUCE OPORTUNIDADES'!$C$6:$D$105,2,FALSE),"")</f>
        <v/>
      </c>
      <c r="BE79" s="14">
        <v>23.380000000000202</v>
      </c>
      <c r="BF79" s="14" t="str">
        <f>IFERROR(VLOOKUP(BE79,'CRUCE OPORTUNIDADES'!$C$6:$D$105,2,FALSE),"")</f>
        <v/>
      </c>
      <c r="BG79" s="14">
        <v>24.380000000000202</v>
      </c>
      <c r="BH79" s="14" t="str">
        <f>IFERROR(VLOOKUP(BG79,'CRUCE OPORTUNIDADES'!$C$6:$D$105,2,FALSE),"")</f>
        <v/>
      </c>
      <c r="BI79" s="14">
        <v>25.380000000000202</v>
      </c>
      <c r="BJ79" s="14" t="str">
        <f>IFERROR(VLOOKUP(BI79,'CRUCE OPORTUNIDADES'!$C$6:$D$105,2,FALSE),"")</f>
        <v/>
      </c>
    </row>
    <row r="80" spans="13:62">
      <c r="N80" s="14" t="str">
        <f>IF(N81&lt;&gt;""," -O","")</f>
        <v/>
      </c>
      <c r="P80" s="14" t="str">
        <f>IF(P81&lt;&gt;""," -O","")</f>
        <v/>
      </c>
      <c r="R80" s="14" t="str">
        <f>IF(R81&lt;&gt;""," -O","")</f>
        <v/>
      </c>
      <c r="T80" s="14" t="str">
        <f>IF(T81&lt;&gt;""," -O","")</f>
        <v/>
      </c>
      <c r="V80" s="14" t="str">
        <f>IF(V81&lt;&gt;""," -O","")</f>
        <v/>
      </c>
      <c r="X80" s="14" t="str">
        <f>IF(X81&lt;&gt;""," -O","")</f>
        <v/>
      </c>
      <c r="Z80" s="14" t="str">
        <f>IF(Z81&lt;&gt;""," -O","")</f>
        <v/>
      </c>
      <c r="AB80" s="14" t="str">
        <f>IF(AB81&lt;&gt;""," -O","")</f>
        <v/>
      </c>
      <c r="AD80" s="14" t="str">
        <f>IF(AD81&lt;&gt;""," -O","")</f>
        <v/>
      </c>
      <c r="AF80" s="14" t="str">
        <f>IF(AF81&lt;&gt;""," -O","")</f>
        <v/>
      </c>
      <c r="AH80" s="14" t="str">
        <f>IF(AH81&lt;&gt;""," -O","")</f>
        <v/>
      </c>
      <c r="AJ80" s="14" t="str">
        <f>IF(AJ81&lt;&gt;""," -O","")</f>
        <v/>
      </c>
      <c r="AL80" s="14" t="str">
        <f>IF(AL81&lt;&gt;""," -O","")</f>
        <v/>
      </c>
      <c r="AN80" s="14" t="str">
        <f>IF(AN81&lt;&gt;""," -O","")</f>
        <v/>
      </c>
      <c r="AP80" s="14" t="str">
        <f>IF(AP81&lt;&gt;""," -O","")</f>
        <v/>
      </c>
      <c r="AR80" s="14" t="str">
        <f>IF(AR81&lt;&gt;""," -O","")</f>
        <v/>
      </c>
      <c r="AT80" s="14" t="str">
        <f>IF(AT81&lt;&gt;""," -O","")</f>
        <v/>
      </c>
      <c r="AV80" s="14" t="str">
        <f>IF(AV81&lt;&gt;""," -O","")</f>
        <v/>
      </c>
      <c r="AX80" s="14" t="str">
        <f>IF(AX81&lt;&gt;""," -O","")</f>
        <v/>
      </c>
      <c r="AZ80" s="14" t="str">
        <f>IF(AZ81&lt;&gt;""," -O","")</f>
        <v/>
      </c>
      <c r="BB80" s="14" t="str">
        <f>IF(BB81&lt;&gt;""," -O","")</f>
        <v/>
      </c>
      <c r="BD80" s="14" t="str">
        <f>IF(BD81&lt;&gt;""," -O","")</f>
        <v/>
      </c>
      <c r="BF80" s="14" t="str">
        <f>IF(BF81&lt;&gt;""," -O","")</f>
        <v/>
      </c>
      <c r="BH80" s="14" t="str">
        <f>IF(BH81&lt;&gt;""," -O","")</f>
        <v/>
      </c>
      <c r="BJ80" s="14" t="str">
        <f>IF(BJ81&lt;&gt;""," -O","")</f>
        <v/>
      </c>
    </row>
    <row r="81" spans="13:62">
      <c r="M81" s="14">
        <v>1.39</v>
      </c>
      <c r="N81" s="14" t="str">
        <f>IFERROR(VLOOKUP(M81,'CRUCE OPORTUNIDADES'!$C$6:$D$105,2,FALSE),"")</f>
        <v/>
      </c>
      <c r="O81" s="14">
        <v>2.3900000000000099</v>
      </c>
      <c r="P81" s="14" t="str">
        <f>IFERROR(VLOOKUP(O81,'CRUCE OPORTUNIDADES'!$C$6:$D$105,2,FALSE),"")</f>
        <v/>
      </c>
      <c r="Q81" s="14">
        <v>3.3900000000000201</v>
      </c>
      <c r="R81" s="14" t="str">
        <f>IFERROR(VLOOKUP(Q81,'CRUCE OPORTUNIDADES'!$C$6:$D$105,2,FALSE),"")</f>
        <v/>
      </c>
      <c r="S81" s="14">
        <v>4.3900000000000299</v>
      </c>
      <c r="T81" s="14" t="str">
        <f>IFERROR(VLOOKUP(S81,'CRUCE OPORTUNIDADES'!$C$6:$D$105,2,FALSE),"")</f>
        <v/>
      </c>
      <c r="U81" s="14">
        <v>5.3900000000000396</v>
      </c>
      <c r="V81" s="14" t="str">
        <f>IFERROR(VLOOKUP(U81,'CRUCE OPORTUNIDADES'!$C$6:$D$105,2,FALSE),"")</f>
        <v/>
      </c>
      <c r="W81" s="14">
        <v>6.3900000000000503</v>
      </c>
      <c r="X81" s="14" t="str">
        <f>IFERROR(VLOOKUP(W81,'CRUCE OPORTUNIDADES'!$C$6:$D$105,2,FALSE),"")</f>
        <v/>
      </c>
      <c r="Y81" s="14">
        <v>7.3900000000000601</v>
      </c>
      <c r="Z81" s="14" t="str">
        <f>IFERROR(VLOOKUP(Y81,'CRUCE OPORTUNIDADES'!$C$6:$D$105,2,FALSE),"")</f>
        <v/>
      </c>
      <c r="AA81" s="14">
        <v>8.3900000000000698</v>
      </c>
      <c r="AB81" s="14" t="str">
        <f>IFERROR(VLOOKUP(AA81,'CRUCE OPORTUNIDADES'!$C$6:$D$105,2,FALSE),"")</f>
        <v/>
      </c>
      <c r="AC81" s="14">
        <v>9.3900000000000805</v>
      </c>
      <c r="AD81" s="14" t="str">
        <f>IFERROR(VLOOKUP(AC81,'CRUCE OPORTUNIDADES'!$C$6:$D$105,2,FALSE),"")</f>
        <v/>
      </c>
      <c r="AE81" s="14">
        <v>10.3900000000001</v>
      </c>
      <c r="AF81" s="14" t="str">
        <f>IFERROR(VLOOKUP(AE81,'CRUCE OPORTUNIDADES'!$C$6:$D$105,2,FALSE),"")</f>
        <v/>
      </c>
      <c r="AG81" s="14">
        <v>11.3900000000001</v>
      </c>
      <c r="AH81" s="14" t="str">
        <f>IFERROR(VLOOKUP(AG81,'CRUCE OPORTUNIDADES'!$C$6:$D$105,2,FALSE),"")</f>
        <v/>
      </c>
      <c r="AI81" s="14">
        <v>12.3900000000001</v>
      </c>
      <c r="AJ81" s="14" t="str">
        <f>IFERROR(VLOOKUP(AI81,'CRUCE OPORTUNIDADES'!$C$6:$D$105,2,FALSE),"")</f>
        <v/>
      </c>
      <c r="AK81" s="14">
        <v>13.3900000000001</v>
      </c>
      <c r="AL81" s="14" t="str">
        <f>IFERROR(VLOOKUP(AK81,'CRUCE OPORTUNIDADES'!$C$6:$D$105,2,FALSE),"")</f>
        <v/>
      </c>
      <c r="AM81" s="14">
        <v>14.3900000000001</v>
      </c>
      <c r="AN81" s="14" t="str">
        <f>IFERROR(VLOOKUP(AM81,'CRUCE OPORTUNIDADES'!$C$6:$D$105,2,FALSE),"")</f>
        <v/>
      </c>
      <c r="AO81" s="14">
        <v>15.3900000000001</v>
      </c>
      <c r="AP81" s="14" t="str">
        <f>IFERROR(VLOOKUP(AO81,'CRUCE OPORTUNIDADES'!$C$6:$D$105,2,FALSE),"")</f>
        <v/>
      </c>
      <c r="AQ81" s="14">
        <v>16.3900000000001</v>
      </c>
      <c r="AR81" s="14" t="str">
        <f>IFERROR(VLOOKUP(AQ81,'CRUCE OPORTUNIDADES'!$C$6:$D$105,2,FALSE),"")</f>
        <v/>
      </c>
      <c r="AS81" s="14">
        <v>17.3900000000002</v>
      </c>
      <c r="AT81" s="14" t="str">
        <f>IFERROR(VLOOKUP(AS81,'CRUCE OPORTUNIDADES'!$C$6:$D$105,2,FALSE),"")</f>
        <v/>
      </c>
      <c r="AU81" s="14">
        <v>18.3900000000002</v>
      </c>
      <c r="AV81" s="14" t="str">
        <f>IFERROR(VLOOKUP(AU81,'CRUCE OPORTUNIDADES'!$C$6:$D$105,2,FALSE),"")</f>
        <v/>
      </c>
      <c r="AW81" s="14">
        <v>19.3900000000002</v>
      </c>
      <c r="AX81" s="14" t="str">
        <f>IFERROR(VLOOKUP(AW81,'CRUCE OPORTUNIDADES'!$C$6:$D$105,2,FALSE),"")</f>
        <v/>
      </c>
      <c r="AY81" s="14">
        <v>20.3900000000002</v>
      </c>
      <c r="AZ81" s="14" t="str">
        <f>IFERROR(VLOOKUP(AY81,'CRUCE OPORTUNIDADES'!$C$6:$D$105,2,FALSE),"")</f>
        <v/>
      </c>
      <c r="BA81" s="14">
        <v>21.3900000000002</v>
      </c>
      <c r="BB81" s="14" t="str">
        <f>IFERROR(VLOOKUP(BA81,'CRUCE OPORTUNIDADES'!$C$6:$D$105,2,FALSE),"")</f>
        <v/>
      </c>
      <c r="BC81" s="14">
        <v>22.3900000000002</v>
      </c>
      <c r="BD81" s="14" t="str">
        <f>IFERROR(VLOOKUP(BC81,'CRUCE OPORTUNIDADES'!$C$6:$D$105,2,FALSE),"")</f>
        <v/>
      </c>
      <c r="BE81" s="14">
        <v>23.3900000000002</v>
      </c>
      <c r="BF81" s="14" t="str">
        <f>IFERROR(VLOOKUP(BE81,'CRUCE OPORTUNIDADES'!$C$6:$D$105,2,FALSE),"")</f>
        <v/>
      </c>
      <c r="BG81" s="14">
        <v>24.3900000000002</v>
      </c>
      <c r="BH81" s="14" t="str">
        <f>IFERROR(VLOOKUP(BG81,'CRUCE OPORTUNIDADES'!$C$6:$D$105,2,FALSE),"")</f>
        <v/>
      </c>
      <c r="BI81" s="14">
        <v>25.3900000000002</v>
      </c>
      <c r="BJ81" s="14" t="str">
        <f>IFERROR(VLOOKUP(BI81,'CRUCE OPORTUNIDADES'!$C$6:$D$105,2,FALSE),"")</f>
        <v/>
      </c>
    </row>
    <row r="82" spans="13:62">
      <c r="N82" s="14" t="str">
        <f>IF(N83&lt;&gt;""," -O","")</f>
        <v/>
      </c>
      <c r="P82" s="14" t="str">
        <f>IF(P83&lt;&gt;""," -O","")</f>
        <v/>
      </c>
      <c r="R82" s="14" t="str">
        <f>IF(R83&lt;&gt;""," -O","")</f>
        <v/>
      </c>
      <c r="T82" s="14" t="str">
        <f>IF(T83&lt;&gt;""," -O","")</f>
        <v/>
      </c>
      <c r="V82" s="14" t="str">
        <f>IF(V83&lt;&gt;""," -O","")</f>
        <v/>
      </c>
      <c r="X82" s="14" t="str">
        <f>IF(X83&lt;&gt;""," -O","")</f>
        <v/>
      </c>
      <c r="Z82" s="14" t="str">
        <f>IF(Z83&lt;&gt;""," -O","")</f>
        <v/>
      </c>
      <c r="AB82" s="14" t="str">
        <f>IF(AB83&lt;&gt;""," -O","")</f>
        <v/>
      </c>
      <c r="AD82" s="14" t="str">
        <f>IF(AD83&lt;&gt;""," -O","")</f>
        <v/>
      </c>
      <c r="AF82" s="14" t="str">
        <f>IF(AF83&lt;&gt;""," -O","")</f>
        <v/>
      </c>
      <c r="AH82" s="14" t="str">
        <f>IF(AH83&lt;&gt;""," -O","")</f>
        <v/>
      </c>
      <c r="AJ82" s="14" t="str">
        <f>IF(AJ83&lt;&gt;""," -O","")</f>
        <v/>
      </c>
      <c r="AL82" s="14" t="str">
        <f>IF(AL83&lt;&gt;""," -O","")</f>
        <v/>
      </c>
      <c r="AN82" s="14" t="str">
        <f>IF(AN83&lt;&gt;""," -O","")</f>
        <v/>
      </c>
      <c r="AP82" s="14" t="str">
        <f>IF(AP83&lt;&gt;""," -O","")</f>
        <v/>
      </c>
      <c r="AR82" s="14" t="str">
        <f>IF(AR83&lt;&gt;""," -O","")</f>
        <v/>
      </c>
      <c r="AT82" s="14" t="str">
        <f>IF(AT83&lt;&gt;""," -O","")</f>
        <v/>
      </c>
      <c r="AV82" s="14" t="str">
        <f>IF(AV83&lt;&gt;""," -O","")</f>
        <v/>
      </c>
      <c r="AX82" s="14" t="str">
        <f>IF(AX83&lt;&gt;""," -O","")</f>
        <v/>
      </c>
      <c r="AZ82" s="14" t="str">
        <f>IF(AZ83&lt;&gt;""," -O","")</f>
        <v/>
      </c>
      <c r="BB82" s="14" t="str">
        <f>IF(BB83&lt;&gt;""," -O","")</f>
        <v/>
      </c>
      <c r="BD82" s="14" t="str">
        <f>IF(BD83&lt;&gt;""," -O","")</f>
        <v/>
      </c>
      <c r="BF82" s="14" t="str">
        <f>IF(BF83&lt;&gt;""," -O","")</f>
        <v/>
      </c>
      <c r="BH82" s="14" t="str">
        <f>IF(BH83&lt;&gt;""," -O","")</f>
        <v/>
      </c>
      <c r="BJ82" s="14" t="str">
        <f>IF(BJ83&lt;&gt;""," -O","")</f>
        <v/>
      </c>
    </row>
    <row r="83" spans="13:62">
      <c r="M83" s="14">
        <v>1.4</v>
      </c>
      <c r="N83" s="14" t="str">
        <f>IFERROR(VLOOKUP(M83,'CRUCE OPORTUNIDADES'!$C$6:$D$105,2,FALSE),"")</f>
        <v/>
      </c>
      <c r="O83" s="14">
        <v>2.4000000000000101</v>
      </c>
      <c r="P83" s="14" t="str">
        <f>IFERROR(VLOOKUP(O83,'CRUCE OPORTUNIDADES'!$C$6:$D$105,2,FALSE),"")</f>
        <v/>
      </c>
      <c r="Q83" s="14">
        <v>3.4000000000000199</v>
      </c>
      <c r="R83" s="14" t="str">
        <f>IFERROR(VLOOKUP(Q83,'CRUCE OPORTUNIDADES'!$C$6:$D$105,2,FALSE),"")</f>
        <v/>
      </c>
      <c r="S83" s="14">
        <v>4.4000000000000297</v>
      </c>
      <c r="T83" s="14" t="str">
        <f>IFERROR(VLOOKUP(S83,'CRUCE OPORTUNIDADES'!$C$6:$D$105,2,FALSE),"")</f>
        <v/>
      </c>
      <c r="U83" s="14">
        <v>5.4000000000000403</v>
      </c>
      <c r="V83" s="14" t="str">
        <f>IFERROR(VLOOKUP(U83,'CRUCE OPORTUNIDADES'!$C$6:$D$105,2,FALSE),"")</f>
        <v/>
      </c>
      <c r="W83" s="14">
        <v>6.4000000000000501</v>
      </c>
      <c r="X83" s="14" t="str">
        <f>IFERROR(VLOOKUP(W83,'CRUCE OPORTUNIDADES'!$C$6:$D$105,2,FALSE),"")</f>
        <v/>
      </c>
      <c r="Y83" s="14">
        <v>7.4000000000000599</v>
      </c>
      <c r="Z83" s="14" t="str">
        <f>IFERROR(VLOOKUP(Y83,'CRUCE OPORTUNIDADES'!$C$6:$D$105,2,FALSE),"")</f>
        <v/>
      </c>
      <c r="AA83" s="14">
        <v>8.4000000000000696</v>
      </c>
      <c r="AB83" s="14" t="str">
        <f>IFERROR(VLOOKUP(AA83,'CRUCE OPORTUNIDADES'!$C$6:$D$105,2,FALSE),"")</f>
        <v/>
      </c>
      <c r="AC83" s="14">
        <v>9.4000000000000803</v>
      </c>
      <c r="AD83" s="14" t="str">
        <f>IFERROR(VLOOKUP(AC83,'CRUCE OPORTUNIDADES'!$C$6:$D$105,2,FALSE),"")</f>
        <v/>
      </c>
      <c r="AE83" s="14">
        <v>10.4000000000001</v>
      </c>
      <c r="AF83" s="14" t="str">
        <f>IFERROR(VLOOKUP(AE83,'CRUCE OPORTUNIDADES'!$C$6:$D$105,2,FALSE),"")</f>
        <v/>
      </c>
      <c r="AG83" s="14">
        <v>11.4000000000001</v>
      </c>
      <c r="AH83" s="14" t="str">
        <f>IFERROR(VLOOKUP(AG83,'CRUCE OPORTUNIDADES'!$C$6:$D$105,2,FALSE),"")</f>
        <v/>
      </c>
      <c r="AI83" s="14">
        <v>12.4000000000001</v>
      </c>
      <c r="AJ83" s="14" t="str">
        <f>IFERROR(VLOOKUP(AI83,'CRUCE OPORTUNIDADES'!$C$6:$D$105,2,FALSE),"")</f>
        <v/>
      </c>
      <c r="AK83" s="14">
        <v>13.4000000000001</v>
      </c>
      <c r="AL83" s="14" t="str">
        <f>IFERROR(VLOOKUP(AK83,'CRUCE OPORTUNIDADES'!$C$6:$D$105,2,FALSE),"")</f>
        <v/>
      </c>
      <c r="AM83" s="14">
        <v>14.4000000000001</v>
      </c>
      <c r="AN83" s="14" t="str">
        <f>IFERROR(VLOOKUP(AM83,'CRUCE OPORTUNIDADES'!$C$6:$D$105,2,FALSE),"")</f>
        <v/>
      </c>
      <c r="AO83" s="14">
        <v>15.4000000000001</v>
      </c>
      <c r="AP83" s="14" t="str">
        <f>IFERROR(VLOOKUP(AO83,'CRUCE OPORTUNIDADES'!$C$6:$D$105,2,FALSE),"")</f>
        <v/>
      </c>
      <c r="AQ83" s="14">
        <v>16.400000000000201</v>
      </c>
      <c r="AR83" s="14" t="str">
        <f>IFERROR(VLOOKUP(AQ83,'CRUCE OPORTUNIDADES'!$C$6:$D$105,2,FALSE),"")</f>
        <v/>
      </c>
      <c r="AS83" s="14">
        <v>17.400000000000201</v>
      </c>
      <c r="AT83" s="14" t="str">
        <f>IFERROR(VLOOKUP(AS83,'CRUCE OPORTUNIDADES'!$C$6:$D$105,2,FALSE),"")</f>
        <v/>
      </c>
      <c r="AU83" s="14">
        <v>18.400000000000201</v>
      </c>
      <c r="AV83" s="14" t="str">
        <f>IFERROR(VLOOKUP(AU83,'CRUCE OPORTUNIDADES'!$C$6:$D$105,2,FALSE),"")</f>
        <v/>
      </c>
      <c r="AW83" s="14">
        <v>19.400000000000201</v>
      </c>
      <c r="AX83" s="14" t="str">
        <f>IFERROR(VLOOKUP(AW83,'CRUCE OPORTUNIDADES'!$C$6:$D$105,2,FALSE),"")</f>
        <v/>
      </c>
      <c r="AY83" s="14">
        <v>20.400000000000201</v>
      </c>
      <c r="AZ83" s="14" t="str">
        <f>IFERROR(VLOOKUP(AY83,'CRUCE OPORTUNIDADES'!$C$6:$D$105,2,FALSE),"")</f>
        <v/>
      </c>
      <c r="BA83" s="14">
        <v>21.400000000000201</v>
      </c>
      <c r="BB83" s="14" t="str">
        <f>IFERROR(VLOOKUP(BA83,'CRUCE OPORTUNIDADES'!$C$6:$D$105,2,FALSE),"")</f>
        <v/>
      </c>
      <c r="BC83" s="14">
        <v>22.400000000000201</v>
      </c>
      <c r="BD83" s="14" t="str">
        <f>IFERROR(VLOOKUP(BC83,'CRUCE OPORTUNIDADES'!$C$6:$D$105,2,FALSE),"")</f>
        <v/>
      </c>
      <c r="BE83" s="14">
        <v>23.400000000000201</v>
      </c>
      <c r="BF83" s="14" t="str">
        <f>IFERROR(VLOOKUP(BE83,'CRUCE OPORTUNIDADES'!$C$6:$D$105,2,FALSE),"")</f>
        <v/>
      </c>
      <c r="BG83" s="14">
        <v>24.400000000000201</v>
      </c>
      <c r="BH83" s="14" t="str">
        <f>IFERROR(VLOOKUP(BG83,'CRUCE OPORTUNIDADES'!$C$6:$D$105,2,FALSE),"")</f>
        <v/>
      </c>
      <c r="BI83" s="14">
        <v>25.400000000000201</v>
      </c>
      <c r="BJ83" s="14" t="str">
        <f>IFERROR(VLOOKUP(BI83,'CRUCE OPORTUNIDADES'!$C$6:$D$105,2,FALSE),"")</f>
        <v/>
      </c>
    </row>
    <row r="84" spans="13:62">
      <c r="N84" s="14" t="str">
        <f>IF(N85&lt;&gt;""," -O","")</f>
        <v/>
      </c>
      <c r="P84" s="14" t="str">
        <f>IF(P85&lt;&gt;""," -O","")</f>
        <v/>
      </c>
      <c r="R84" s="14" t="str">
        <f>IF(R85&lt;&gt;""," -O","")</f>
        <v/>
      </c>
      <c r="T84" s="14" t="str">
        <f>IF(T85&lt;&gt;""," -O","")</f>
        <v/>
      </c>
      <c r="V84" s="14" t="str">
        <f>IF(V85&lt;&gt;""," -O","")</f>
        <v/>
      </c>
      <c r="X84" s="14" t="str">
        <f>IF(X85&lt;&gt;""," -O","")</f>
        <v/>
      </c>
      <c r="Z84" s="14" t="str">
        <f>IF(Z85&lt;&gt;""," -O","")</f>
        <v/>
      </c>
      <c r="AB84" s="14" t="str">
        <f>IF(AB85&lt;&gt;""," -O","")</f>
        <v/>
      </c>
      <c r="AD84" s="14" t="str">
        <f>IF(AD85&lt;&gt;""," -O","")</f>
        <v/>
      </c>
      <c r="AF84" s="14" t="str">
        <f>IF(AF85&lt;&gt;""," -O","")</f>
        <v/>
      </c>
      <c r="AH84" s="14" t="str">
        <f>IF(AH85&lt;&gt;""," -O","")</f>
        <v/>
      </c>
      <c r="AJ84" s="14" t="str">
        <f>IF(AJ85&lt;&gt;""," -O","")</f>
        <v/>
      </c>
      <c r="AL84" s="14" t="str">
        <f>IF(AL85&lt;&gt;""," -O","")</f>
        <v/>
      </c>
      <c r="AN84" s="14" t="str">
        <f>IF(AN85&lt;&gt;""," -O","")</f>
        <v/>
      </c>
      <c r="AP84" s="14" t="str">
        <f>IF(AP85&lt;&gt;""," -O","")</f>
        <v/>
      </c>
      <c r="AR84" s="14" t="str">
        <f>IF(AR85&lt;&gt;""," -O","")</f>
        <v/>
      </c>
      <c r="AT84" s="14" t="str">
        <f>IF(AT85&lt;&gt;""," -O","")</f>
        <v/>
      </c>
      <c r="AV84" s="14" t="str">
        <f>IF(AV85&lt;&gt;""," -O","")</f>
        <v/>
      </c>
      <c r="AX84" s="14" t="str">
        <f>IF(AX85&lt;&gt;""," -O","")</f>
        <v/>
      </c>
      <c r="AZ84" s="14" t="str">
        <f>IF(AZ85&lt;&gt;""," -O","")</f>
        <v/>
      </c>
      <c r="BB84" s="14" t="str">
        <f>IF(BB85&lt;&gt;""," -O","")</f>
        <v/>
      </c>
      <c r="BD84" s="14" t="str">
        <f>IF(BD85&lt;&gt;""," -O","")</f>
        <v/>
      </c>
      <c r="BF84" s="14" t="str">
        <f>IF(BF85&lt;&gt;""," -O","")</f>
        <v/>
      </c>
      <c r="BH84" s="14" t="str">
        <f>IF(BH85&lt;&gt;""," -O","")</f>
        <v/>
      </c>
      <c r="BJ84" s="14" t="str">
        <f>IF(BJ85&lt;&gt;""," -O","")</f>
        <v/>
      </c>
    </row>
    <row r="85" spans="13:62">
      <c r="M85" s="14">
        <v>1.41</v>
      </c>
      <c r="N85" s="14" t="str">
        <f>IFERROR(VLOOKUP(M85,'CRUCE OPORTUNIDADES'!$C$6:$D$105,2,FALSE),"")</f>
        <v/>
      </c>
      <c r="O85" s="14">
        <v>2.4100000000000099</v>
      </c>
      <c r="P85" s="14" t="str">
        <f>IFERROR(VLOOKUP(O85,'CRUCE OPORTUNIDADES'!$C$6:$D$105,2,FALSE),"")</f>
        <v/>
      </c>
      <c r="Q85" s="14">
        <v>3.4100000000000201</v>
      </c>
      <c r="R85" s="14" t="str">
        <f>IFERROR(VLOOKUP(Q85,'CRUCE OPORTUNIDADES'!$C$6:$D$105,2,FALSE),"")</f>
        <v/>
      </c>
      <c r="S85" s="14">
        <v>4.4100000000000303</v>
      </c>
      <c r="T85" s="14" t="str">
        <f>IFERROR(VLOOKUP(S85,'CRUCE OPORTUNIDADES'!$C$6:$D$105,2,FALSE),"")</f>
        <v/>
      </c>
      <c r="U85" s="14">
        <v>5.4100000000000401</v>
      </c>
      <c r="V85" s="14" t="str">
        <f>IFERROR(VLOOKUP(U85,'CRUCE OPORTUNIDADES'!$C$6:$D$105,2,FALSE),"")</f>
        <v/>
      </c>
      <c r="W85" s="14">
        <v>6.4100000000000499</v>
      </c>
      <c r="X85" s="14" t="str">
        <f>IFERROR(VLOOKUP(W85,'CRUCE OPORTUNIDADES'!$C$6:$D$105,2,FALSE),"")</f>
        <v/>
      </c>
      <c r="Y85" s="14">
        <v>7.4100000000000597</v>
      </c>
      <c r="Z85" s="14" t="str">
        <f>IFERROR(VLOOKUP(Y85,'CRUCE OPORTUNIDADES'!$C$6:$D$105,2,FALSE),"")</f>
        <v/>
      </c>
      <c r="AA85" s="14">
        <v>8.4100000000000694</v>
      </c>
      <c r="AB85" s="14" t="str">
        <f>IFERROR(VLOOKUP(AA85,'CRUCE OPORTUNIDADES'!$C$6:$D$105,2,FALSE),"")</f>
        <v/>
      </c>
      <c r="AC85" s="14">
        <v>9.4100000000000801</v>
      </c>
      <c r="AD85" s="14" t="str">
        <f>IFERROR(VLOOKUP(AC85,'CRUCE OPORTUNIDADES'!$C$6:$D$105,2,FALSE),"")</f>
        <v/>
      </c>
      <c r="AE85" s="14">
        <v>10.4100000000001</v>
      </c>
      <c r="AF85" s="14" t="str">
        <f>IFERROR(VLOOKUP(AE85,'CRUCE OPORTUNIDADES'!$C$6:$D$105,2,FALSE),"")</f>
        <v/>
      </c>
      <c r="AG85" s="14">
        <v>11.4100000000001</v>
      </c>
      <c r="AH85" s="14" t="str">
        <f>IFERROR(VLOOKUP(AG85,'CRUCE OPORTUNIDADES'!$C$6:$D$105,2,FALSE),"")</f>
        <v/>
      </c>
      <c r="AI85" s="14">
        <v>12.4100000000001</v>
      </c>
      <c r="AJ85" s="14" t="str">
        <f>IFERROR(VLOOKUP(AI85,'CRUCE OPORTUNIDADES'!$C$6:$D$105,2,FALSE),"")</f>
        <v/>
      </c>
      <c r="AK85" s="14">
        <v>13.4100000000001</v>
      </c>
      <c r="AL85" s="14" t="str">
        <f>IFERROR(VLOOKUP(AK85,'CRUCE OPORTUNIDADES'!$C$6:$D$105,2,FALSE),"")</f>
        <v/>
      </c>
      <c r="AM85" s="14">
        <v>14.4100000000001</v>
      </c>
      <c r="AN85" s="14" t="str">
        <f>IFERROR(VLOOKUP(AM85,'CRUCE OPORTUNIDADES'!$C$6:$D$105,2,FALSE),"")</f>
        <v/>
      </c>
      <c r="AO85" s="14">
        <v>15.4100000000001</v>
      </c>
      <c r="AP85" s="14" t="str">
        <f>IFERROR(VLOOKUP(AO85,'CRUCE OPORTUNIDADES'!$C$6:$D$105,2,FALSE),"")</f>
        <v/>
      </c>
      <c r="AQ85" s="14">
        <v>16.4100000000001</v>
      </c>
      <c r="AR85" s="14" t="str">
        <f>IFERROR(VLOOKUP(AQ85,'CRUCE OPORTUNIDADES'!$C$6:$D$105,2,FALSE),"")</f>
        <v/>
      </c>
      <c r="AS85" s="14">
        <v>17.410000000000199</v>
      </c>
      <c r="AT85" s="14" t="str">
        <f>IFERROR(VLOOKUP(AS85,'CRUCE OPORTUNIDADES'!$C$6:$D$105,2,FALSE),"")</f>
        <v/>
      </c>
      <c r="AU85" s="14">
        <v>18.410000000000199</v>
      </c>
      <c r="AV85" s="14" t="str">
        <f>IFERROR(VLOOKUP(AU85,'CRUCE OPORTUNIDADES'!$C$6:$D$105,2,FALSE),"")</f>
        <v/>
      </c>
      <c r="AW85" s="14">
        <v>19.410000000000199</v>
      </c>
      <c r="AX85" s="14" t="str">
        <f>IFERROR(VLOOKUP(AW85,'CRUCE OPORTUNIDADES'!$C$6:$D$105,2,FALSE),"")</f>
        <v/>
      </c>
      <c r="AY85" s="14">
        <v>20.410000000000199</v>
      </c>
      <c r="AZ85" s="14" t="str">
        <f>IFERROR(VLOOKUP(AY85,'CRUCE OPORTUNIDADES'!$C$6:$D$105,2,FALSE),"")</f>
        <v/>
      </c>
      <c r="BA85" s="14">
        <v>21.410000000000199</v>
      </c>
      <c r="BB85" s="14" t="str">
        <f>IFERROR(VLOOKUP(BA85,'CRUCE OPORTUNIDADES'!$C$6:$D$105,2,FALSE),"")</f>
        <v/>
      </c>
      <c r="BC85" s="14">
        <v>22.410000000000199</v>
      </c>
      <c r="BD85" s="14" t="str">
        <f>IFERROR(VLOOKUP(BC85,'CRUCE OPORTUNIDADES'!$C$6:$D$105,2,FALSE),"")</f>
        <v/>
      </c>
      <c r="BE85" s="14">
        <v>23.410000000000199</v>
      </c>
      <c r="BF85" s="14" t="str">
        <f>IFERROR(VLOOKUP(BE85,'CRUCE OPORTUNIDADES'!$C$6:$D$105,2,FALSE),"")</f>
        <v/>
      </c>
      <c r="BG85" s="14">
        <v>24.410000000000199</v>
      </c>
      <c r="BH85" s="14" t="str">
        <f>IFERROR(VLOOKUP(BG85,'CRUCE OPORTUNIDADES'!$C$6:$D$105,2,FALSE),"")</f>
        <v/>
      </c>
      <c r="BI85" s="14">
        <v>25.410000000000199</v>
      </c>
      <c r="BJ85" s="14" t="str">
        <f>IFERROR(VLOOKUP(BI85,'CRUCE OPORTUNIDADES'!$C$6:$D$105,2,FALSE),"")</f>
        <v/>
      </c>
    </row>
    <row r="86" spans="13:62">
      <c r="N86" s="14" t="str">
        <f>IF(N87&lt;&gt;""," -O","")</f>
        <v/>
      </c>
      <c r="P86" s="14" t="str">
        <f>IF(P87&lt;&gt;""," -O","")</f>
        <v/>
      </c>
      <c r="R86" s="14" t="str">
        <f>IF(R87&lt;&gt;""," -O","")</f>
        <v/>
      </c>
      <c r="T86" s="14" t="str">
        <f>IF(T87&lt;&gt;""," -O","")</f>
        <v/>
      </c>
      <c r="V86" s="14" t="str">
        <f>IF(V87&lt;&gt;""," -O","")</f>
        <v/>
      </c>
      <c r="X86" s="14" t="str">
        <f>IF(X87&lt;&gt;""," -O","")</f>
        <v/>
      </c>
      <c r="Z86" s="14" t="str">
        <f>IF(Z87&lt;&gt;""," -O","")</f>
        <v/>
      </c>
      <c r="AB86" s="14" t="str">
        <f>IF(AB87&lt;&gt;""," -O","")</f>
        <v/>
      </c>
      <c r="AD86" s="14" t="str">
        <f>IF(AD87&lt;&gt;""," -O","")</f>
        <v/>
      </c>
      <c r="AF86" s="14" t="str">
        <f>IF(AF87&lt;&gt;""," -O","")</f>
        <v/>
      </c>
      <c r="AH86" s="14" t="str">
        <f>IF(AH87&lt;&gt;""," -O","")</f>
        <v/>
      </c>
      <c r="AJ86" s="14" t="str">
        <f>IF(AJ87&lt;&gt;""," -O","")</f>
        <v/>
      </c>
      <c r="AL86" s="14" t="str">
        <f>IF(AL87&lt;&gt;""," -O","")</f>
        <v/>
      </c>
      <c r="AN86" s="14" t="str">
        <f>IF(AN87&lt;&gt;""," -O","")</f>
        <v/>
      </c>
      <c r="AP86" s="14" t="str">
        <f>IF(AP87&lt;&gt;""," -O","")</f>
        <v/>
      </c>
      <c r="AR86" s="14" t="str">
        <f>IF(AR87&lt;&gt;""," -O","")</f>
        <v/>
      </c>
      <c r="AT86" s="14" t="str">
        <f>IF(AT87&lt;&gt;""," -O","")</f>
        <v/>
      </c>
      <c r="AV86" s="14" t="str">
        <f>IF(AV87&lt;&gt;""," -O","")</f>
        <v/>
      </c>
      <c r="AX86" s="14" t="str">
        <f>IF(AX87&lt;&gt;""," -O","")</f>
        <v/>
      </c>
      <c r="AZ86" s="14" t="str">
        <f>IF(AZ87&lt;&gt;""," -O","")</f>
        <v/>
      </c>
      <c r="BB86" s="14" t="str">
        <f>IF(BB87&lt;&gt;""," -O","")</f>
        <v/>
      </c>
      <c r="BD86" s="14" t="str">
        <f>IF(BD87&lt;&gt;""," -O","")</f>
        <v/>
      </c>
      <c r="BF86" s="14" t="str">
        <f>IF(BF87&lt;&gt;""," -O","")</f>
        <v/>
      </c>
      <c r="BH86" s="14" t="str">
        <f>IF(BH87&lt;&gt;""," -O","")</f>
        <v/>
      </c>
      <c r="BJ86" s="14" t="str">
        <f>IF(BJ87&lt;&gt;""," -O","")</f>
        <v/>
      </c>
    </row>
    <row r="87" spans="13:62">
      <c r="M87" s="14">
        <v>1.42</v>
      </c>
      <c r="N87" s="14" t="str">
        <f>IFERROR(VLOOKUP(M87,'CRUCE OPORTUNIDADES'!$C$6:$D$105,2,FALSE),"")</f>
        <v/>
      </c>
      <c r="O87" s="14">
        <v>2.4200000000000101</v>
      </c>
      <c r="P87" s="14" t="str">
        <f>IFERROR(VLOOKUP(O87,'CRUCE OPORTUNIDADES'!$C$6:$D$105,2,FALSE),"")</f>
        <v/>
      </c>
      <c r="Q87" s="14">
        <v>3.4200000000000199</v>
      </c>
      <c r="R87" s="14" t="str">
        <f>IFERROR(VLOOKUP(Q87,'CRUCE OPORTUNIDADES'!$C$6:$D$105,2,FALSE),"")</f>
        <v/>
      </c>
      <c r="S87" s="14">
        <v>4.4200000000000301</v>
      </c>
      <c r="T87" s="14" t="str">
        <f>IFERROR(VLOOKUP(S87,'CRUCE OPORTUNIDADES'!$C$6:$D$105,2,FALSE),"")</f>
        <v/>
      </c>
      <c r="U87" s="14">
        <v>5.4200000000000399</v>
      </c>
      <c r="V87" s="14" t="str">
        <f>IFERROR(VLOOKUP(U87,'CRUCE OPORTUNIDADES'!$C$6:$D$105,2,FALSE),"")</f>
        <v/>
      </c>
      <c r="W87" s="14">
        <v>6.4200000000000497</v>
      </c>
      <c r="X87" s="14" t="str">
        <f>IFERROR(VLOOKUP(W87,'CRUCE OPORTUNIDADES'!$C$6:$D$105,2,FALSE),"")</f>
        <v/>
      </c>
      <c r="Y87" s="14">
        <v>7.4200000000000603</v>
      </c>
      <c r="Z87" s="14" t="str">
        <f>IFERROR(VLOOKUP(Y87,'CRUCE OPORTUNIDADES'!$C$6:$D$105,2,FALSE),"")</f>
        <v/>
      </c>
      <c r="AA87" s="14">
        <v>8.4200000000000692</v>
      </c>
      <c r="AB87" s="14" t="str">
        <f>IFERROR(VLOOKUP(AA87,'CRUCE OPORTUNIDADES'!$C$6:$D$105,2,FALSE),"")</f>
        <v/>
      </c>
      <c r="AC87" s="14">
        <v>9.4200000000000799</v>
      </c>
      <c r="AD87" s="14" t="str">
        <f>IFERROR(VLOOKUP(AC87,'CRUCE OPORTUNIDADES'!$C$6:$D$105,2,FALSE),"")</f>
        <v/>
      </c>
      <c r="AE87" s="14">
        <v>10.420000000000099</v>
      </c>
      <c r="AF87" s="14" t="str">
        <f>IFERROR(VLOOKUP(AE87,'CRUCE OPORTUNIDADES'!$C$6:$D$105,2,FALSE),"")</f>
        <v/>
      </c>
      <c r="AG87" s="14">
        <v>11.420000000000099</v>
      </c>
      <c r="AH87" s="14" t="str">
        <f>IFERROR(VLOOKUP(AG87,'CRUCE OPORTUNIDADES'!$C$6:$D$105,2,FALSE),"")</f>
        <v/>
      </c>
      <c r="AI87" s="14">
        <v>12.420000000000099</v>
      </c>
      <c r="AJ87" s="14" t="str">
        <f>IFERROR(VLOOKUP(AI87,'CRUCE OPORTUNIDADES'!$C$6:$D$105,2,FALSE),"")</f>
        <v/>
      </c>
      <c r="AK87" s="14">
        <v>13.420000000000099</v>
      </c>
      <c r="AL87" s="14" t="str">
        <f>IFERROR(VLOOKUP(AK87,'CRUCE OPORTUNIDADES'!$C$6:$D$105,2,FALSE),"")</f>
        <v/>
      </c>
      <c r="AM87" s="14">
        <v>14.420000000000099</v>
      </c>
      <c r="AN87" s="14" t="str">
        <f>IFERROR(VLOOKUP(AM87,'CRUCE OPORTUNIDADES'!$C$6:$D$105,2,FALSE),"")</f>
        <v/>
      </c>
      <c r="AO87" s="14">
        <v>15.420000000000099</v>
      </c>
      <c r="AP87" s="14" t="str">
        <f>IFERROR(VLOOKUP(AO87,'CRUCE OPORTUNIDADES'!$C$6:$D$105,2,FALSE),"")</f>
        <v/>
      </c>
      <c r="AQ87" s="14">
        <v>16.420000000000201</v>
      </c>
      <c r="AR87" s="14" t="str">
        <f>IFERROR(VLOOKUP(AQ87,'CRUCE OPORTUNIDADES'!$C$6:$D$105,2,FALSE),"")</f>
        <v/>
      </c>
      <c r="AS87" s="14">
        <v>17.420000000000201</v>
      </c>
      <c r="AT87" s="14" t="str">
        <f>IFERROR(VLOOKUP(AS87,'CRUCE OPORTUNIDADES'!$C$6:$D$105,2,FALSE),"")</f>
        <v/>
      </c>
      <c r="AU87" s="14">
        <v>18.420000000000201</v>
      </c>
      <c r="AV87" s="14" t="str">
        <f>IFERROR(VLOOKUP(AU87,'CRUCE OPORTUNIDADES'!$C$6:$D$105,2,FALSE),"")</f>
        <v/>
      </c>
      <c r="AW87" s="14">
        <v>19.420000000000201</v>
      </c>
      <c r="AX87" s="14" t="str">
        <f>IFERROR(VLOOKUP(AW87,'CRUCE OPORTUNIDADES'!$C$6:$D$105,2,FALSE),"")</f>
        <v/>
      </c>
      <c r="AY87" s="14">
        <v>20.420000000000201</v>
      </c>
      <c r="AZ87" s="14" t="str">
        <f>IFERROR(VLOOKUP(AY87,'CRUCE OPORTUNIDADES'!$C$6:$D$105,2,FALSE),"")</f>
        <v/>
      </c>
      <c r="BA87" s="14">
        <v>21.420000000000201</v>
      </c>
      <c r="BB87" s="14" t="str">
        <f>IFERROR(VLOOKUP(BA87,'CRUCE OPORTUNIDADES'!$C$6:$D$105,2,FALSE),"")</f>
        <v/>
      </c>
      <c r="BC87" s="14">
        <v>22.420000000000201</v>
      </c>
      <c r="BD87" s="14" t="str">
        <f>IFERROR(VLOOKUP(BC87,'CRUCE OPORTUNIDADES'!$C$6:$D$105,2,FALSE),"")</f>
        <v/>
      </c>
      <c r="BE87" s="14">
        <v>23.420000000000201</v>
      </c>
      <c r="BF87" s="14" t="str">
        <f>IFERROR(VLOOKUP(BE87,'CRUCE OPORTUNIDADES'!$C$6:$D$105,2,FALSE),"")</f>
        <v/>
      </c>
      <c r="BG87" s="14">
        <v>24.420000000000201</v>
      </c>
      <c r="BH87" s="14" t="str">
        <f>IFERROR(VLOOKUP(BG87,'CRUCE OPORTUNIDADES'!$C$6:$D$105,2,FALSE),"")</f>
        <v/>
      </c>
      <c r="BI87" s="14">
        <v>25.420000000000201</v>
      </c>
      <c r="BJ87" s="14" t="str">
        <f>IFERROR(VLOOKUP(BI87,'CRUCE OPORTUNIDADES'!$C$6:$D$105,2,FALSE),"")</f>
        <v/>
      </c>
    </row>
    <row r="88" spans="13:62">
      <c r="N88" s="14" t="str">
        <f>IF(N89&lt;&gt;""," -O","")</f>
        <v/>
      </c>
      <c r="P88" s="14" t="str">
        <f>IF(P89&lt;&gt;""," -O","")</f>
        <v/>
      </c>
      <c r="R88" s="14" t="str">
        <f>IF(R89&lt;&gt;""," -O","")</f>
        <v/>
      </c>
      <c r="T88" s="14" t="str">
        <f>IF(T89&lt;&gt;""," -O","")</f>
        <v/>
      </c>
      <c r="V88" s="14" t="str">
        <f>IF(V89&lt;&gt;""," -O","")</f>
        <v/>
      </c>
      <c r="X88" s="14" t="str">
        <f>IF(X89&lt;&gt;""," -O","")</f>
        <v/>
      </c>
      <c r="Z88" s="14" t="str">
        <f>IF(Z89&lt;&gt;""," -O","")</f>
        <v/>
      </c>
      <c r="AB88" s="14" t="str">
        <f>IF(AB89&lt;&gt;""," -O","")</f>
        <v/>
      </c>
      <c r="AD88" s="14" t="str">
        <f>IF(AD89&lt;&gt;""," -O","")</f>
        <v/>
      </c>
      <c r="AF88" s="14" t="str">
        <f>IF(AF89&lt;&gt;""," -O","")</f>
        <v/>
      </c>
      <c r="AH88" s="14" t="str">
        <f>IF(AH89&lt;&gt;""," -O","")</f>
        <v/>
      </c>
      <c r="AJ88" s="14" t="str">
        <f>IF(AJ89&lt;&gt;""," -O","")</f>
        <v/>
      </c>
      <c r="AL88" s="14" t="str">
        <f>IF(AL89&lt;&gt;""," -O","")</f>
        <v/>
      </c>
      <c r="AN88" s="14" t="str">
        <f>IF(AN89&lt;&gt;""," -O","")</f>
        <v/>
      </c>
      <c r="AP88" s="14" t="str">
        <f>IF(AP89&lt;&gt;""," -O","")</f>
        <v/>
      </c>
      <c r="AR88" s="14" t="str">
        <f>IF(AR89&lt;&gt;""," -O","")</f>
        <v/>
      </c>
      <c r="AT88" s="14" t="str">
        <f>IF(AT89&lt;&gt;""," -O","")</f>
        <v/>
      </c>
      <c r="AV88" s="14" t="str">
        <f>IF(AV89&lt;&gt;""," -O","")</f>
        <v/>
      </c>
      <c r="AX88" s="14" t="str">
        <f>IF(AX89&lt;&gt;""," -O","")</f>
        <v/>
      </c>
      <c r="AZ88" s="14" t="str">
        <f>IF(AZ89&lt;&gt;""," -O","")</f>
        <v/>
      </c>
      <c r="BB88" s="14" t="str">
        <f>IF(BB89&lt;&gt;""," -O","")</f>
        <v/>
      </c>
      <c r="BD88" s="14" t="str">
        <f>IF(BD89&lt;&gt;""," -O","")</f>
        <v/>
      </c>
      <c r="BF88" s="14" t="str">
        <f>IF(BF89&lt;&gt;""," -O","")</f>
        <v/>
      </c>
      <c r="BH88" s="14" t="str">
        <f>IF(BH89&lt;&gt;""," -O","")</f>
        <v/>
      </c>
      <c r="BJ88" s="14" t="str">
        <f>IF(BJ89&lt;&gt;""," -O","")</f>
        <v/>
      </c>
    </row>
    <row r="89" spans="13:62">
      <c r="M89" s="14">
        <v>1.43</v>
      </c>
      <c r="N89" s="14" t="str">
        <f>IFERROR(VLOOKUP(M89,'CRUCE OPORTUNIDADES'!$C$6:$D$105,2,FALSE),"")</f>
        <v/>
      </c>
      <c r="O89" s="14">
        <v>2.4300000000000099</v>
      </c>
      <c r="P89" s="14" t="str">
        <f>IFERROR(VLOOKUP(O89,'CRUCE OPORTUNIDADES'!$C$6:$D$105,2,FALSE),"")</f>
        <v/>
      </c>
      <c r="Q89" s="14">
        <v>3.4300000000000201</v>
      </c>
      <c r="R89" s="14" t="str">
        <f>IFERROR(VLOOKUP(Q89,'CRUCE OPORTUNIDADES'!$C$6:$D$105,2,FALSE),"")</f>
        <v/>
      </c>
      <c r="S89" s="14">
        <v>4.4300000000000299</v>
      </c>
      <c r="T89" s="14" t="str">
        <f>IFERROR(VLOOKUP(S89,'CRUCE OPORTUNIDADES'!$C$6:$D$105,2,FALSE),"")</f>
        <v/>
      </c>
      <c r="U89" s="14">
        <v>5.4300000000000397</v>
      </c>
      <c r="V89" s="14" t="str">
        <f>IFERROR(VLOOKUP(U89,'CRUCE OPORTUNIDADES'!$C$6:$D$105,2,FALSE),"")</f>
        <v/>
      </c>
      <c r="W89" s="14">
        <v>6.4300000000000503</v>
      </c>
      <c r="X89" s="14" t="str">
        <f>IFERROR(VLOOKUP(W89,'CRUCE OPORTUNIDADES'!$C$6:$D$105,2,FALSE),"")</f>
        <v/>
      </c>
      <c r="Y89" s="14">
        <v>7.4300000000000601</v>
      </c>
      <c r="Z89" s="14" t="str">
        <f>IFERROR(VLOOKUP(Y89,'CRUCE OPORTUNIDADES'!$C$6:$D$105,2,FALSE),"")</f>
        <v/>
      </c>
      <c r="AA89" s="14">
        <v>8.4300000000000708</v>
      </c>
      <c r="AB89" s="14" t="str">
        <f>IFERROR(VLOOKUP(AA89,'CRUCE OPORTUNIDADES'!$C$6:$D$105,2,FALSE),"")</f>
        <v/>
      </c>
      <c r="AC89" s="14">
        <v>9.4300000000000797</v>
      </c>
      <c r="AD89" s="14" t="str">
        <f>IFERROR(VLOOKUP(AC89,'CRUCE OPORTUNIDADES'!$C$6:$D$105,2,FALSE),"")</f>
        <v/>
      </c>
      <c r="AE89" s="14">
        <v>10.430000000000099</v>
      </c>
      <c r="AF89" s="14" t="str">
        <f>IFERROR(VLOOKUP(AE89,'CRUCE OPORTUNIDADES'!$C$6:$D$105,2,FALSE),"")</f>
        <v/>
      </c>
      <c r="AG89" s="14">
        <v>11.430000000000099</v>
      </c>
      <c r="AH89" s="14" t="str">
        <f>IFERROR(VLOOKUP(AG89,'CRUCE OPORTUNIDADES'!$C$6:$D$105,2,FALSE),"")</f>
        <v/>
      </c>
      <c r="AI89" s="14">
        <v>12.430000000000099</v>
      </c>
      <c r="AJ89" s="14" t="str">
        <f>IFERROR(VLOOKUP(AI89,'CRUCE OPORTUNIDADES'!$C$6:$D$105,2,FALSE),"")</f>
        <v/>
      </c>
      <c r="AK89" s="14">
        <v>13.430000000000099</v>
      </c>
      <c r="AL89" s="14" t="str">
        <f>IFERROR(VLOOKUP(AK89,'CRUCE OPORTUNIDADES'!$C$6:$D$105,2,FALSE),"")</f>
        <v/>
      </c>
      <c r="AM89" s="14">
        <v>14.430000000000099</v>
      </c>
      <c r="AN89" s="14" t="str">
        <f>IFERROR(VLOOKUP(AM89,'CRUCE OPORTUNIDADES'!$C$6:$D$105,2,FALSE),"")</f>
        <v/>
      </c>
      <c r="AO89" s="14">
        <v>15.430000000000099</v>
      </c>
      <c r="AP89" s="14" t="str">
        <f>IFERROR(VLOOKUP(AO89,'CRUCE OPORTUNIDADES'!$C$6:$D$105,2,FALSE),"")</f>
        <v/>
      </c>
      <c r="AQ89" s="14">
        <v>16.430000000000099</v>
      </c>
      <c r="AR89" s="14" t="str">
        <f>IFERROR(VLOOKUP(AQ89,'CRUCE OPORTUNIDADES'!$C$6:$D$105,2,FALSE),"")</f>
        <v/>
      </c>
      <c r="AS89" s="14">
        <v>17.430000000000199</v>
      </c>
      <c r="AT89" s="14" t="str">
        <f>IFERROR(VLOOKUP(AS89,'CRUCE OPORTUNIDADES'!$C$6:$D$105,2,FALSE),"")</f>
        <v/>
      </c>
      <c r="AU89" s="14">
        <v>18.430000000000199</v>
      </c>
      <c r="AV89" s="14" t="str">
        <f>IFERROR(VLOOKUP(AU89,'CRUCE OPORTUNIDADES'!$C$6:$D$105,2,FALSE),"")</f>
        <v/>
      </c>
      <c r="AW89" s="14">
        <v>19.430000000000199</v>
      </c>
      <c r="AX89" s="14" t="str">
        <f>IFERROR(VLOOKUP(AW89,'CRUCE OPORTUNIDADES'!$C$6:$D$105,2,FALSE),"")</f>
        <v/>
      </c>
      <c r="AY89" s="14">
        <v>20.430000000000199</v>
      </c>
      <c r="AZ89" s="14" t="str">
        <f>IFERROR(VLOOKUP(AY89,'CRUCE OPORTUNIDADES'!$C$6:$D$105,2,FALSE),"")</f>
        <v/>
      </c>
      <c r="BA89" s="14">
        <v>21.430000000000199</v>
      </c>
      <c r="BB89" s="14" t="str">
        <f>IFERROR(VLOOKUP(BA89,'CRUCE OPORTUNIDADES'!$C$6:$D$105,2,FALSE),"")</f>
        <v/>
      </c>
      <c r="BC89" s="14">
        <v>22.430000000000199</v>
      </c>
      <c r="BD89" s="14" t="str">
        <f>IFERROR(VLOOKUP(BC89,'CRUCE OPORTUNIDADES'!$C$6:$D$105,2,FALSE),"")</f>
        <v/>
      </c>
      <c r="BE89" s="14">
        <v>23.430000000000199</v>
      </c>
      <c r="BF89" s="14" t="str">
        <f>IFERROR(VLOOKUP(BE89,'CRUCE OPORTUNIDADES'!$C$6:$D$105,2,FALSE),"")</f>
        <v/>
      </c>
      <c r="BG89" s="14">
        <v>24.430000000000199</v>
      </c>
      <c r="BH89" s="14" t="str">
        <f>IFERROR(VLOOKUP(BG89,'CRUCE OPORTUNIDADES'!$C$6:$D$105,2,FALSE),"")</f>
        <v/>
      </c>
      <c r="BI89" s="14">
        <v>25.430000000000199</v>
      </c>
      <c r="BJ89" s="14" t="str">
        <f>IFERROR(VLOOKUP(BI89,'CRUCE OPORTUNIDADES'!$C$6:$D$105,2,FALSE),"")</f>
        <v/>
      </c>
    </row>
    <row r="90" spans="13:62">
      <c r="N90" s="14" t="str">
        <f>IF(N91&lt;&gt;""," -O","")</f>
        <v/>
      </c>
      <c r="P90" s="14" t="str">
        <f>IF(P91&lt;&gt;""," -O","")</f>
        <v/>
      </c>
      <c r="R90" s="14" t="str">
        <f>IF(R91&lt;&gt;""," -O","")</f>
        <v/>
      </c>
      <c r="T90" s="14" t="str">
        <f>IF(T91&lt;&gt;""," -O","")</f>
        <v/>
      </c>
      <c r="V90" s="14" t="str">
        <f>IF(V91&lt;&gt;""," -O","")</f>
        <v/>
      </c>
      <c r="X90" s="14" t="str">
        <f>IF(X91&lt;&gt;""," -O","")</f>
        <v/>
      </c>
      <c r="Z90" s="14" t="str">
        <f>IF(Z91&lt;&gt;""," -O","")</f>
        <v/>
      </c>
      <c r="AB90" s="14" t="str">
        <f>IF(AB91&lt;&gt;""," -O","")</f>
        <v/>
      </c>
      <c r="AD90" s="14" t="str">
        <f>IF(AD91&lt;&gt;""," -O","")</f>
        <v/>
      </c>
      <c r="AF90" s="14" t="str">
        <f>IF(AF91&lt;&gt;""," -O","")</f>
        <v/>
      </c>
      <c r="AH90" s="14" t="str">
        <f>IF(AH91&lt;&gt;""," -O","")</f>
        <v/>
      </c>
      <c r="AJ90" s="14" t="str">
        <f>IF(AJ91&lt;&gt;""," -O","")</f>
        <v/>
      </c>
      <c r="AL90" s="14" t="str">
        <f>IF(AL91&lt;&gt;""," -O","")</f>
        <v/>
      </c>
      <c r="AN90" s="14" t="str">
        <f>IF(AN91&lt;&gt;""," -O","")</f>
        <v/>
      </c>
      <c r="AP90" s="14" t="str">
        <f>IF(AP91&lt;&gt;""," -O","")</f>
        <v/>
      </c>
      <c r="AR90" s="14" t="str">
        <f>IF(AR91&lt;&gt;""," -O","")</f>
        <v/>
      </c>
      <c r="AT90" s="14" t="str">
        <f>IF(AT91&lt;&gt;""," -O","")</f>
        <v/>
      </c>
      <c r="AV90" s="14" t="str">
        <f>IF(AV91&lt;&gt;""," -O","")</f>
        <v/>
      </c>
      <c r="AX90" s="14" t="str">
        <f>IF(AX91&lt;&gt;""," -O","")</f>
        <v/>
      </c>
      <c r="AZ90" s="14" t="str">
        <f>IF(AZ91&lt;&gt;""," -O","")</f>
        <v/>
      </c>
      <c r="BB90" s="14" t="str">
        <f>IF(BB91&lt;&gt;""," -O","")</f>
        <v/>
      </c>
      <c r="BD90" s="14" t="str">
        <f>IF(BD91&lt;&gt;""," -O","")</f>
        <v/>
      </c>
      <c r="BF90" s="14" t="str">
        <f>IF(BF91&lt;&gt;""," -O","")</f>
        <v/>
      </c>
      <c r="BH90" s="14" t="str">
        <f>IF(BH91&lt;&gt;""," -O","")</f>
        <v/>
      </c>
      <c r="BJ90" s="14" t="str">
        <f>IF(BJ91&lt;&gt;""," -O","")</f>
        <v/>
      </c>
    </row>
    <row r="91" spans="13:62">
      <c r="M91" s="14">
        <v>1.44</v>
      </c>
      <c r="N91" s="14" t="str">
        <f>IFERROR(VLOOKUP(M91,'CRUCE OPORTUNIDADES'!$C$6:$D$105,2,FALSE),"")</f>
        <v/>
      </c>
      <c r="O91" s="14">
        <v>2.4400000000000102</v>
      </c>
      <c r="P91" s="14" t="str">
        <f>IFERROR(VLOOKUP(O91,'CRUCE OPORTUNIDADES'!$C$6:$D$105,2,FALSE),"")</f>
        <v/>
      </c>
      <c r="Q91" s="14">
        <v>3.4400000000000199</v>
      </c>
      <c r="R91" s="14" t="str">
        <f>IFERROR(VLOOKUP(Q91,'CRUCE OPORTUNIDADES'!$C$6:$D$105,2,FALSE),"")</f>
        <v/>
      </c>
      <c r="S91" s="14">
        <v>4.4400000000000297</v>
      </c>
      <c r="T91" s="14" t="str">
        <f>IFERROR(VLOOKUP(S91,'CRUCE OPORTUNIDADES'!$C$6:$D$105,2,FALSE),"")</f>
        <v/>
      </c>
      <c r="U91" s="14">
        <v>5.4400000000000404</v>
      </c>
      <c r="V91" s="14" t="str">
        <f>IFERROR(VLOOKUP(U91,'CRUCE OPORTUNIDADES'!$C$6:$D$105,2,FALSE),"")</f>
        <v/>
      </c>
      <c r="W91" s="14">
        <v>6.4400000000000501</v>
      </c>
      <c r="X91" s="14" t="str">
        <f>IFERROR(VLOOKUP(W91,'CRUCE OPORTUNIDADES'!$C$6:$D$105,2,FALSE),"")</f>
        <v/>
      </c>
      <c r="Y91" s="14">
        <v>7.4400000000000599</v>
      </c>
      <c r="Z91" s="14" t="str">
        <f>IFERROR(VLOOKUP(Y91,'CRUCE OPORTUNIDADES'!$C$6:$D$105,2,FALSE),"")</f>
        <v/>
      </c>
      <c r="AA91" s="14">
        <v>8.4400000000000706</v>
      </c>
      <c r="AB91" s="14" t="str">
        <f>IFERROR(VLOOKUP(AA91,'CRUCE OPORTUNIDADES'!$C$6:$D$105,2,FALSE),"")</f>
        <v/>
      </c>
      <c r="AC91" s="14">
        <v>9.4400000000000794</v>
      </c>
      <c r="AD91" s="14" t="str">
        <f>IFERROR(VLOOKUP(AC91,'CRUCE OPORTUNIDADES'!$C$6:$D$105,2,FALSE),"")</f>
        <v/>
      </c>
      <c r="AE91" s="14">
        <v>10.440000000000101</v>
      </c>
      <c r="AF91" s="14" t="str">
        <f>IFERROR(VLOOKUP(AE91,'CRUCE OPORTUNIDADES'!$C$6:$D$105,2,FALSE),"")</f>
        <v/>
      </c>
      <c r="AG91" s="14">
        <v>11.440000000000101</v>
      </c>
      <c r="AH91" s="14" t="str">
        <f>IFERROR(VLOOKUP(AG91,'CRUCE OPORTUNIDADES'!$C$6:$D$105,2,FALSE),"")</f>
        <v/>
      </c>
      <c r="AI91" s="14">
        <v>12.440000000000101</v>
      </c>
      <c r="AJ91" s="14" t="str">
        <f>IFERROR(VLOOKUP(AI91,'CRUCE OPORTUNIDADES'!$C$6:$D$105,2,FALSE),"")</f>
        <v/>
      </c>
      <c r="AK91" s="14">
        <v>13.440000000000101</v>
      </c>
      <c r="AL91" s="14" t="str">
        <f>IFERROR(VLOOKUP(AK91,'CRUCE OPORTUNIDADES'!$C$6:$D$105,2,FALSE),"")</f>
        <v/>
      </c>
      <c r="AM91" s="14">
        <v>14.440000000000101</v>
      </c>
      <c r="AN91" s="14" t="str">
        <f>IFERROR(VLOOKUP(AM91,'CRUCE OPORTUNIDADES'!$C$6:$D$105,2,FALSE),"")</f>
        <v/>
      </c>
      <c r="AO91" s="14">
        <v>15.440000000000101</v>
      </c>
      <c r="AP91" s="14" t="str">
        <f>IFERROR(VLOOKUP(AO91,'CRUCE OPORTUNIDADES'!$C$6:$D$105,2,FALSE),"")</f>
        <v/>
      </c>
      <c r="AQ91" s="14">
        <v>16.4400000000002</v>
      </c>
      <c r="AR91" s="14" t="str">
        <f>IFERROR(VLOOKUP(AQ91,'CRUCE OPORTUNIDADES'!$C$6:$D$105,2,FALSE),"")</f>
        <v/>
      </c>
      <c r="AS91" s="14">
        <v>17.4400000000002</v>
      </c>
      <c r="AT91" s="14" t="str">
        <f>IFERROR(VLOOKUP(AS91,'CRUCE OPORTUNIDADES'!$C$6:$D$105,2,FALSE),"")</f>
        <v/>
      </c>
      <c r="AU91" s="14">
        <v>18.4400000000002</v>
      </c>
      <c r="AV91" s="14" t="str">
        <f>IFERROR(VLOOKUP(AU91,'CRUCE OPORTUNIDADES'!$C$6:$D$105,2,FALSE),"")</f>
        <v/>
      </c>
      <c r="AW91" s="14">
        <v>19.4400000000002</v>
      </c>
      <c r="AX91" s="14" t="str">
        <f>IFERROR(VLOOKUP(AW91,'CRUCE OPORTUNIDADES'!$C$6:$D$105,2,FALSE),"")</f>
        <v/>
      </c>
      <c r="AY91" s="14">
        <v>20.4400000000002</v>
      </c>
      <c r="AZ91" s="14" t="str">
        <f>IFERROR(VLOOKUP(AY91,'CRUCE OPORTUNIDADES'!$C$6:$D$105,2,FALSE),"")</f>
        <v/>
      </c>
      <c r="BA91" s="14">
        <v>21.4400000000002</v>
      </c>
      <c r="BB91" s="14" t="str">
        <f>IFERROR(VLOOKUP(BA91,'CRUCE OPORTUNIDADES'!$C$6:$D$105,2,FALSE),"")</f>
        <v/>
      </c>
      <c r="BC91" s="14">
        <v>22.4400000000002</v>
      </c>
      <c r="BD91" s="14" t="str">
        <f>IFERROR(VLOOKUP(BC91,'CRUCE OPORTUNIDADES'!$C$6:$D$105,2,FALSE),"")</f>
        <v/>
      </c>
      <c r="BE91" s="14">
        <v>23.4400000000002</v>
      </c>
      <c r="BF91" s="14" t="str">
        <f>IFERROR(VLOOKUP(BE91,'CRUCE OPORTUNIDADES'!$C$6:$D$105,2,FALSE),"")</f>
        <v/>
      </c>
      <c r="BG91" s="14">
        <v>24.4400000000002</v>
      </c>
      <c r="BH91" s="14" t="str">
        <f>IFERROR(VLOOKUP(BG91,'CRUCE OPORTUNIDADES'!$C$6:$D$105,2,FALSE),"")</f>
        <v/>
      </c>
      <c r="BI91" s="14">
        <v>25.4400000000002</v>
      </c>
      <c r="BJ91" s="14" t="str">
        <f>IFERROR(VLOOKUP(BI91,'CRUCE OPORTUNIDADES'!$C$6:$D$105,2,FALSE),"")</f>
        <v/>
      </c>
    </row>
    <row r="92" spans="13:62">
      <c r="N92" s="14" t="str">
        <f>IF(N93&lt;&gt;""," -O","")</f>
        <v/>
      </c>
      <c r="P92" s="14" t="str">
        <f>IF(P93&lt;&gt;""," -O","")</f>
        <v/>
      </c>
      <c r="R92" s="14" t="str">
        <f>IF(R93&lt;&gt;""," -O","")</f>
        <v/>
      </c>
      <c r="T92" s="14" t="str">
        <f>IF(T93&lt;&gt;""," -O","")</f>
        <v/>
      </c>
      <c r="V92" s="14" t="str">
        <f>IF(V93&lt;&gt;""," -O","")</f>
        <v/>
      </c>
      <c r="X92" s="14" t="str">
        <f>IF(X93&lt;&gt;""," -O","")</f>
        <v/>
      </c>
      <c r="Z92" s="14" t="str">
        <f>IF(Z93&lt;&gt;""," -O","")</f>
        <v/>
      </c>
      <c r="AB92" s="14" t="str">
        <f>IF(AB93&lt;&gt;""," -O","")</f>
        <v/>
      </c>
      <c r="AD92" s="14" t="str">
        <f>IF(AD93&lt;&gt;""," -O","")</f>
        <v/>
      </c>
      <c r="AF92" s="14" t="str">
        <f>IF(AF93&lt;&gt;""," -O","")</f>
        <v/>
      </c>
      <c r="AH92" s="14" t="str">
        <f>IF(AH93&lt;&gt;""," -O","")</f>
        <v/>
      </c>
      <c r="AJ92" s="14" t="str">
        <f>IF(AJ93&lt;&gt;""," -O","")</f>
        <v/>
      </c>
      <c r="AL92" s="14" t="str">
        <f>IF(AL93&lt;&gt;""," -O","")</f>
        <v/>
      </c>
      <c r="AN92" s="14" t="str">
        <f>IF(AN93&lt;&gt;""," -O","")</f>
        <v/>
      </c>
      <c r="AP92" s="14" t="str">
        <f>IF(AP93&lt;&gt;""," -O","")</f>
        <v/>
      </c>
      <c r="AR92" s="14" t="str">
        <f>IF(AR93&lt;&gt;""," -O","")</f>
        <v/>
      </c>
      <c r="AT92" s="14" t="str">
        <f>IF(AT93&lt;&gt;""," -O","")</f>
        <v/>
      </c>
      <c r="AV92" s="14" t="str">
        <f>IF(AV93&lt;&gt;""," -O","")</f>
        <v/>
      </c>
      <c r="AX92" s="14" t="str">
        <f>IF(AX93&lt;&gt;""," -O","")</f>
        <v/>
      </c>
      <c r="AZ92" s="14" t="str">
        <f>IF(AZ93&lt;&gt;""," -O","")</f>
        <v/>
      </c>
      <c r="BB92" s="14" t="str">
        <f>IF(BB93&lt;&gt;""," -O","")</f>
        <v/>
      </c>
      <c r="BD92" s="14" t="str">
        <f>IF(BD93&lt;&gt;""," -O","")</f>
        <v/>
      </c>
      <c r="BF92" s="14" t="str">
        <f>IF(BF93&lt;&gt;""," -O","")</f>
        <v/>
      </c>
      <c r="BH92" s="14" t="str">
        <f>IF(BH93&lt;&gt;""," -O","")</f>
        <v/>
      </c>
      <c r="BJ92" s="14" t="str">
        <f>IF(BJ93&lt;&gt;""," -O","")</f>
        <v/>
      </c>
    </row>
    <row r="93" spans="13:62">
      <c r="M93" s="14">
        <v>1.45</v>
      </c>
      <c r="N93" s="14" t="str">
        <f>IFERROR(VLOOKUP(M93,'CRUCE OPORTUNIDADES'!$C$6:$D$105,2,FALSE),"")</f>
        <v/>
      </c>
      <c r="O93" s="14">
        <v>2.4500000000000099</v>
      </c>
      <c r="P93" s="14" t="str">
        <f>IFERROR(VLOOKUP(O93,'CRUCE OPORTUNIDADES'!$C$6:$D$105,2,FALSE),"")</f>
        <v/>
      </c>
      <c r="Q93" s="14">
        <v>3.4500000000000202</v>
      </c>
      <c r="R93" s="14" t="str">
        <f>IFERROR(VLOOKUP(Q93,'CRUCE OPORTUNIDADES'!$C$6:$D$105,2,FALSE),"")</f>
        <v/>
      </c>
      <c r="S93" s="14">
        <v>4.4500000000000304</v>
      </c>
      <c r="T93" s="14" t="str">
        <f>IFERROR(VLOOKUP(S93,'CRUCE OPORTUNIDADES'!$C$6:$D$105,2,FALSE),"")</f>
        <v/>
      </c>
      <c r="U93" s="14">
        <v>5.4500000000000401</v>
      </c>
      <c r="V93" s="14" t="str">
        <f>IFERROR(VLOOKUP(U93,'CRUCE OPORTUNIDADES'!$C$6:$D$105,2,FALSE),"")</f>
        <v/>
      </c>
      <c r="W93" s="14">
        <v>6.4500000000000499</v>
      </c>
      <c r="X93" s="14" t="str">
        <f>IFERROR(VLOOKUP(W93,'CRUCE OPORTUNIDADES'!$C$6:$D$105,2,FALSE),"")</f>
        <v/>
      </c>
      <c r="Y93" s="14">
        <v>7.4500000000000597</v>
      </c>
      <c r="Z93" s="14" t="str">
        <f>IFERROR(VLOOKUP(Y93,'CRUCE OPORTUNIDADES'!$C$6:$D$105,2,FALSE),"")</f>
        <v/>
      </c>
      <c r="AA93" s="14">
        <v>8.4500000000000703</v>
      </c>
      <c r="AB93" s="14" t="str">
        <f>IFERROR(VLOOKUP(AA93,'CRUCE OPORTUNIDADES'!$C$6:$D$105,2,FALSE),"")</f>
        <v/>
      </c>
      <c r="AC93" s="14">
        <v>9.4500000000000792</v>
      </c>
      <c r="AD93" s="14" t="str">
        <f>IFERROR(VLOOKUP(AC93,'CRUCE OPORTUNIDADES'!$C$6:$D$105,2,FALSE),"")</f>
        <v/>
      </c>
      <c r="AE93" s="14">
        <v>10.450000000000101</v>
      </c>
      <c r="AF93" s="14" t="str">
        <f>IFERROR(VLOOKUP(AE93,'CRUCE OPORTUNIDADES'!$C$6:$D$105,2,FALSE),"")</f>
        <v/>
      </c>
      <c r="AG93" s="14">
        <v>11.450000000000101</v>
      </c>
      <c r="AH93" s="14" t="str">
        <f>IFERROR(VLOOKUP(AG93,'CRUCE OPORTUNIDADES'!$C$6:$D$105,2,FALSE),"")</f>
        <v/>
      </c>
      <c r="AI93" s="14">
        <v>12.450000000000101</v>
      </c>
      <c r="AJ93" s="14" t="str">
        <f>IFERROR(VLOOKUP(AI93,'CRUCE OPORTUNIDADES'!$C$6:$D$105,2,FALSE),"")</f>
        <v/>
      </c>
      <c r="AK93" s="14">
        <v>13.450000000000101</v>
      </c>
      <c r="AL93" s="14" t="str">
        <f>IFERROR(VLOOKUP(AK93,'CRUCE OPORTUNIDADES'!$C$6:$D$105,2,FALSE),"")</f>
        <v/>
      </c>
      <c r="AM93" s="14">
        <v>14.450000000000101</v>
      </c>
      <c r="AN93" s="14" t="str">
        <f>IFERROR(VLOOKUP(AM93,'CRUCE OPORTUNIDADES'!$C$6:$D$105,2,FALSE),"")</f>
        <v/>
      </c>
      <c r="AO93" s="14">
        <v>15.450000000000101</v>
      </c>
      <c r="AP93" s="14" t="str">
        <f>IFERROR(VLOOKUP(AO93,'CRUCE OPORTUNIDADES'!$C$6:$D$105,2,FALSE),"")</f>
        <v/>
      </c>
      <c r="AQ93" s="14">
        <v>16.450000000000099</v>
      </c>
      <c r="AR93" s="14" t="str">
        <f>IFERROR(VLOOKUP(AQ93,'CRUCE OPORTUNIDADES'!$C$6:$D$105,2,FALSE),"")</f>
        <v/>
      </c>
      <c r="AS93" s="14">
        <v>17.450000000000198</v>
      </c>
      <c r="AT93" s="14" t="str">
        <f>IFERROR(VLOOKUP(AS93,'CRUCE OPORTUNIDADES'!$C$6:$D$105,2,FALSE),"")</f>
        <v/>
      </c>
      <c r="AU93" s="14">
        <v>18.450000000000198</v>
      </c>
      <c r="AV93" s="14" t="str">
        <f>IFERROR(VLOOKUP(AU93,'CRUCE OPORTUNIDADES'!$C$6:$D$105,2,FALSE),"")</f>
        <v/>
      </c>
      <c r="AW93" s="14">
        <v>19.450000000000198</v>
      </c>
      <c r="AX93" s="14" t="str">
        <f>IFERROR(VLOOKUP(AW93,'CRUCE OPORTUNIDADES'!$C$6:$D$105,2,FALSE),"")</f>
        <v/>
      </c>
      <c r="AY93" s="14">
        <v>20.450000000000198</v>
      </c>
      <c r="AZ93" s="14" t="str">
        <f>IFERROR(VLOOKUP(AY93,'CRUCE OPORTUNIDADES'!$C$6:$D$105,2,FALSE),"")</f>
        <v/>
      </c>
      <c r="BA93" s="14">
        <v>21.450000000000198</v>
      </c>
      <c r="BB93" s="14" t="str">
        <f>IFERROR(VLOOKUP(BA93,'CRUCE OPORTUNIDADES'!$C$6:$D$105,2,FALSE),"")</f>
        <v/>
      </c>
      <c r="BC93" s="14">
        <v>22.450000000000198</v>
      </c>
      <c r="BD93" s="14" t="str">
        <f>IFERROR(VLOOKUP(BC93,'CRUCE OPORTUNIDADES'!$C$6:$D$105,2,FALSE),"")</f>
        <v/>
      </c>
      <c r="BE93" s="14">
        <v>23.450000000000198</v>
      </c>
      <c r="BF93" s="14" t="str">
        <f>IFERROR(VLOOKUP(BE93,'CRUCE OPORTUNIDADES'!$C$6:$D$105,2,FALSE),"")</f>
        <v/>
      </c>
      <c r="BG93" s="14">
        <v>24.450000000000198</v>
      </c>
      <c r="BH93" s="14" t="str">
        <f>IFERROR(VLOOKUP(BG93,'CRUCE OPORTUNIDADES'!$C$6:$D$105,2,FALSE),"")</f>
        <v/>
      </c>
      <c r="BI93" s="14">
        <v>25.450000000000198</v>
      </c>
      <c r="BJ93" s="14" t="str">
        <f>IFERROR(VLOOKUP(BI93,'CRUCE OPORTUNIDADES'!$C$6:$D$105,2,FALSE),"")</f>
        <v/>
      </c>
    </row>
    <row r="94" spans="13:62">
      <c r="N94" s="14" t="str">
        <f>IF(N95&lt;&gt;""," -O","")</f>
        <v/>
      </c>
      <c r="P94" s="14" t="str">
        <f>IF(P95&lt;&gt;""," -O","")</f>
        <v/>
      </c>
      <c r="R94" s="14" t="str">
        <f>IF(R95&lt;&gt;""," -O","")</f>
        <v/>
      </c>
      <c r="T94" s="14" t="str">
        <f>IF(T95&lt;&gt;""," -O","")</f>
        <v/>
      </c>
      <c r="V94" s="14" t="str">
        <f>IF(V95&lt;&gt;""," -O","")</f>
        <v/>
      </c>
      <c r="X94" s="14" t="str">
        <f>IF(X95&lt;&gt;""," -O","")</f>
        <v/>
      </c>
      <c r="Z94" s="14" t="str">
        <f>IF(Z95&lt;&gt;""," -O","")</f>
        <v/>
      </c>
      <c r="AB94" s="14" t="str">
        <f>IF(AB95&lt;&gt;""," -O","")</f>
        <v/>
      </c>
      <c r="AD94" s="14" t="str">
        <f>IF(AD95&lt;&gt;""," -O","")</f>
        <v/>
      </c>
      <c r="AF94" s="14" t="str">
        <f>IF(AF95&lt;&gt;""," -O","")</f>
        <v/>
      </c>
      <c r="AH94" s="14" t="str">
        <f>IF(AH95&lt;&gt;""," -O","")</f>
        <v/>
      </c>
      <c r="AJ94" s="14" t="str">
        <f>IF(AJ95&lt;&gt;""," -O","")</f>
        <v/>
      </c>
      <c r="AL94" s="14" t="str">
        <f>IF(AL95&lt;&gt;""," -O","")</f>
        <v/>
      </c>
      <c r="AN94" s="14" t="str">
        <f>IF(AN95&lt;&gt;""," -O","")</f>
        <v/>
      </c>
      <c r="AP94" s="14" t="str">
        <f>IF(AP95&lt;&gt;""," -O","")</f>
        <v/>
      </c>
      <c r="AR94" s="14" t="str">
        <f>IF(AR95&lt;&gt;""," -O","")</f>
        <v/>
      </c>
      <c r="AT94" s="14" t="str">
        <f>IF(AT95&lt;&gt;""," -O","")</f>
        <v/>
      </c>
      <c r="AV94" s="14" t="str">
        <f>IF(AV95&lt;&gt;""," -O","")</f>
        <v/>
      </c>
      <c r="AX94" s="14" t="str">
        <f>IF(AX95&lt;&gt;""," -O","")</f>
        <v/>
      </c>
      <c r="AZ94" s="14" t="str">
        <f>IF(AZ95&lt;&gt;""," -O","")</f>
        <v/>
      </c>
      <c r="BB94" s="14" t="str">
        <f>IF(BB95&lt;&gt;""," -O","")</f>
        <v/>
      </c>
      <c r="BD94" s="14" t="str">
        <f>IF(BD95&lt;&gt;""," -O","")</f>
        <v/>
      </c>
      <c r="BF94" s="14" t="str">
        <f>IF(BF95&lt;&gt;""," -O","")</f>
        <v/>
      </c>
      <c r="BH94" s="14" t="str">
        <f>IF(BH95&lt;&gt;""," -O","")</f>
        <v/>
      </c>
      <c r="BJ94" s="14" t="str">
        <f>IF(BJ95&lt;&gt;""," -O","")</f>
        <v/>
      </c>
    </row>
    <row r="95" spans="13:62">
      <c r="M95" s="14">
        <v>1.46</v>
      </c>
      <c r="N95" s="14" t="str">
        <f>IFERROR(VLOOKUP(M95,'CRUCE OPORTUNIDADES'!$C$6:$D$105,2,FALSE),"")</f>
        <v/>
      </c>
      <c r="O95" s="14">
        <v>2.4600000000000102</v>
      </c>
      <c r="P95" s="14" t="str">
        <f>IFERROR(VLOOKUP(O95,'CRUCE OPORTUNIDADES'!$C$6:$D$105,2,FALSE),"")</f>
        <v/>
      </c>
      <c r="Q95" s="14">
        <v>3.4600000000000199</v>
      </c>
      <c r="R95" s="14" t="str">
        <f>IFERROR(VLOOKUP(Q95,'CRUCE OPORTUNIDADES'!$C$6:$D$105,2,FALSE),"")</f>
        <v/>
      </c>
      <c r="S95" s="14">
        <v>4.4600000000000302</v>
      </c>
      <c r="T95" s="14" t="str">
        <f>IFERROR(VLOOKUP(S95,'CRUCE OPORTUNIDADES'!$C$6:$D$105,2,FALSE),"")</f>
        <v/>
      </c>
      <c r="U95" s="14">
        <v>5.4600000000000399</v>
      </c>
      <c r="V95" s="14" t="str">
        <f>IFERROR(VLOOKUP(U95,'CRUCE OPORTUNIDADES'!$C$6:$D$105,2,FALSE),"")</f>
        <v/>
      </c>
      <c r="W95" s="14">
        <v>6.4600000000000497</v>
      </c>
      <c r="X95" s="14" t="str">
        <f>IFERROR(VLOOKUP(W95,'CRUCE OPORTUNIDADES'!$C$6:$D$105,2,FALSE),"")</f>
        <v/>
      </c>
      <c r="Y95" s="14">
        <v>7.4600000000000604</v>
      </c>
      <c r="Z95" s="14" t="str">
        <f>IFERROR(VLOOKUP(Y95,'CRUCE OPORTUNIDADES'!$C$6:$D$105,2,FALSE),"")</f>
        <v/>
      </c>
      <c r="AA95" s="14">
        <v>8.4600000000000701</v>
      </c>
      <c r="AB95" s="14" t="str">
        <f>IFERROR(VLOOKUP(AA95,'CRUCE OPORTUNIDADES'!$C$6:$D$105,2,FALSE),"")</f>
        <v/>
      </c>
      <c r="AC95" s="14">
        <v>9.4600000000000808</v>
      </c>
      <c r="AD95" s="14" t="str">
        <f>IFERROR(VLOOKUP(AC95,'CRUCE OPORTUNIDADES'!$C$6:$D$105,2,FALSE),"")</f>
        <v/>
      </c>
      <c r="AE95" s="14">
        <v>10.4600000000001</v>
      </c>
      <c r="AF95" s="14" t="str">
        <f>IFERROR(VLOOKUP(AE95,'CRUCE OPORTUNIDADES'!$C$6:$D$105,2,FALSE),"")</f>
        <v/>
      </c>
      <c r="AG95" s="14">
        <v>11.4600000000001</v>
      </c>
      <c r="AH95" s="14" t="str">
        <f>IFERROR(VLOOKUP(AG95,'CRUCE OPORTUNIDADES'!$C$6:$D$105,2,FALSE),"")</f>
        <v/>
      </c>
      <c r="AI95" s="14">
        <v>12.4600000000001</v>
      </c>
      <c r="AJ95" s="14" t="str">
        <f>IFERROR(VLOOKUP(AI95,'CRUCE OPORTUNIDADES'!$C$6:$D$105,2,FALSE),"")</f>
        <v/>
      </c>
      <c r="AK95" s="14">
        <v>13.4600000000001</v>
      </c>
      <c r="AL95" s="14" t="str">
        <f>IFERROR(VLOOKUP(AK95,'CRUCE OPORTUNIDADES'!$C$6:$D$105,2,FALSE),"")</f>
        <v/>
      </c>
      <c r="AM95" s="14">
        <v>14.4600000000001</v>
      </c>
      <c r="AN95" s="14" t="str">
        <f>IFERROR(VLOOKUP(AM95,'CRUCE OPORTUNIDADES'!$C$6:$D$105,2,FALSE),"")</f>
        <v/>
      </c>
      <c r="AO95" s="14">
        <v>15.4600000000001</v>
      </c>
      <c r="AP95" s="14" t="str">
        <f>IFERROR(VLOOKUP(AO95,'CRUCE OPORTUNIDADES'!$C$6:$D$105,2,FALSE),"")</f>
        <v/>
      </c>
      <c r="AQ95" s="14">
        <v>16.4600000000002</v>
      </c>
      <c r="AR95" s="14" t="str">
        <f>IFERROR(VLOOKUP(AQ95,'CRUCE OPORTUNIDADES'!$C$6:$D$105,2,FALSE),"")</f>
        <v/>
      </c>
      <c r="AS95" s="14">
        <v>17.4600000000002</v>
      </c>
      <c r="AT95" s="14" t="str">
        <f>IFERROR(VLOOKUP(AS95,'CRUCE OPORTUNIDADES'!$C$6:$D$105,2,FALSE),"")</f>
        <v/>
      </c>
      <c r="AU95" s="14">
        <v>18.4600000000002</v>
      </c>
      <c r="AV95" s="14" t="str">
        <f>IFERROR(VLOOKUP(AU95,'CRUCE OPORTUNIDADES'!$C$6:$D$105,2,FALSE),"")</f>
        <v/>
      </c>
      <c r="AW95" s="14">
        <v>19.4600000000002</v>
      </c>
      <c r="AX95" s="14" t="str">
        <f>IFERROR(VLOOKUP(AW95,'CRUCE OPORTUNIDADES'!$C$6:$D$105,2,FALSE),"")</f>
        <v/>
      </c>
      <c r="AY95" s="14">
        <v>20.4600000000002</v>
      </c>
      <c r="AZ95" s="14" t="str">
        <f>IFERROR(VLOOKUP(AY95,'CRUCE OPORTUNIDADES'!$C$6:$D$105,2,FALSE),"")</f>
        <v/>
      </c>
      <c r="BA95" s="14">
        <v>21.4600000000002</v>
      </c>
      <c r="BB95" s="14" t="str">
        <f>IFERROR(VLOOKUP(BA95,'CRUCE OPORTUNIDADES'!$C$6:$D$105,2,FALSE),"")</f>
        <v/>
      </c>
      <c r="BC95" s="14">
        <v>22.4600000000002</v>
      </c>
      <c r="BD95" s="14" t="str">
        <f>IFERROR(VLOOKUP(BC95,'CRUCE OPORTUNIDADES'!$C$6:$D$105,2,FALSE),"")</f>
        <v/>
      </c>
      <c r="BE95" s="14">
        <v>23.4600000000002</v>
      </c>
      <c r="BF95" s="14" t="str">
        <f>IFERROR(VLOOKUP(BE95,'CRUCE OPORTUNIDADES'!$C$6:$D$105,2,FALSE),"")</f>
        <v/>
      </c>
      <c r="BG95" s="14">
        <v>24.4600000000002</v>
      </c>
      <c r="BH95" s="14" t="str">
        <f>IFERROR(VLOOKUP(BG95,'CRUCE OPORTUNIDADES'!$C$6:$D$105,2,FALSE),"")</f>
        <v/>
      </c>
      <c r="BI95" s="14">
        <v>25.4600000000002</v>
      </c>
      <c r="BJ95" s="14" t="str">
        <f>IFERROR(VLOOKUP(BI95,'CRUCE OPORTUNIDADES'!$C$6:$D$105,2,FALSE),"")</f>
        <v/>
      </c>
    </row>
    <row r="96" spans="13:62">
      <c r="N96" s="14" t="str">
        <f>IF(N97&lt;&gt;""," -O","")</f>
        <v/>
      </c>
      <c r="P96" s="14" t="str">
        <f>IF(P97&lt;&gt;""," -O","")</f>
        <v/>
      </c>
      <c r="R96" s="14" t="str">
        <f>IF(R97&lt;&gt;""," -O","")</f>
        <v/>
      </c>
      <c r="T96" s="14" t="str">
        <f>IF(T97&lt;&gt;""," -O","")</f>
        <v/>
      </c>
      <c r="V96" s="14" t="str">
        <f>IF(V97&lt;&gt;""," -O","")</f>
        <v/>
      </c>
      <c r="X96" s="14" t="str">
        <f>IF(X97&lt;&gt;""," -O","")</f>
        <v/>
      </c>
      <c r="Z96" s="14" t="str">
        <f>IF(Z97&lt;&gt;""," -O","")</f>
        <v/>
      </c>
      <c r="AB96" s="14" t="str">
        <f>IF(AB97&lt;&gt;""," -O","")</f>
        <v/>
      </c>
      <c r="AD96" s="14" t="str">
        <f>IF(AD97&lt;&gt;""," -O","")</f>
        <v/>
      </c>
      <c r="AF96" s="14" t="str">
        <f>IF(AF97&lt;&gt;""," -O","")</f>
        <v/>
      </c>
      <c r="AH96" s="14" t="str">
        <f>IF(AH97&lt;&gt;""," -O","")</f>
        <v/>
      </c>
      <c r="AJ96" s="14" t="str">
        <f>IF(AJ97&lt;&gt;""," -O","")</f>
        <v/>
      </c>
      <c r="AL96" s="14" t="str">
        <f>IF(AL97&lt;&gt;""," -O","")</f>
        <v/>
      </c>
      <c r="AN96" s="14" t="str">
        <f>IF(AN97&lt;&gt;""," -O","")</f>
        <v/>
      </c>
      <c r="AP96" s="14" t="str">
        <f>IF(AP97&lt;&gt;""," -O","")</f>
        <v/>
      </c>
      <c r="AR96" s="14" t="str">
        <f>IF(AR97&lt;&gt;""," -O","")</f>
        <v/>
      </c>
      <c r="AT96" s="14" t="str">
        <f>IF(AT97&lt;&gt;""," -O","")</f>
        <v/>
      </c>
      <c r="AV96" s="14" t="str">
        <f>IF(AV97&lt;&gt;""," -O","")</f>
        <v/>
      </c>
      <c r="AX96" s="14" t="str">
        <f>IF(AX97&lt;&gt;""," -O","")</f>
        <v/>
      </c>
      <c r="AZ96" s="14" t="str">
        <f>IF(AZ97&lt;&gt;""," -O","")</f>
        <v/>
      </c>
      <c r="BB96" s="14" t="str">
        <f>IF(BB97&lt;&gt;""," -O","")</f>
        <v/>
      </c>
      <c r="BD96" s="14" t="str">
        <f>IF(BD97&lt;&gt;""," -O","")</f>
        <v/>
      </c>
      <c r="BF96" s="14" t="str">
        <f>IF(BF97&lt;&gt;""," -O","")</f>
        <v/>
      </c>
      <c r="BH96" s="14" t="str">
        <f>IF(BH97&lt;&gt;""," -O","")</f>
        <v/>
      </c>
      <c r="BJ96" s="14" t="str">
        <f>IF(BJ97&lt;&gt;""," -O","")</f>
        <v/>
      </c>
    </row>
    <row r="97" spans="13:62">
      <c r="M97" s="14">
        <v>1.47</v>
      </c>
      <c r="N97" s="14" t="str">
        <f>IFERROR(VLOOKUP(M97,'CRUCE OPORTUNIDADES'!$C$6:$D$105,2,FALSE),"")</f>
        <v/>
      </c>
      <c r="O97" s="14">
        <v>2.47000000000001</v>
      </c>
      <c r="P97" s="14" t="str">
        <f>IFERROR(VLOOKUP(O97,'CRUCE OPORTUNIDADES'!$C$6:$D$105,2,FALSE),"")</f>
        <v/>
      </c>
      <c r="Q97" s="14">
        <v>3.4700000000000202</v>
      </c>
      <c r="R97" s="14" t="str">
        <f>IFERROR(VLOOKUP(Q97,'CRUCE OPORTUNIDADES'!$C$6:$D$105,2,FALSE),"")</f>
        <v/>
      </c>
      <c r="S97" s="14">
        <v>4.4700000000000299</v>
      </c>
      <c r="T97" s="14" t="str">
        <f>IFERROR(VLOOKUP(S97,'CRUCE OPORTUNIDADES'!$C$6:$D$105,2,FALSE),"")</f>
        <v/>
      </c>
      <c r="U97" s="14">
        <v>5.4700000000000397</v>
      </c>
      <c r="V97" s="14" t="str">
        <f>IFERROR(VLOOKUP(U97,'CRUCE OPORTUNIDADES'!$C$6:$D$105,2,FALSE),"")</f>
        <v/>
      </c>
      <c r="W97" s="14">
        <v>6.4700000000000504</v>
      </c>
      <c r="X97" s="14" t="str">
        <f>IFERROR(VLOOKUP(W97,'CRUCE OPORTUNIDADES'!$C$6:$D$105,2,FALSE),"")</f>
        <v/>
      </c>
      <c r="Y97" s="14">
        <v>7.4700000000000601</v>
      </c>
      <c r="Z97" s="14" t="str">
        <f>IFERROR(VLOOKUP(Y97,'CRUCE OPORTUNIDADES'!$C$6:$D$105,2,FALSE),"")</f>
        <v/>
      </c>
      <c r="AA97" s="14">
        <v>8.4700000000000699</v>
      </c>
      <c r="AB97" s="14" t="str">
        <f>IFERROR(VLOOKUP(AA97,'CRUCE OPORTUNIDADES'!$C$6:$D$105,2,FALSE),"")</f>
        <v/>
      </c>
      <c r="AC97" s="14">
        <v>9.4700000000000806</v>
      </c>
      <c r="AD97" s="14" t="str">
        <f>IFERROR(VLOOKUP(AC97,'CRUCE OPORTUNIDADES'!$C$6:$D$105,2,FALSE),"")</f>
        <v/>
      </c>
      <c r="AE97" s="14">
        <v>10.4700000000001</v>
      </c>
      <c r="AF97" s="14" t="str">
        <f>IFERROR(VLOOKUP(AE97,'CRUCE OPORTUNIDADES'!$C$6:$D$105,2,FALSE),"")</f>
        <v/>
      </c>
      <c r="AG97" s="14">
        <v>11.4700000000001</v>
      </c>
      <c r="AH97" s="14" t="str">
        <f>IFERROR(VLOOKUP(AG97,'CRUCE OPORTUNIDADES'!$C$6:$D$105,2,FALSE),"")</f>
        <v/>
      </c>
      <c r="AI97" s="14">
        <v>12.4700000000001</v>
      </c>
      <c r="AJ97" s="14" t="str">
        <f>IFERROR(VLOOKUP(AI97,'CRUCE OPORTUNIDADES'!$C$6:$D$105,2,FALSE),"")</f>
        <v/>
      </c>
      <c r="AK97" s="14">
        <v>13.4700000000001</v>
      </c>
      <c r="AL97" s="14" t="str">
        <f>IFERROR(VLOOKUP(AK97,'CRUCE OPORTUNIDADES'!$C$6:$D$105,2,FALSE),"")</f>
        <v/>
      </c>
      <c r="AM97" s="14">
        <v>14.4700000000001</v>
      </c>
      <c r="AN97" s="14" t="str">
        <f>IFERROR(VLOOKUP(AM97,'CRUCE OPORTUNIDADES'!$C$6:$D$105,2,FALSE),"")</f>
        <v/>
      </c>
      <c r="AO97" s="14">
        <v>15.4700000000001</v>
      </c>
      <c r="AP97" s="14" t="str">
        <f>IFERROR(VLOOKUP(AO97,'CRUCE OPORTUNIDADES'!$C$6:$D$105,2,FALSE),"")</f>
        <v/>
      </c>
      <c r="AQ97" s="14">
        <v>16.470000000000098</v>
      </c>
      <c r="AR97" s="14" t="str">
        <f>IFERROR(VLOOKUP(AQ97,'CRUCE OPORTUNIDADES'!$C$6:$D$105,2,FALSE),"")</f>
        <v/>
      </c>
      <c r="AS97" s="14">
        <v>17.470000000000201</v>
      </c>
      <c r="AT97" s="14" t="str">
        <f>IFERROR(VLOOKUP(AS97,'CRUCE OPORTUNIDADES'!$C$6:$D$105,2,FALSE),"")</f>
        <v/>
      </c>
      <c r="AU97" s="14">
        <v>18.470000000000201</v>
      </c>
      <c r="AV97" s="14" t="str">
        <f>IFERROR(VLOOKUP(AU97,'CRUCE OPORTUNIDADES'!$C$6:$D$105,2,FALSE),"")</f>
        <v/>
      </c>
      <c r="AW97" s="14">
        <v>19.470000000000201</v>
      </c>
      <c r="AX97" s="14" t="str">
        <f>IFERROR(VLOOKUP(AW97,'CRUCE OPORTUNIDADES'!$C$6:$D$105,2,FALSE),"")</f>
        <v/>
      </c>
      <c r="AY97" s="14">
        <v>20.470000000000201</v>
      </c>
      <c r="AZ97" s="14" t="str">
        <f>IFERROR(VLOOKUP(AY97,'CRUCE OPORTUNIDADES'!$C$6:$D$105,2,FALSE),"")</f>
        <v/>
      </c>
      <c r="BA97" s="14">
        <v>21.470000000000201</v>
      </c>
      <c r="BB97" s="14" t="str">
        <f>IFERROR(VLOOKUP(BA97,'CRUCE OPORTUNIDADES'!$C$6:$D$105,2,FALSE),"")</f>
        <v/>
      </c>
      <c r="BC97" s="14">
        <v>22.470000000000201</v>
      </c>
      <c r="BD97" s="14" t="str">
        <f>IFERROR(VLOOKUP(BC97,'CRUCE OPORTUNIDADES'!$C$6:$D$105,2,FALSE),"")</f>
        <v/>
      </c>
      <c r="BE97" s="14">
        <v>23.470000000000201</v>
      </c>
      <c r="BF97" s="14" t="str">
        <f>IFERROR(VLOOKUP(BE97,'CRUCE OPORTUNIDADES'!$C$6:$D$105,2,FALSE),"")</f>
        <v/>
      </c>
      <c r="BG97" s="14">
        <v>24.470000000000201</v>
      </c>
      <c r="BH97" s="14" t="str">
        <f>IFERROR(VLOOKUP(BG97,'CRUCE OPORTUNIDADES'!$C$6:$D$105,2,FALSE),"")</f>
        <v/>
      </c>
      <c r="BI97" s="14">
        <v>25.470000000000201</v>
      </c>
      <c r="BJ97" s="14" t="str">
        <f>IFERROR(VLOOKUP(BI97,'CRUCE OPORTUNIDADES'!$C$6:$D$105,2,FALSE),"")</f>
        <v/>
      </c>
    </row>
    <row r="98" spans="13:62">
      <c r="N98" s="14" t="str">
        <f>IF(N99&lt;&gt;""," -O","")</f>
        <v/>
      </c>
      <c r="P98" s="14" t="str">
        <f>IF(P99&lt;&gt;""," -O","")</f>
        <v/>
      </c>
      <c r="R98" s="14" t="str">
        <f>IF(R99&lt;&gt;""," -O","")</f>
        <v/>
      </c>
      <c r="T98" s="14" t="str">
        <f>IF(T99&lt;&gt;""," -O","")</f>
        <v/>
      </c>
      <c r="V98" s="14" t="str">
        <f>IF(V99&lt;&gt;""," -O","")</f>
        <v/>
      </c>
      <c r="X98" s="14" t="str">
        <f>IF(X99&lt;&gt;""," -O","")</f>
        <v/>
      </c>
      <c r="Z98" s="14" t="str">
        <f>IF(Z99&lt;&gt;""," -O","")</f>
        <v/>
      </c>
      <c r="AB98" s="14" t="str">
        <f>IF(AB99&lt;&gt;""," -O","")</f>
        <v/>
      </c>
      <c r="AD98" s="14" t="str">
        <f>IF(AD99&lt;&gt;""," -O","")</f>
        <v/>
      </c>
      <c r="AF98" s="14" t="str">
        <f>IF(AF99&lt;&gt;""," -O","")</f>
        <v/>
      </c>
      <c r="AH98" s="14" t="str">
        <f>IF(AH99&lt;&gt;""," -O","")</f>
        <v/>
      </c>
      <c r="AJ98" s="14" t="str">
        <f>IF(AJ99&lt;&gt;""," -O","")</f>
        <v/>
      </c>
      <c r="AL98" s="14" t="str">
        <f>IF(AL99&lt;&gt;""," -O","")</f>
        <v/>
      </c>
      <c r="AN98" s="14" t="str">
        <f>IF(AN99&lt;&gt;""," -O","")</f>
        <v/>
      </c>
      <c r="AP98" s="14" t="str">
        <f>IF(AP99&lt;&gt;""," -O","")</f>
        <v/>
      </c>
      <c r="AR98" s="14" t="str">
        <f>IF(AR99&lt;&gt;""," -O","")</f>
        <v/>
      </c>
      <c r="AT98" s="14" t="str">
        <f>IF(AT99&lt;&gt;""," -O","")</f>
        <v/>
      </c>
      <c r="AV98" s="14" t="str">
        <f>IF(AV99&lt;&gt;""," -O","")</f>
        <v/>
      </c>
      <c r="AX98" s="14" t="str">
        <f>IF(AX99&lt;&gt;""," -O","")</f>
        <v/>
      </c>
      <c r="AZ98" s="14" t="str">
        <f>IF(AZ99&lt;&gt;""," -O","")</f>
        <v/>
      </c>
      <c r="BB98" s="14" t="str">
        <f>IF(BB99&lt;&gt;""," -O","")</f>
        <v/>
      </c>
      <c r="BD98" s="14" t="str">
        <f>IF(BD99&lt;&gt;""," -O","")</f>
        <v/>
      </c>
      <c r="BF98" s="14" t="str">
        <f>IF(BF99&lt;&gt;""," -O","")</f>
        <v/>
      </c>
      <c r="BH98" s="14" t="str">
        <f>IF(BH99&lt;&gt;""," -O","")</f>
        <v/>
      </c>
      <c r="BJ98" s="14" t="str">
        <f>IF(BJ99&lt;&gt;""," -O","")</f>
        <v/>
      </c>
    </row>
    <row r="99" spans="13:62">
      <c r="M99" s="14">
        <v>1.48</v>
      </c>
      <c r="N99" s="14" t="str">
        <f>IFERROR(VLOOKUP(M99,'CRUCE OPORTUNIDADES'!$C$6:$D$105,2,FALSE),"")</f>
        <v/>
      </c>
      <c r="O99" s="14">
        <v>2.4800000000000102</v>
      </c>
      <c r="P99" s="14" t="str">
        <f>IFERROR(VLOOKUP(O99,'CRUCE OPORTUNIDADES'!$C$6:$D$105,2,FALSE),"")</f>
        <v/>
      </c>
      <c r="Q99" s="14">
        <v>3.48000000000002</v>
      </c>
      <c r="R99" s="14" t="str">
        <f>IFERROR(VLOOKUP(Q99,'CRUCE OPORTUNIDADES'!$C$6:$D$105,2,FALSE),"")</f>
        <v/>
      </c>
      <c r="S99" s="14">
        <v>4.4800000000000297</v>
      </c>
      <c r="T99" s="14" t="str">
        <f>IFERROR(VLOOKUP(S99,'CRUCE OPORTUNIDADES'!$C$6:$D$105,2,FALSE),"")</f>
        <v/>
      </c>
      <c r="U99" s="14">
        <v>5.4800000000000404</v>
      </c>
      <c r="V99" s="14" t="str">
        <f>IFERROR(VLOOKUP(U99,'CRUCE OPORTUNIDADES'!$C$6:$D$105,2,FALSE),"")</f>
        <v/>
      </c>
      <c r="W99" s="14">
        <v>6.4800000000000502</v>
      </c>
      <c r="X99" s="14" t="str">
        <f>IFERROR(VLOOKUP(W99,'CRUCE OPORTUNIDADES'!$C$6:$D$105,2,FALSE),"")</f>
        <v/>
      </c>
      <c r="Y99" s="14">
        <v>7.4800000000000599</v>
      </c>
      <c r="Z99" s="14" t="str">
        <f>IFERROR(VLOOKUP(Y99,'CRUCE OPORTUNIDADES'!$C$6:$D$105,2,FALSE),"")</f>
        <v/>
      </c>
      <c r="AA99" s="14">
        <v>8.4800000000000697</v>
      </c>
      <c r="AB99" s="14" t="str">
        <f>IFERROR(VLOOKUP(AA99,'CRUCE OPORTUNIDADES'!$C$6:$D$105,2,FALSE),"")</f>
        <v/>
      </c>
      <c r="AC99" s="14">
        <v>9.4800000000000804</v>
      </c>
      <c r="AD99" s="14" t="str">
        <f>IFERROR(VLOOKUP(AC99,'CRUCE OPORTUNIDADES'!$C$6:$D$105,2,FALSE),"")</f>
        <v/>
      </c>
      <c r="AE99" s="14">
        <v>10.4800000000001</v>
      </c>
      <c r="AF99" s="14" t="str">
        <f>IFERROR(VLOOKUP(AE99,'CRUCE OPORTUNIDADES'!$C$6:$D$105,2,FALSE),"")</f>
        <v/>
      </c>
      <c r="AG99" s="14">
        <v>11.4800000000001</v>
      </c>
      <c r="AH99" s="14" t="str">
        <f>IFERROR(VLOOKUP(AG99,'CRUCE OPORTUNIDADES'!$C$6:$D$105,2,FALSE),"")</f>
        <v/>
      </c>
      <c r="AI99" s="14">
        <v>12.4800000000001</v>
      </c>
      <c r="AJ99" s="14" t="str">
        <f>IFERROR(VLOOKUP(AI99,'CRUCE OPORTUNIDADES'!$C$6:$D$105,2,FALSE),"")</f>
        <v/>
      </c>
      <c r="AK99" s="14">
        <v>13.4800000000001</v>
      </c>
      <c r="AL99" s="14" t="str">
        <f>IFERROR(VLOOKUP(AK99,'CRUCE OPORTUNIDADES'!$C$6:$D$105,2,FALSE),"")</f>
        <v/>
      </c>
      <c r="AM99" s="14">
        <v>14.4800000000001</v>
      </c>
      <c r="AN99" s="14" t="str">
        <f>IFERROR(VLOOKUP(AM99,'CRUCE OPORTUNIDADES'!$C$6:$D$105,2,FALSE),"")</f>
        <v/>
      </c>
      <c r="AO99" s="14">
        <v>15.4800000000001</v>
      </c>
      <c r="AP99" s="14" t="str">
        <f>IFERROR(VLOOKUP(AO99,'CRUCE OPORTUNIDADES'!$C$6:$D$105,2,FALSE),"")</f>
        <v/>
      </c>
      <c r="AQ99" s="14">
        <v>16.480000000000199</v>
      </c>
      <c r="AR99" s="14" t="str">
        <f>IFERROR(VLOOKUP(AQ99,'CRUCE OPORTUNIDADES'!$C$6:$D$105,2,FALSE),"")</f>
        <v/>
      </c>
      <c r="AS99" s="14">
        <v>17.480000000000199</v>
      </c>
      <c r="AT99" s="14" t="str">
        <f>IFERROR(VLOOKUP(AS99,'CRUCE OPORTUNIDADES'!$C$6:$D$105,2,FALSE),"")</f>
        <v/>
      </c>
      <c r="AU99" s="14">
        <v>18.480000000000199</v>
      </c>
      <c r="AV99" s="14" t="str">
        <f>IFERROR(VLOOKUP(AU99,'CRUCE OPORTUNIDADES'!$C$6:$D$105,2,FALSE),"")</f>
        <v/>
      </c>
      <c r="AW99" s="14">
        <v>19.480000000000199</v>
      </c>
      <c r="AX99" s="14" t="str">
        <f>IFERROR(VLOOKUP(AW99,'CRUCE OPORTUNIDADES'!$C$6:$D$105,2,FALSE),"")</f>
        <v/>
      </c>
      <c r="AY99" s="14">
        <v>20.480000000000199</v>
      </c>
      <c r="AZ99" s="14" t="str">
        <f>IFERROR(VLOOKUP(AY99,'CRUCE OPORTUNIDADES'!$C$6:$D$105,2,FALSE),"")</f>
        <v/>
      </c>
      <c r="BA99" s="14">
        <v>21.480000000000199</v>
      </c>
      <c r="BB99" s="14" t="str">
        <f>IFERROR(VLOOKUP(BA99,'CRUCE OPORTUNIDADES'!$C$6:$D$105,2,FALSE),"")</f>
        <v/>
      </c>
      <c r="BC99" s="14">
        <v>22.480000000000199</v>
      </c>
      <c r="BD99" s="14" t="str">
        <f>IFERROR(VLOOKUP(BC99,'CRUCE OPORTUNIDADES'!$C$6:$D$105,2,FALSE),"")</f>
        <v/>
      </c>
      <c r="BE99" s="14">
        <v>23.480000000000199</v>
      </c>
      <c r="BF99" s="14" t="str">
        <f>IFERROR(VLOOKUP(BE99,'CRUCE OPORTUNIDADES'!$C$6:$D$105,2,FALSE),"")</f>
        <v/>
      </c>
      <c r="BG99" s="14">
        <v>24.480000000000199</v>
      </c>
      <c r="BH99" s="14" t="str">
        <f>IFERROR(VLOOKUP(BG99,'CRUCE OPORTUNIDADES'!$C$6:$D$105,2,FALSE),"")</f>
        <v/>
      </c>
      <c r="BI99" s="14">
        <v>25.480000000000199</v>
      </c>
      <c r="BJ99" s="14" t="str">
        <f>IFERROR(VLOOKUP(BI99,'CRUCE OPORTUNIDADES'!$C$6:$D$105,2,FALSE),"")</f>
        <v/>
      </c>
    </row>
    <row r="100" spans="13:62">
      <c r="N100" s="14" t="str">
        <f>IF(N101&lt;&gt;""," -O","")</f>
        <v/>
      </c>
      <c r="P100" s="14" t="str">
        <f>IF(P101&lt;&gt;""," -O","")</f>
        <v/>
      </c>
      <c r="R100" s="14" t="str">
        <f>IF(R101&lt;&gt;""," -O","")</f>
        <v/>
      </c>
      <c r="T100" s="14" t="str">
        <f>IF(T101&lt;&gt;""," -O","")</f>
        <v/>
      </c>
      <c r="V100" s="14" t="str">
        <f>IF(V101&lt;&gt;""," -O","")</f>
        <v/>
      </c>
      <c r="X100" s="14" t="str">
        <f>IF(X101&lt;&gt;""," -O","")</f>
        <v/>
      </c>
      <c r="Z100" s="14" t="str">
        <f>IF(Z101&lt;&gt;""," -O","")</f>
        <v/>
      </c>
      <c r="AB100" s="14" t="str">
        <f>IF(AB101&lt;&gt;""," -O","")</f>
        <v/>
      </c>
      <c r="AD100" s="14" t="str">
        <f>IF(AD101&lt;&gt;""," -O","")</f>
        <v/>
      </c>
      <c r="AF100" s="14" t="str">
        <f>IF(AF101&lt;&gt;""," -O","")</f>
        <v/>
      </c>
      <c r="AH100" s="14" t="str">
        <f>IF(AH101&lt;&gt;""," -O","")</f>
        <v/>
      </c>
      <c r="AJ100" s="14" t="str">
        <f>IF(AJ101&lt;&gt;""," -O","")</f>
        <v/>
      </c>
      <c r="AL100" s="14" t="str">
        <f>IF(AL101&lt;&gt;""," -O","")</f>
        <v/>
      </c>
      <c r="AN100" s="14" t="str">
        <f>IF(AN101&lt;&gt;""," -O","")</f>
        <v/>
      </c>
      <c r="AP100" s="14" t="str">
        <f>IF(AP101&lt;&gt;""," -O","")</f>
        <v/>
      </c>
      <c r="AR100" s="14" t="str">
        <f>IF(AR101&lt;&gt;""," -O","")</f>
        <v/>
      </c>
      <c r="AT100" s="14" t="str">
        <f>IF(AT101&lt;&gt;""," -O","")</f>
        <v/>
      </c>
      <c r="AV100" s="14" t="str">
        <f>IF(AV101&lt;&gt;""," -O","")</f>
        <v/>
      </c>
      <c r="AX100" s="14" t="str">
        <f>IF(AX101&lt;&gt;""," -O","")</f>
        <v/>
      </c>
      <c r="AZ100" s="14" t="str">
        <f>IF(AZ101&lt;&gt;""," -O","")</f>
        <v/>
      </c>
      <c r="BB100" s="14" t="str">
        <f>IF(BB101&lt;&gt;""," -O","")</f>
        <v/>
      </c>
      <c r="BD100" s="14" t="str">
        <f>IF(BD101&lt;&gt;""," -O","")</f>
        <v/>
      </c>
      <c r="BF100" s="14" t="str">
        <f>IF(BF101&lt;&gt;""," -O","")</f>
        <v/>
      </c>
      <c r="BH100" s="14" t="str">
        <f>IF(BH101&lt;&gt;""," -O","")</f>
        <v/>
      </c>
      <c r="BJ100" s="14" t="str">
        <f>IF(BJ101&lt;&gt;""," -O","")</f>
        <v/>
      </c>
    </row>
    <row r="101" spans="13:62">
      <c r="M101" s="14">
        <v>1.49</v>
      </c>
      <c r="N101" s="14" t="str">
        <f>IFERROR(VLOOKUP(M101,'CRUCE OPORTUNIDADES'!$C$6:$D$105,2,FALSE),"")</f>
        <v/>
      </c>
      <c r="O101" s="14">
        <v>2.49000000000001</v>
      </c>
      <c r="P101" s="14" t="str">
        <f>IFERROR(VLOOKUP(O101,'CRUCE OPORTUNIDADES'!$C$6:$D$105,2,FALSE),"")</f>
        <v/>
      </c>
      <c r="Q101" s="14">
        <v>3.4900000000000202</v>
      </c>
      <c r="R101" s="14" t="str">
        <f>IFERROR(VLOOKUP(Q101,'CRUCE OPORTUNIDADES'!$C$6:$D$105,2,FALSE),"")</f>
        <v/>
      </c>
      <c r="S101" s="14">
        <v>4.4900000000000304</v>
      </c>
      <c r="T101" s="14" t="str">
        <f>IFERROR(VLOOKUP(S101,'CRUCE OPORTUNIDADES'!$C$6:$D$105,2,FALSE),"")</f>
        <v/>
      </c>
      <c r="U101" s="14">
        <v>5.4900000000000402</v>
      </c>
      <c r="V101" s="14" t="str">
        <f>IFERROR(VLOOKUP(U101,'CRUCE OPORTUNIDADES'!$C$6:$D$105,2,FALSE),"")</f>
        <v/>
      </c>
      <c r="W101" s="14">
        <v>6.49000000000005</v>
      </c>
      <c r="X101" s="14" t="str">
        <f>IFERROR(VLOOKUP(W101,'CRUCE OPORTUNIDADES'!$C$6:$D$105,2,FALSE),"")</f>
        <v/>
      </c>
      <c r="Y101" s="14">
        <v>7.4900000000000597</v>
      </c>
      <c r="Z101" s="14" t="str">
        <f>IFERROR(VLOOKUP(Y101,'CRUCE OPORTUNIDADES'!$C$6:$D$105,2,FALSE),"")</f>
        <v/>
      </c>
      <c r="AA101" s="14">
        <v>8.4900000000000695</v>
      </c>
      <c r="AB101" s="14" t="str">
        <f>IFERROR(VLOOKUP(AA101,'CRUCE OPORTUNIDADES'!$C$6:$D$105,2,FALSE),"")</f>
        <v/>
      </c>
      <c r="AC101" s="14">
        <v>9.4900000000000801</v>
      </c>
      <c r="AD101" s="14" t="str">
        <f>IFERROR(VLOOKUP(AC101,'CRUCE OPORTUNIDADES'!$C$6:$D$105,2,FALSE),"")</f>
        <v/>
      </c>
      <c r="AE101" s="14">
        <v>10.4900000000001</v>
      </c>
      <c r="AF101" s="14" t="str">
        <f>IFERROR(VLOOKUP(AE101,'CRUCE OPORTUNIDADES'!$C$6:$D$105,2,FALSE),"")</f>
        <v/>
      </c>
      <c r="AG101" s="14">
        <v>11.4900000000001</v>
      </c>
      <c r="AH101" s="14" t="str">
        <f>IFERROR(VLOOKUP(AG101,'CRUCE OPORTUNIDADES'!$C$6:$D$105,2,FALSE),"")</f>
        <v/>
      </c>
      <c r="AI101" s="14">
        <v>12.4900000000001</v>
      </c>
      <c r="AJ101" s="14" t="str">
        <f>IFERROR(VLOOKUP(AI101,'CRUCE OPORTUNIDADES'!$C$6:$D$105,2,FALSE),"")</f>
        <v/>
      </c>
      <c r="AK101" s="14">
        <v>13.4900000000001</v>
      </c>
      <c r="AL101" s="14" t="str">
        <f>IFERROR(VLOOKUP(AK101,'CRUCE OPORTUNIDADES'!$C$6:$D$105,2,FALSE),"")</f>
        <v/>
      </c>
      <c r="AM101" s="14">
        <v>14.4900000000001</v>
      </c>
      <c r="AN101" s="14" t="str">
        <f>IFERROR(VLOOKUP(AM101,'CRUCE OPORTUNIDADES'!$C$6:$D$105,2,FALSE),"")</f>
        <v/>
      </c>
      <c r="AO101" s="14">
        <v>15.4900000000001</v>
      </c>
      <c r="AP101" s="14" t="str">
        <f>IFERROR(VLOOKUP(AO101,'CRUCE OPORTUNIDADES'!$C$6:$D$105,2,FALSE),"")</f>
        <v/>
      </c>
      <c r="AQ101" s="14">
        <v>16.490000000000101</v>
      </c>
      <c r="AR101" s="14" t="str">
        <f>IFERROR(VLOOKUP(AQ101,'CRUCE OPORTUNIDADES'!$C$6:$D$105,2,FALSE),"")</f>
        <v/>
      </c>
      <c r="AS101" s="14">
        <v>17.490000000000201</v>
      </c>
      <c r="AT101" s="14" t="str">
        <f>IFERROR(VLOOKUP(AS101,'CRUCE OPORTUNIDADES'!$C$6:$D$105,2,FALSE),"")</f>
        <v/>
      </c>
      <c r="AU101" s="14">
        <v>18.490000000000201</v>
      </c>
      <c r="AV101" s="14" t="str">
        <f>IFERROR(VLOOKUP(AU101,'CRUCE OPORTUNIDADES'!$C$6:$D$105,2,FALSE),"")</f>
        <v/>
      </c>
      <c r="AW101" s="14">
        <v>19.490000000000201</v>
      </c>
      <c r="AX101" s="14" t="str">
        <f>IFERROR(VLOOKUP(AW101,'CRUCE OPORTUNIDADES'!$C$6:$D$105,2,FALSE),"")</f>
        <v/>
      </c>
      <c r="AY101" s="14">
        <v>20.490000000000201</v>
      </c>
      <c r="AZ101" s="14" t="str">
        <f>IFERROR(VLOOKUP(AY101,'CRUCE OPORTUNIDADES'!$C$6:$D$105,2,FALSE),"")</f>
        <v/>
      </c>
      <c r="BA101" s="14">
        <v>21.490000000000201</v>
      </c>
      <c r="BB101" s="14" t="str">
        <f>IFERROR(VLOOKUP(BA101,'CRUCE OPORTUNIDADES'!$C$6:$D$105,2,FALSE),"")</f>
        <v/>
      </c>
      <c r="BC101" s="14">
        <v>22.490000000000201</v>
      </c>
      <c r="BD101" s="14" t="str">
        <f>IFERROR(VLOOKUP(BC101,'CRUCE OPORTUNIDADES'!$C$6:$D$105,2,FALSE),"")</f>
        <v/>
      </c>
      <c r="BE101" s="14">
        <v>23.490000000000201</v>
      </c>
      <c r="BF101" s="14" t="str">
        <f>IFERROR(VLOOKUP(BE101,'CRUCE OPORTUNIDADES'!$C$6:$D$105,2,FALSE),"")</f>
        <v/>
      </c>
      <c r="BG101" s="14">
        <v>24.490000000000201</v>
      </c>
      <c r="BH101" s="14" t="str">
        <f>IFERROR(VLOOKUP(BG101,'CRUCE OPORTUNIDADES'!$C$6:$D$105,2,FALSE),"")</f>
        <v/>
      </c>
      <c r="BI101" s="14">
        <v>25.490000000000201</v>
      </c>
      <c r="BJ101" s="14" t="str">
        <f>IFERROR(VLOOKUP(BI101,'CRUCE OPORTUNIDADES'!$C$6:$D$105,2,FALSE),"")</f>
        <v/>
      </c>
    </row>
    <row r="102" spans="13:62">
      <c r="N102" s="14" t="str">
        <f>IF(N103&lt;&gt;""," -O","")</f>
        <v/>
      </c>
      <c r="P102" s="14" t="str">
        <f>IF(P103&lt;&gt;""," -O","")</f>
        <v/>
      </c>
      <c r="R102" s="14" t="str">
        <f>IF(R103&lt;&gt;""," -O","")</f>
        <v/>
      </c>
      <c r="T102" s="14" t="str">
        <f>IF(T103&lt;&gt;""," -O","")</f>
        <v/>
      </c>
      <c r="V102" s="14" t="str">
        <f>IF(V103&lt;&gt;""," -O","")</f>
        <v/>
      </c>
      <c r="X102" s="14" t="str">
        <f>IF(X103&lt;&gt;""," -O","")</f>
        <v/>
      </c>
      <c r="Z102" s="14" t="str">
        <f>IF(Z103&lt;&gt;""," -O","")</f>
        <v/>
      </c>
      <c r="AB102" s="14" t="str">
        <f>IF(AB103&lt;&gt;""," -O","")</f>
        <v/>
      </c>
      <c r="AD102" s="14" t="str">
        <f>IF(AD103&lt;&gt;""," -O","")</f>
        <v/>
      </c>
      <c r="AF102" s="14" t="str">
        <f>IF(AF103&lt;&gt;""," -O","")</f>
        <v/>
      </c>
      <c r="AH102" s="14" t="str">
        <f>IF(AH103&lt;&gt;""," -O","")</f>
        <v/>
      </c>
      <c r="AJ102" s="14" t="str">
        <f>IF(AJ103&lt;&gt;""," -O","")</f>
        <v/>
      </c>
      <c r="AL102" s="14" t="str">
        <f>IF(AL103&lt;&gt;""," -O","")</f>
        <v/>
      </c>
      <c r="AN102" s="14" t="str">
        <f>IF(AN103&lt;&gt;""," -O","")</f>
        <v/>
      </c>
      <c r="AP102" s="14" t="str">
        <f>IF(AP103&lt;&gt;""," -O","")</f>
        <v/>
      </c>
      <c r="AR102" s="14" t="str">
        <f>IF(AR103&lt;&gt;""," -O","")</f>
        <v/>
      </c>
      <c r="AT102" s="14" t="str">
        <f>IF(AT103&lt;&gt;""," -O","")</f>
        <v/>
      </c>
      <c r="AV102" s="14" t="str">
        <f>IF(AV103&lt;&gt;""," -O","")</f>
        <v/>
      </c>
      <c r="AX102" s="14" t="str">
        <f>IF(AX103&lt;&gt;""," -O","")</f>
        <v/>
      </c>
      <c r="AZ102" s="14" t="str">
        <f>IF(AZ103&lt;&gt;""," -O","")</f>
        <v/>
      </c>
      <c r="BB102" s="14" t="str">
        <f>IF(BB103&lt;&gt;""," -O","")</f>
        <v/>
      </c>
      <c r="BD102" s="14" t="str">
        <f>IF(BD103&lt;&gt;""," -O","")</f>
        <v/>
      </c>
      <c r="BF102" s="14" t="str">
        <f>IF(BF103&lt;&gt;""," -O","")</f>
        <v/>
      </c>
      <c r="BH102" s="14" t="str">
        <f>IF(BH103&lt;&gt;""," -O","")</f>
        <v/>
      </c>
      <c r="BJ102" s="14" t="str">
        <f>IF(BJ103&lt;&gt;""," -O","")</f>
        <v/>
      </c>
    </row>
    <row r="103" spans="13:62">
      <c r="M103" s="14">
        <v>1.5</v>
      </c>
      <c r="N103" s="14" t="str">
        <f>IFERROR(VLOOKUP(M103,'CRUCE OPORTUNIDADES'!$C$6:$D$105,2,FALSE),"")</f>
        <v/>
      </c>
      <c r="O103" s="14">
        <v>2.5000000000000102</v>
      </c>
      <c r="P103" s="14" t="str">
        <f>IFERROR(VLOOKUP(O103,'CRUCE OPORTUNIDADES'!$C$6:$D$105,2,FALSE),"")</f>
        <v/>
      </c>
      <c r="Q103" s="14">
        <v>3.50000000000002</v>
      </c>
      <c r="R103" s="14" t="str">
        <f>IFERROR(VLOOKUP(Q103,'CRUCE OPORTUNIDADES'!$C$6:$D$105,2,FALSE),"")</f>
        <v/>
      </c>
      <c r="S103" s="14">
        <v>4.5000000000000302</v>
      </c>
      <c r="T103" s="14" t="str">
        <f>IFERROR(VLOOKUP(S103,'CRUCE OPORTUNIDADES'!$C$6:$D$105,2,FALSE),"")</f>
        <v/>
      </c>
      <c r="U103" s="14">
        <v>5.50000000000004</v>
      </c>
      <c r="V103" s="14" t="str">
        <f>IFERROR(VLOOKUP(U103,'CRUCE OPORTUNIDADES'!$C$6:$D$105,2,FALSE),"")</f>
        <v/>
      </c>
      <c r="W103" s="14">
        <v>6.5000000000000497</v>
      </c>
      <c r="X103" s="14" t="str">
        <f>IFERROR(VLOOKUP(W103,'CRUCE OPORTUNIDADES'!$C$6:$D$105,2,FALSE),"")</f>
        <v/>
      </c>
      <c r="Y103" s="14">
        <v>7.5000000000000604</v>
      </c>
      <c r="Z103" s="14" t="str">
        <f>IFERROR(VLOOKUP(Y103,'CRUCE OPORTUNIDADES'!$C$6:$D$105,2,FALSE),"")</f>
        <v/>
      </c>
      <c r="AA103" s="14">
        <v>8.5000000000000693</v>
      </c>
      <c r="AB103" s="14" t="str">
        <f>IFERROR(VLOOKUP(AA103,'CRUCE OPORTUNIDADES'!$C$6:$D$105,2,FALSE),"")</f>
        <v/>
      </c>
      <c r="AC103" s="14">
        <v>9.5000000000000799</v>
      </c>
      <c r="AD103" s="14" t="str">
        <f>IFERROR(VLOOKUP(AC103,'CRUCE OPORTUNIDADES'!$C$6:$D$105,2,FALSE),"")</f>
        <v/>
      </c>
      <c r="AE103" s="14">
        <v>10.500000000000099</v>
      </c>
      <c r="AF103" s="14" t="str">
        <f>IFERROR(VLOOKUP(AE103,'CRUCE OPORTUNIDADES'!$C$6:$D$105,2,FALSE),"")</f>
        <v/>
      </c>
      <c r="AG103" s="14">
        <v>11.500000000000099</v>
      </c>
      <c r="AH103" s="14" t="str">
        <f>IFERROR(VLOOKUP(AG103,'CRUCE OPORTUNIDADES'!$C$6:$D$105,2,FALSE),"")</f>
        <v/>
      </c>
      <c r="AI103" s="14">
        <v>12.500000000000099</v>
      </c>
      <c r="AJ103" s="14" t="str">
        <f>IFERROR(VLOOKUP(AI103,'CRUCE OPORTUNIDADES'!$C$6:$D$105,2,FALSE),"")</f>
        <v/>
      </c>
      <c r="AK103" s="14">
        <v>13.500000000000099</v>
      </c>
      <c r="AL103" s="14" t="str">
        <f>IFERROR(VLOOKUP(AK103,'CRUCE OPORTUNIDADES'!$C$6:$D$105,2,FALSE),"")</f>
        <v/>
      </c>
      <c r="AM103" s="14">
        <v>14.500000000000099</v>
      </c>
      <c r="AN103" s="14" t="str">
        <f>IFERROR(VLOOKUP(AM103,'CRUCE OPORTUNIDADES'!$C$6:$D$105,2,FALSE),"")</f>
        <v/>
      </c>
      <c r="AO103" s="14">
        <v>15.500000000000099</v>
      </c>
      <c r="AP103" s="14" t="str">
        <f>IFERROR(VLOOKUP(AO103,'CRUCE OPORTUNIDADES'!$C$6:$D$105,2,FALSE),"")</f>
        <v/>
      </c>
      <c r="AQ103" s="14">
        <v>16.500000000000199</v>
      </c>
      <c r="AR103" s="14" t="str">
        <f>IFERROR(VLOOKUP(AQ103,'CRUCE OPORTUNIDADES'!$C$6:$D$105,2,FALSE),"")</f>
        <v/>
      </c>
      <c r="AS103" s="14">
        <v>17.500000000000199</v>
      </c>
      <c r="AT103" s="14" t="str">
        <f>IFERROR(VLOOKUP(AS103,'CRUCE OPORTUNIDADES'!$C$6:$D$105,2,FALSE),"")</f>
        <v/>
      </c>
      <c r="AU103" s="14">
        <v>18.500000000000199</v>
      </c>
      <c r="AV103" s="14" t="str">
        <f>IFERROR(VLOOKUP(AU103,'CRUCE OPORTUNIDADES'!$C$6:$D$105,2,FALSE),"")</f>
        <v/>
      </c>
      <c r="AW103" s="14">
        <v>19.500000000000199</v>
      </c>
      <c r="AX103" s="14" t="str">
        <f>IFERROR(VLOOKUP(AW103,'CRUCE OPORTUNIDADES'!$C$6:$D$105,2,FALSE),"")</f>
        <v/>
      </c>
      <c r="AY103" s="14">
        <v>20.500000000000199</v>
      </c>
      <c r="AZ103" s="14" t="str">
        <f>IFERROR(VLOOKUP(AY103,'CRUCE OPORTUNIDADES'!$C$6:$D$105,2,FALSE),"")</f>
        <v/>
      </c>
      <c r="BA103" s="14">
        <v>21.500000000000199</v>
      </c>
      <c r="BB103" s="14" t="str">
        <f>IFERROR(VLOOKUP(BA103,'CRUCE OPORTUNIDADES'!$C$6:$D$105,2,FALSE),"")</f>
        <v/>
      </c>
      <c r="BC103" s="14">
        <v>22.500000000000199</v>
      </c>
      <c r="BD103" s="14" t="str">
        <f>IFERROR(VLOOKUP(BC103,'CRUCE OPORTUNIDADES'!$C$6:$D$105,2,FALSE),"")</f>
        <v/>
      </c>
      <c r="BE103" s="14">
        <v>23.500000000000199</v>
      </c>
      <c r="BF103" s="14" t="str">
        <f>IFERROR(VLOOKUP(BE103,'CRUCE OPORTUNIDADES'!$C$6:$D$105,2,FALSE),"")</f>
        <v/>
      </c>
      <c r="BG103" s="14">
        <v>24.500000000000199</v>
      </c>
      <c r="BH103" s="14" t="str">
        <f>IFERROR(VLOOKUP(BG103,'CRUCE OPORTUNIDADES'!$C$6:$D$105,2,FALSE),"")</f>
        <v/>
      </c>
      <c r="BI103" s="14">
        <v>25.500000000000199</v>
      </c>
      <c r="BJ103" s="14" t="str">
        <f>IFERROR(VLOOKUP(BI103,'CRUCE OPORTUNIDADES'!$C$6:$D$105,2,FALSE),"")</f>
        <v/>
      </c>
    </row>
    <row r="104" spans="13:62">
      <c r="N104" s="14" t="str">
        <f>IF(N105&lt;&gt;""," -O","")</f>
        <v/>
      </c>
      <c r="P104" s="14" t="str">
        <f>IF(P105&lt;&gt;""," -O","")</f>
        <v/>
      </c>
      <c r="R104" s="14" t="str">
        <f>IF(R105&lt;&gt;""," -O","")</f>
        <v/>
      </c>
      <c r="T104" s="14" t="str">
        <f>IF(T105&lt;&gt;""," -O","")</f>
        <v/>
      </c>
      <c r="V104" s="14" t="str">
        <f>IF(V105&lt;&gt;""," -O","")</f>
        <v/>
      </c>
      <c r="X104" s="14" t="str">
        <f>IF(X105&lt;&gt;""," -O","")</f>
        <v/>
      </c>
      <c r="Z104" s="14" t="str">
        <f>IF(Z105&lt;&gt;""," -O","")</f>
        <v/>
      </c>
      <c r="AB104" s="14" t="str">
        <f>IF(AB105&lt;&gt;""," -O","")</f>
        <v/>
      </c>
      <c r="AD104" s="14" t="str">
        <f>IF(AD105&lt;&gt;""," -O","")</f>
        <v/>
      </c>
      <c r="AF104" s="14" t="str">
        <f>IF(AF105&lt;&gt;""," -O","")</f>
        <v/>
      </c>
      <c r="AH104" s="14" t="str">
        <f>IF(AH105&lt;&gt;""," -O","")</f>
        <v/>
      </c>
      <c r="AJ104" s="14" t="str">
        <f>IF(AJ105&lt;&gt;""," -O","")</f>
        <v/>
      </c>
      <c r="AL104" s="14" t="str">
        <f>IF(AL105&lt;&gt;""," -O","")</f>
        <v/>
      </c>
      <c r="AN104" s="14" t="str">
        <f>IF(AN105&lt;&gt;""," -O","")</f>
        <v/>
      </c>
      <c r="AP104" s="14" t="str">
        <f>IF(AP105&lt;&gt;""," -O","")</f>
        <v/>
      </c>
      <c r="AR104" s="14" t="str">
        <f>IF(AR105&lt;&gt;""," -O","")</f>
        <v/>
      </c>
      <c r="AT104" s="14" t="str">
        <f>IF(AT105&lt;&gt;""," -O","")</f>
        <v/>
      </c>
      <c r="AV104" s="14" t="str">
        <f>IF(AV105&lt;&gt;""," -O","")</f>
        <v/>
      </c>
      <c r="AX104" s="14" t="str">
        <f>IF(AX105&lt;&gt;""," -O","")</f>
        <v/>
      </c>
      <c r="AZ104" s="14" t="str">
        <f>IF(AZ105&lt;&gt;""," -O","")</f>
        <v/>
      </c>
      <c r="BB104" s="14" t="str">
        <f>IF(BB105&lt;&gt;""," -O","")</f>
        <v/>
      </c>
      <c r="BD104" s="14" t="str">
        <f>IF(BD105&lt;&gt;""," -O","")</f>
        <v/>
      </c>
      <c r="BF104" s="14" t="str">
        <f>IF(BF105&lt;&gt;""," -O","")</f>
        <v/>
      </c>
      <c r="BH104" s="14" t="str">
        <f>IF(BH105&lt;&gt;""," -O","")</f>
        <v/>
      </c>
      <c r="BJ104" s="14" t="str">
        <f>IF(BJ105&lt;&gt;""," -O","")</f>
        <v/>
      </c>
    </row>
    <row r="105" spans="13:62">
      <c r="M105" s="14">
        <v>1.51</v>
      </c>
      <c r="N105" s="14" t="str">
        <f>IFERROR(VLOOKUP(M105,'CRUCE OPORTUNIDADES'!$C$6:$D$105,2,FALSE),"")</f>
        <v/>
      </c>
      <c r="O105" s="14">
        <v>2.51000000000001</v>
      </c>
      <c r="P105" s="14" t="str">
        <f>IFERROR(VLOOKUP(O105,'CRUCE OPORTUNIDADES'!$C$6:$D$105,2,FALSE),"")</f>
        <v/>
      </c>
      <c r="Q105" s="14">
        <v>3.5100000000000202</v>
      </c>
      <c r="R105" s="14" t="str">
        <f>IFERROR(VLOOKUP(Q105,'CRUCE OPORTUNIDADES'!$C$6:$D$105,2,FALSE),"")</f>
        <v/>
      </c>
      <c r="S105" s="14">
        <v>4.51000000000003</v>
      </c>
      <c r="T105" s="14" t="str">
        <f>IFERROR(VLOOKUP(S105,'CRUCE OPORTUNIDADES'!$C$6:$D$105,2,FALSE),"")</f>
        <v/>
      </c>
      <c r="U105" s="14">
        <v>5.5100000000000398</v>
      </c>
      <c r="V105" s="14" t="str">
        <f>IFERROR(VLOOKUP(U105,'CRUCE OPORTUNIDADES'!$C$6:$D$105,2,FALSE),"")</f>
        <v/>
      </c>
      <c r="W105" s="14">
        <v>6.5100000000000504</v>
      </c>
      <c r="X105" s="14" t="str">
        <f>IFERROR(VLOOKUP(W105,'CRUCE OPORTUNIDADES'!$C$6:$D$105,2,FALSE),"")</f>
        <v/>
      </c>
      <c r="Y105" s="14">
        <v>7.5100000000000602</v>
      </c>
      <c r="Z105" s="14" t="str">
        <f>IFERROR(VLOOKUP(Y105,'CRUCE OPORTUNIDADES'!$C$6:$D$105,2,FALSE),"")</f>
        <v/>
      </c>
      <c r="AA105" s="14">
        <v>8.5100000000000708</v>
      </c>
      <c r="AB105" s="14" t="str">
        <f>IFERROR(VLOOKUP(AA105,'CRUCE OPORTUNIDADES'!$C$6:$D$105,2,FALSE),"")</f>
        <v/>
      </c>
      <c r="AC105" s="14">
        <v>9.5100000000000797</v>
      </c>
      <c r="AD105" s="14" t="str">
        <f>IFERROR(VLOOKUP(AC105,'CRUCE OPORTUNIDADES'!$C$6:$D$105,2,FALSE),"")</f>
        <v/>
      </c>
      <c r="AE105" s="14">
        <v>10.510000000000099</v>
      </c>
      <c r="AF105" s="14" t="str">
        <f>IFERROR(VLOOKUP(AE105,'CRUCE OPORTUNIDADES'!$C$6:$D$105,2,FALSE),"")</f>
        <v/>
      </c>
      <c r="AG105" s="14">
        <v>11.510000000000099</v>
      </c>
      <c r="AH105" s="14" t="str">
        <f>IFERROR(VLOOKUP(AG105,'CRUCE OPORTUNIDADES'!$C$6:$D$105,2,FALSE),"")</f>
        <v/>
      </c>
      <c r="AI105" s="14">
        <v>12.510000000000099</v>
      </c>
      <c r="AJ105" s="14" t="str">
        <f>IFERROR(VLOOKUP(AI105,'CRUCE OPORTUNIDADES'!$C$6:$D$105,2,FALSE),"")</f>
        <v/>
      </c>
      <c r="AK105" s="14">
        <v>13.510000000000099</v>
      </c>
      <c r="AL105" s="14" t="str">
        <f>IFERROR(VLOOKUP(AK105,'CRUCE OPORTUNIDADES'!$C$6:$D$105,2,FALSE),"")</f>
        <v/>
      </c>
      <c r="AM105" s="14">
        <v>14.510000000000099</v>
      </c>
      <c r="AN105" s="14" t="str">
        <f>IFERROR(VLOOKUP(AM105,'CRUCE OPORTUNIDADES'!$C$6:$D$105,2,FALSE),"")</f>
        <v/>
      </c>
      <c r="AO105" s="14">
        <v>15.510000000000099</v>
      </c>
      <c r="AP105" s="14" t="str">
        <f>IFERROR(VLOOKUP(AO105,'CRUCE OPORTUNIDADES'!$C$6:$D$105,2,FALSE),"")</f>
        <v/>
      </c>
      <c r="AQ105" s="14">
        <v>16.510000000000101</v>
      </c>
      <c r="AR105" s="14" t="str">
        <f>IFERROR(VLOOKUP(AQ105,'CRUCE OPORTUNIDADES'!$C$6:$D$105,2,FALSE),"")</f>
        <v/>
      </c>
      <c r="AS105" s="14">
        <v>17.510000000000201</v>
      </c>
      <c r="AT105" s="14" t="str">
        <f>IFERROR(VLOOKUP(AS105,'CRUCE OPORTUNIDADES'!$C$6:$D$105,2,FALSE),"")</f>
        <v/>
      </c>
      <c r="AU105" s="14">
        <v>18.510000000000201</v>
      </c>
      <c r="AV105" s="14" t="str">
        <f>IFERROR(VLOOKUP(AU105,'CRUCE OPORTUNIDADES'!$C$6:$D$105,2,FALSE),"")</f>
        <v/>
      </c>
      <c r="AW105" s="14">
        <v>19.510000000000201</v>
      </c>
      <c r="AX105" s="14" t="str">
        <f>IFERROR(VLOOKUP(AW105,'CRUCE OPORTUNIDADES'!$C$6:$D$105,2,FALSE),"")</f>
        <v/>
      </c>
      <c r="AY105" s="14">
        <v>20.510000000000201</v>
      </c>
      <c r="AZ105" s="14" t="str">
        <f>IFERROR(VLOOKUP(AY105,'CRUCE OPORTUNIDADES'!$C$6:$D$105,2,FALSE),"")</f>
        <v/>
      </c>
      <c r="BA105" s="14">
        <v>21.510000000000201</v>
      </c>
      <c r="BB105" s="14" t="str">
        <f>IFERROR(VLOOKUP(BA105,'CRUCE OPORTUNIDADES'!$C$6:$D$105,2,FALSE),"")</f>
        <v/>
      </c>
      <c r="BC105" s="14">
        <v>22.510000000000201</v>
      </c>
      <c r="BD105" s="14" t="str">
        <f>IFERROR(VLOOKUP(BC105,'CRUCE OPORTUNIDADES'!$C$6:$D$105,2,FALSE),"")</f>
        <v/>
      </c>
      <c r="BE105" s="14">
        <v>23.510000000000201</v>
      </c>
      <c r="BF105" s="14" t="str">
        <f>IFERROR(VLOOKUP(BE105,'CRUCE OPORTUNIDADES'!$C$6:$D$105,2,FALSE),"")</f>
        <v/>
      </c>
      <c r="BG105" s="14">
        <v>24.510000000000201</v>
      </c>
      <c r="BH105" s="14" t="str">
        <f>IFERROR(VLOOKUP(BG105,'CRUCE OPORTUNIDADES'!$C$6:$D$105,2,FALSE),"")</f>
        <v/>
      </c>
      <c r="BI105" s="14">
        <v>25.510000000000201</v>
      </c>
      <c r="BJ105" s="14" t="str">
        <f>IFERROR(VLOOKUP(BI105,'CRUCE OPORTUNIDADES'!$C$6:$D$105,2,FALSE),"")</f>
        <v/>
      </c>
    </row>
    <row r="106" spans="13:62">
      <c r="N106" s="14" t="str">
        <f>IF(N107&lt;&gt;""," -O","")</f>
        <v/>
      </c>
      <c r="P106" s="14" t="str">
        <f>IF(P107&lt;&gt;""," -O","")</f>
        <v/>
      </c>
      <c r="R106" s="14" t="str">
        <f>IF(R107&lt;&gt;""," -O","")</f>
        <v/>
      </c>
      <c r="T106" s="14" t="str">
        <f>IF(T107&lt;&gt;""," -O","")</f>
        <v/>
      </c>
      <c r="V106" s="14" t="str">
        <f>IF(V107&lt;&gt;""," -O","")</f>
        <v/>
      </c>
      <c r="X106" s="14" t="str">
        <f>IF(X107&lt;&gt;""," -O","")</f>
        <v/>
      </c>
      <c r="Z106" s="14" t="str">
        <f>IF(Z107&lt;&gt;""," -O","")</f>
        <v/>
      </c>
      <c r="AB106" s="14" t="str">
        <f>IF(AB107&lt;&gt;""," -O","")</f>
        <v/>
      </c>
      <c r="AD106" s="14" t="str">
        <f>IF(AD107&lt;&gt;""," -O","")</f>
        <v/>
      </c>
      <c r="AF106" s="14" t="str">
        <f>IF(AF107&lt;&gt;""," -O","")</f>
        <v/>
      </c>
      <c r="AH106" s="14" t="str">
        <f>IF(AH107&lt;&gt;""," -O","")</f>
        <v/>
      </c>
      <c r="AJ106" s="14" t="str">
        <f>IF(AJ107&lt;&gt;""," -O","")</f>
        <v/>
      </c>
      <c r="AL106" s="14" t="str">
        <f>IF(AL107&lt;&gt;""," -O","")</f>
        <v/>
      </c>
      <c r="AN106" s="14" t="str">
        <f>IF(AN107&lt;&gt;""," -O","")</f>
        <v/>
      </c>
      <c r="AP106" s="14" t="str">
        <f>IF(AP107&lt;&gt;""," -O","")</f>
        <v/>
      </c>
      <c r="AR106" s="14" t="str">
        <f>IF(AR107&lt;&gt;""," -O","")</f>
        <v/>
      </c>
      <c r="AT106" s="14" t="str">
        <f>IF(AT107&lt;&gt;""," -O","")</f>
        <v/>
      </c>
      <c r="AV106" s="14" t="str">
        <f>IF(AV107&lt;&gt;""," -O","")</f>
        <v/>
      </c>
      <c r="AX106" s="14" t="str">
        <f>IF(AX107&lt;&gt;""," -O","")</f>
        <v/>
      </c>
      <c r="AZ106" s="14" t="str">
        <f>IF(AZ107&lt;&gt;""," -O","")</f>
        <v/>
      </c>
      <c r="BB106" s="14" t="str">
        <f>IF(BB107&lt;&gt;""," -O","")</f>
        <v/>
      </c>
      <c r="BD106" s="14" t="str">
        <f>IF(BD107&lt;&gt;""," -O","")</f>
        <v/>
      </c>
      <c r="BF106" s="14" t="str">
        <f>IF(BF107&lt;&gt;""," -O","")</f>
        <v/>
      </c>
      <c r="BH106" s="14" t="str">
        <f>IF(BH107&lt;&gt;""," -O","")</f>
        <v/>
      </c>
      <c r="BJ106" s="14" t="str">
        <f>IF(BJ107&lt;&gt;""," -O","")</f>
        <v/>
      </c>
    </row>
    <row r="107" spans="13:62">
      <c r="M107" s="14">
        <v>1.52</v>
      </c>
      <c r="N107" s="14" t="str">
        <f>IFERROR(VLOOKUP(M107,'CRUCE OPORTUNIDADES'!$C$6:$D$105,2,FALSE),"")</f>
        <v/>
      </c>
      <c r="O107" s="14">
        <v>2.5200000000000098</v>
      </c>
      <c r="P107" s="14" t="str">
        <f>IFERROR(VLOOKUP(O107,'CRUCE OPORTUNIDADES'!$C$6:$D$105,2,FALSE),"")</f>
        <v/>
      </c>
      <c r="Q107" s="14">
        <v>3.52000000000002</v>
      </c>
      <c r="R107" s="14" t="str">
        <f>IFERROR(VLOOKUP(Q107,'CRUCE OPORTUNIDADES'!$C$6:$D$105,2,FALSE),"")</f>
        <v/>
      </c>
      <c r="S107" s="14">
        <v>4.5200000000000298</v>
      </c>
      <c r="T107" s="14" t="str">
        <f>IFERROR(VLOOKUP(S107,'CRUCE OPORTUNIDADES'!$C$6:$D$105,2,FALSE),"")</f>
        <v/>
      </c>
      <c r="U107" s="14">
        <v>5.5200000000000404</v>
      </c>
      <c r="V107" s="14" t="str">
        <f>IFERROR(VLOOKUP(U107,'CRUCE OPORTUNIDADES'!$C$6:$D$105,2,FALSE),"")</f>
        <v/>
      </c>
      <c r="W107" s="14">
        <v>6.5200000000000502</v>
      </c>
      <c r="X107" s="14" t="str">
        <f>IFERROR(VLOOKUP(W107,'CRUCE OPORTUNIDADES'!$C$6:$D$105,2,FALSE),"")</f>
        <v/>
      </c>
      <c r="Y107" s="14">
        <v>7.52000000000006</v>
      </c>
      <c r="Z107" s="14" t="str">
        <f>IFERROR(VLOOKUP(Y107,'CRUCE OPORTUNIDADES'!$C$6:$D$105,2,FALSE),"")</f>
        <v/>
      </c>
      <c r="AA107" s="14">
        <v>8.5200000000000706</v>
      </c>
      <c r="AB107" s="14" t="str">
        <f>IFERROR(VLOOKUP(AA107,'CRUCE OPORTUNIDADES'!$C$6:$D$105,2,FALSE),"")</f>
        <v/>
      </c>
      <c r="AC107" s="14">
        <v>9.5200000000000795</v>
      </c>
      <c r="AD107" s="14" t="str">
        <f>IFERROR(VLOOKUP(AC107,'CRUCE OPORTUNIDADES'!$C$6:$D$105,2,FALSE),"")</f>
        <v/>
      </c>
      <c r="AE107" s="14">
        <v>10.520000000000101</v>
      </c>
      <c r="AF107" s="14" t="str">
        <f>IFERROR(VLOOKUP(AE107,'CRUCE OPORTUNIDADES'!$C$6:$D$105,2,FALSE),"")</f>
        <v/>
      </c>
      <c r="AG107" s="14">
        <v>11.520000000000101</v>
      </c>
      <c r="AH107" s="14" t="str">
        <f>IFERROR(VLOOKUP(AG107,'CRUCE OPORTUNIDADES'!$C$6:$D$105,2,FALSE),"")</f>
        <v/>
      </c>
      <c r="AI107" s="14">
        <v>12.520000000000101</v>
      </c>
      <c r="AJ107" s="14" t="str">
        <f>IFERROR(VLOOKUP(AI107,'CRUCE OPORTUNIDADES'!$C$6:$D$105,2,FALSE),"")</f>
        <v/>
      </c>
      <c r="AK107" s="14">
        <v>13.520000000000101</v>
      </c>
      <c r="AL107" s="14" t="str">
        <f>IFERROR(VLOOKUP(AK107,'CRUCE OPORTUNIDADES'!$C$6:$D$105,2,FALSE),"")</f>
        <v/>
      </c>
      <c r="AM107" s="14">
        <v>14.520000000000101</v>
      </c>
      <c r="AN107" s="14" t="str">
        <f>IFERROR(VLOOKUP(AM107,'CRUCE OPORTUNIDADES'!$C$6:$D$105,2,FALSE),"")</f>
        <v/>
      </c>
      <c r="AO107" s="14">
        <v>15.520000000000101</v>
      </c>
      <c r="AP107" s="14" t="str">
        <f>IFERROR(VLOOKUP(AO107,'CRUCE OPORTUNIDADES'!$C$6:$D$105,2,FALSE),"")</f>
        <v/>
      </c>
      <c r="AQ107" s="14">
        <v>16.520000000000099</v>
      </c>
      <c r="AR107" s="14" t="str">
        <f>IFERROR(VLOOKUP(AQ107,'CRUCE OPORTUNIDADES'!$C$6:$D$105,2,FALSE),"")</f>
        <v/>
      </c>
      <c r="AS107" s="14">
        <v>17.520000000000199</v>
      </c>
      <c r="AT107" s="14" t="str">
        <f>IFERROR(VLOOKUP(AS107,'CRUCE OPORTUNIDADES'!$C$6:$D$105,2,FALSE),"")</f>
        <v/>
      </c>
      <c r="AU107" s="14">
        <v>18.520000000000199</v>
      </c>
      <c r="AV107" s="14" t="str">
        <f>IFERROR(VLOOKUP(AU107,'CRUCE OPORTUNIDADES'!$C$6:$D$105,2,FALSE),"")</f>
        <v/>
      </c>
      <c r="AW107" s="14">
        <v>19.520000000000199</v>
      </c>
      <c r="AX107" s="14" t="str">
        <f>IFERROR(VLOOKUP(AW107,'CRUCE OPORTUNIDADES'!$C$6:$D$105,2,FALSE),"")</f>
        <v/>
      </c>
      <c r="AY107" s="14">
        <v>20.520000000000199</v>
      </c>
      <c r="AZ107" s="14" t="str">
        <f>IFERROR(VLOOKUP(AY107,'CRUCE OPORTUNIDADES'!$C$6:$D$105,2,FALSE),"")</f>
        <v/>
      </c>
      <c r="BA107" s="14">
        <v>21.520000000000199</v>
      </c>
      <c r="BB107" s="14" t="str">
        <f>IFERROR(VLOOKUP(BA107,'CRUCE OPORTUNIDADES'!$C$6:$D$105,2,FALSE),"")</f>
        <v/>
      </c>
      <c r="BC107" s="14">
        <v>22.520000000000199</v>
      </c>
      <c r="BD107" s="14" t="str">
        <f>IFERROR(VLOOKUP(BC107,'CRUCE OPORTUNIDADES'!$C$6:$D$105,2,FALSE),"")</f>
        <v/>
      </c>
      <c r="BE107" s="14">
        <v>23.520000000000199</v>
      </c>
      <c r="BF107" s="14" t="str">
        <f>IFERROR(VLOOKUP(BE107,'CRUCE OPORTUNIDADES'!$C$6:$D$105,2,FALSE),"")</f>
        <v/>
      </c>
      <c r="BG107" s="14">
        <v>24.520000000000199</v>
      </c>
      <c r="BH107" s="14" t="str">
        <f>IFERROR(VLOOKUP(BG107,'CRUCE OPORTUNIDADES'!$C$6:$D$105,2,FALSE),"")</f>
        <v/>
      </c>
      <c r="BI107" s="14">
        <v>25.520000000000199</v>
      </c>
      <c r="BJ107" s="14" t="str">
        <f>IFERROR(VLOOKUP(BI107,'CRUCE OPORTUNIDADES'!$C$6:$D$105,2,FALSE),"")</f>
        <v/>
      </c>
    </row>
    <row r="108" spans="13:62">
      <c r="N108" s="14" t="str">
        <f>IF(N109&lt;&gt;""," -O","")</f>
        <v/>
      </c>
      <c r="P108" s="14" t="str">
        <f>IF(P109&lt;&gt;""," -O","")</f>
        <v/>
      </c>
      <c r="R108" s="14" t="str">
        <f>IF(R109&lt;&gt;""," -O","")</f>
        <v/>
      </c>
      <c r="T108" s="14" t="str">
        <f>IF(T109&lt;&gt;""," -O","")</f>
        <v/>
      </c>
      <c r="V108" s="14" t="str">
        <f>IF(V109&lt;&gt;""," -O","")</f>
        <v/>
      </c>
      <c r="X108" s="14" t="str">
        <f>IF(X109&lt;&gt;""," -O","")</f>
        <v/>
      </c>
      <c r="Z108" s="14" t="str">
        <f>IF(Z109&lt;&gt;""," -O","")</f>
        <v/>
      </c>
      <c r="AB108" s="14" t="str">
        <f>IF(AB109&lt;&gt;""," -O","")</f>
        <v/>
      </c>
      <c r="AD108" s="14" t="str">
        <f>IF(AD109&lt;&gt;""," -O","")</f>
        <v/>
      </c>
      <c r="AF108" s="14" t="str">
        <f>IF(AF109&lt;&gt;""," -O","")</f>
        <v/>
      </c>
      <c r="AH108" s="14" t="str">
        <f>IF(AH109&lt;&gt;""," -O","")</f>
        <v/>
      </c>
      <c r="AJ108" s="14" t="str">
        <f>IF(AJ109&lt;&gt;""," -O","")</f>
        <v/>
      </c>
      <c r="AL108" s="14" t="str">
        <f>IF(AL109&lt;&gt;""," -O","")</f>
        <v/>
      </c>
      <c r="AN108" s="14" t="str">
        <f>IF(AN109&lt;&gt;""," -O","")</f>
        <v/>
      </c>
      <c r="AP108" s="14" t="str">
        <f>IF(AP109&lt;&gt;""," -O","")</f>
        <v/>
      </c>
      <c r="AR108" s="14" t="str">
        <f>IF(AR109&lt;&gt;""," -O","")</f>
        <v/>
      </c>
      <c r="AT108" s="14" t="str">
        <f>IF(AT109&lt;&gt;""," -O","")</f>
        <v/>
      </c>
      <c r="AV108" s="14" t="str">
        <f>IF(AV109&lt;&gt;""," -O","")</f>
        <v/>
      </c>
      <c r="AX108" s="14" t="str">
        <f>IF(AX109&lt;&gt;""," -O","")</f>
        <v/>
      </c>
      <c r="AZ108" s="14" t="str">
        <f>IF(AZ109&lt;&gt;""," -O","")</f>
        <v/>
      </c>
      <c r="BB108" s="14" t="str">
        <f>IF(BB109&lt;&gt;""," -O","")</f>
        <v/>
      </c>
      <c r="BD108" s="14" t="str">
        <f>IF(BD109&lt;&gt;""," -O","")</f>
        <v/>
      </c>
      <c r="BF108" s="14" t="str">
        <f>IF(BF109&lt;&gt;""," -O","")</f>
        <v/>
      </c>
      <c r="BH108" s="14" t="str">
        <f>IF(BH109&lt;&gt;""," -O","")</f>
        <v/>
      </c>
      <c r="BJ108" s="14" t="str">
        <f>IF(BJ109&lt;&gt;""," -O","")</f>
        <v/>
      </c>
    </row>
    <row r="109" spans="13:62">
      <c r="M109" s="14">
        <v>1.53</v>
      </c>
      <c r="N109" s="14" t="str">
        <f>IFERROR(VLOOKUP(M109,'CRUCE OPORTUNIDADES'!$C$6:$D$105,2,FALSE),"")</f>
        <v/>
      </c>
      <c r="O109" s="14">
        <v>2.53000000000001</v>
      </c>
      <c r="P109" s="14" t="str">
        <f>IFERROR(VLOOKUP(O109,'CRUCE OPORTUNIDADES'!$C$6:$D$105,2,FALSE),"")</f>
        <v/>
      </c>
      <c r="Q109" s="14">
        <v>3.5300000000000198</v>
      </c>
      <c r="R109" s="14" t="str">
        <f>IFERROR(VLOOKUP(Q109,'CRUCE OPORTUNIDADES'!$C$6:$D$105,2,FALSE),"")</f>
        <v/>
      </c>
      <c r="S109" s="14">
        <v>4.5300000000000296</v>
      </c>
      <c r="T109" s="14" t="str">
        <f>IFERROR(VLOOKUP(S109,'CRUCE OPORTUNIDADES'!$C$6:$D$105,2,FALSE),"")</f>
        <v/>
      </c>
      <c r="U109" s="14">
        <v>5.5300000000000402</v>
      </c>
      <c r="V109" s="14" t="str">
        <f>IFERROR(VLOOKUP(U109,'CRUCE OPORTUNIDADES'!$C$6:$D$105,2,FALSE),"")</f>
        <v/>
      </c>
      <c r="W109" s="14">
        <v>6.53000000000005</v>
      </c>
      <c r="X109" s="14" t="str">
        <f>IFERROR(VLOOKUP(W109,'CRUCE OPORTUNIDADES'!$C$6:$D$105,2,FALSE),"")</f>
        <v/>
      </c>
      <c r="Y109" s="14">
        <v>7.5300000000000598</v>
      </c>
      <c r="Z109" s="14" t="str">
        <f>IFERROR(VLOOKUP(Y109,'CRUCE OPORTUNIDADES'!$C$6:$D$105,2,FALSE),"")</f>
        <v/>
      </c>
      <c r="AA109" s="14">
        <v>8.5300000000000704</v>
      </c>
      <c r="AB109" s="14" t="str">
        <f>IFERROR(VLOOKUP(AA109,'CRUCE OPORTUNIDADES'!$C$6:$D$105,2,FALSE),"")</f>
        <v/>
      </c>
      <c r="AC109" s="14">
        <v>9.5300000000000793</v>
      </c>
      <c r="AD109" s="14" t="str">
        <f>IFERROR(VLOOKUP(AC109,'CRUCE OPORTUNIDADES'!$C$6:$D$105,2,FALSE),"")</f>
        <v/>
      </c>
      <c r="AE109" s="14">
        <v>10.530000000000101</v>
      </c>
      <c r="AF109" s="14" t="str">
        <f>IFERROR(VLOOKUP(AE109,'CRUCE OPORTUNIDADES'!$C$6:$D$105,2,FALSE),"")</f>
        <v/>
      </c>
      <c r="AG109" s="14">
        <v>11.530000000000101</v>
      </c>
      <c r="AH109" s="14" t="str">
        <f>IFERROR(VLOOKUP(AG109,'CRUCE OPORTUNIDADES'!$C$6:$D$105,2,FALSE),"")</f>
        <v/>
      </c>
      <c r="AI109" s="14">
        <v>12.530000000000101</v>
      </c>
      <c r="AJ109" s="14" t="str">
        <f>IFERROR(VLOOKUP(AI109,'CRUCE OPORTUNIDADES'!$C$6:$D$105,2,FALSE),"")</f>
        <v/>
      </c>
      <c r="AK109" s="14">
        <v>13.530000000000101</v>
      </c>
      <c r="AL109" s="14" t="str">
        <f>IFERROR(VLOOKUP(AK109,'CRUCE OPORTUNIDADES'!$C$6:$D$105,2,FALSE),"")</f>
        <v/>
      </c>
      <c r="AM109" s="14">
        <v>14.530000000000101</v>
      </c>
      <c r="AN109" s="14" t="str">
        <f>IFERROR(VLOOKUP(AM109,'CRUCE OPORTUNIDADES'!$C$6:$D$105,2,FALSE),"")</f>
        <v/>
      </c>
      <c r="AO109" s="14">
        <v>15.530000000000101</v>
      </c>
      <c r="AP109" s="14" t="str">
        <f>IFERROR(VLOOKUP(AO109,'CRUCE OPORTUNIDADES'!$C$6:$D$105,2,FALSE),"")</f>
        <v/>
      </c>
      <c r="AQ109" s="14">
        <v>16.530000000000101</v>
      </c>
      <c r="AR109" s="14" t="str">
        <f>IFERROR(VLOOKUP(AQ109,'CRUCE OPORTUNIDADES'!$C$6:$D$105,2,FALSE),"")</f>
        <v/>
      </c>
      <c r="AS109" s="14">
        <v>17.5300000000002</v>
      </c>
      <c r="AT109" s="14" t="str">
        <f>IFERROR(VLOOKUP(AS109,'CRUCE OPORTUNIDADES'!$C$6:$D$105,2,FALSE),"")</f>
        <v/>
      </c>
      <c r="AU109" s="14">
        <v>18.5300000000002</v>
      </c>
      <c r="AV109" s="14" t="str">
        <f>IFERROR(VLOOKUP(AU109,'CRUCE OPORTUNIDADES'!$C$6:$D$105,2,FALSE),"")</f>
        <v/>
      </c>
      <c r="AW109" s="14">
        <v>19.5300000000002</v>
      </c>
      <c r="AX109" s="14" t="str">
        <f>IFERROR(VLOOKUP(AW109,'CRUCE OPORTUNIDADES'!$C$6:$D$105,2,FALSE),"")</f>
        <v/>
      </c>
      <c r="AY109" s="14">
        <v>20.5300000000002</v>
      </c>
      <c r="AZ109" s="14" t="str">
        <f>IFERROR(VLOOKUP(AY109,'CRUCE OPORTUNIDADES'!$C$6:$D$105,2,FALSE),"")</f>
        <v/>
      </c>
      <c r="BA109" s="14">
        <v>21.5300000000002</v>
      </c>
      <c r="BB109" s="14" t="str">
        <f>IFERROR(VLOOKUP(BA109,'CRUCE OPORTUNIDADES'!$C$6:$D$105,2,FALSE),"")</f>
        <v/>
      </c>
      <c r="BC109" s="14">
        <v>22.5300000000002</v>
      </c>
      <c r="BD109" s="14" t="str">
        <f>IFERROR(VLOOKUP(BC109,'CRUCE OPORTUNIDADES'!$C$6:$D$105,2,FALSE),"")</f>
        <v/>
      </c>
      <c r="BE109" s="14">
        <v>23.5300000000002</v>
      </c>
      <c r="BF109" s="14" t="str">
        <f>IFERROR(VLOOKUP(BE109,'CRUCE OPORTUNIDADES'!$C$6:$D$105,2,FALSE),"")</f>
        <v/>
      </c>
      <c r="BG109" s="14">
        <v>24.5300000000002</v>
      </c>
      <c r="BH109" s="14" t="str">
        <f>IFERROR(VLOOKUP(BG109,'CRUCE OPORTUNIDADES'!$C$6:$D$105,2,FALSE),"")</f>
        <v/>
      </c>
      <c r="BI109" s="14">
        <v>25.5300000000002</v>
      </c>
      <c r="BJ109" s="14" t="str">
        <f>IFERROR(VLOOKUP(BI109,'CRUCE OPORTUNIDADES'!$C$6:$D$105,2,FALSE),"")</f>
        <v/>
      </c>
    </row>
    <row r="110" spans="13:62">
      <c r="N110" s="14" t="str">
        <f>IF(N111&lt;&gt;""," -O","")</f>
        <v/>
      </c>
      <c r="P110" s="14" t="str">
        <f>IF(P111&lt;&gt;""," -O","")</f>
        <v/>
      </c>
      <c r="R110" s="14" t="str">
        <f>IF(R111&lt;&gt;""," -O","")</f>
        <v/>
      </c>
      <c r="T110" s="14" t="str">
        <f>IF(T111&lt;&gt;""," -O","")</f>
        <v/>
      </c>
      <c r="V110" s="14" t="str">
        <f>IF(V111&lt;&gt;""," -O","")</f>
        <v/>
      </c>
      <c r="X110" s="14" t="str">
        <f>IF(X111&lt;&gt;""," -O","")</f>
        <v/>
      </c>
      <c r="Z110" s="14" t="str">
        <f>IF(Z111&lt;&gt;""," -O","")</f>
        <v/>
      </c>
      <c r="AB110" s="14" t="str">
        <f>IF(AB111&lt;&gt;""," -O","")</f>
        <v/>
      </c>
      <c r="AD110" s="14" t="str">
        <f>IF(AD111&lt;&gt;""," -O","")</f>
        <v/>
      </c>
      <c r="AF110" s="14" t="str">
        <f>IF(AF111&lt;&gt;""," -O","")</f>
        <v/>
      </c>
      <c r="AH110" s="14" t="str">
        <f>IF(AH111&lt;&gt;""," -O","")</f>
        <v/>
      </c>
      <c r="AJ110" s="14" t="str">
        <f>IF(AJ111&lt;&gt;""," -O","")</f>
        <v/>
      </c>
      <c r="AL110" s="14" t="str">
        <f>IF(AL111&lt;&gt;""," -O","")</f>
        <v/>
      </c>
      <c r="AN110" s="14" t="str">
        <f>IF(AN111&lt;&gt;""," -O","")</f>
        <v/>
      </c>
      <c r="AP110" s="14" t="str">
        <f>IF(AP111&lt;&gt;""," -O","")</f>
        <v/>
      </c>
      <c r="AR110" s="14" t="str">
        <f>IF(AR111&lt;&gt;""," -O","")</f>
        <v/>
      </c>
      <c r="AT110" s="14" t="str">
        <f>IF(AT111&lt;&gt;""," -O","")</f>
        <v/>
      </c>
      <c r="AV110" s="14" t="str">
        <f>IF(AV111&lt;&gt;""," -O","")</f>
        <v/>
      </c>
      <c r="AX110" s="14" t="str">
        <f>IF(AX111&lt;&gt;""," -O","")</f>
        <v/>
      </c>
      <c r="AZ110" s="14" t="str">
        <f>IF(AZ111&lt;&gt;""," -O","")</f>
        <v/>
      </c>
      <c r="BB110" s="14" t="str">
        <f>IF(BB111&lt;&gt;""," -O","")</f>
        <v/>
      </c>
      <c r="BD110" s="14" t="str">
        <f>IF(BD111&lt;&gt;""," -O","")</f>
        <v/>
      </c>
      <c r="BF110" s="14" t="str">
        <f>IF(BF111&lt;&gt;""," -O","")</f>
        <v/>
      </c>
      <c r="BH110" s="14" t="str">
        <f>IF(BH111&lt;&gt;""," -O","")</f>
        <v/>
      </c>
      <c r="BJ110" s="14" t="str">
        <f>IF(BJ111&lt;&gt;""," -O","")</f>
        <v/>
      </c>
    </row>
    <row r="111" spans="13:62">
      <c r="M111" s="14">
        <v>1.54</v>
      </c>
      <c r="N111" s="14" t="str">
        <f>IFERROR(VLOOKUP(M111,'CRUCE OPORTUNIDADES'!$C$6:$D$105,2,FALSE),"")</f>
        <v/>
      </c>
      <c r="O111" s="14">
        <v>2.5400000000000098</v>
      </c>
      <c r="P111" s="14" t="str">
        <f>IFERROR(VLOOKUP(O111,'CRUCE OPORTUNIDADES'!$C$6:$D$105,2,FALSE),"")</f>
        <v/>
      </c>
      <c r="Q111" s="14">
        <v>3.54000000000002</v>
      </c>
      <c r="R111" s="14" t="str">
        <f>IFERROR(VLOOKUP(Q111,'CRUCE OPORTUNIDADES'!$C$6:$D$105,2,FALSE),"")</f>
        <v/>
      </c>
      <c r="S111" s="14">
        <v>4.5400000000000302</v>
      </c>
      <c r="T111" s="14" t="str">
        <f>IFERROR(VLOOKUP(S111,'CRUCE OPORTUNIDADES'!$C$6:$D$105,2,FALSE),"")</f>
        <v/>
      </c>
      <c r="U111" s="14">
        <v>5.54000000000004</v>
      </c>
      <c r="V111" s="14" t="str">
        <f>IFERROR(VLOOKUP(U111,'CRUCE OPORTUNIDADES'!$C$6:$D$105,2,FALSE),"")</f>
        <v/>
      </c>
      <c r="W111" s="14">
        <v>6.5400000000000498</v>
      </c>
      <c r="X111" s="14" t="str">
        <f>IFERROR(VLOOKUP(W111,'CRUCE OPORTUNIDADES'!$C$6:$D$105,2,FALSE),"")</f>
        <v/>
      </c>
      <c r="Y111" s="14">
        <v>7.5400000000000604</v>
      </c>
      <c r="Z111" s="14" t="str">
        <f>IFERROR(VLOOKUP(Y111,'CRUCE OPORTUNIDADES'!$C$6:$D$105,2,FALSE),"")</f>
        <v/>
      </c>
      <c r="AA111" s="14">
        <v>8.5400000000000702</v>
      </c>
      <c r="AB111" s="14" t="str">
        <f>IFERROR(VLOOKUP(AA111,'CRUCE OPORTUNIDADES'!$C$6:$D$105,2,FALSE),"")</f>
        <v/>
      </c>
      <c r="AC111" s="14">
        <v>9.5400000000000809</v>
      </c>
      <c r="AD111" s="14" t="str">
        <f>IFERROR(VLOOKUP(AC111,'CRUCE OPORTUNIDADES'!$C$6:$D$105,2,FALSE),"")</f>
        <v/>
      </c>
      <c r="AE111" s="14">
        <v>10.5400000000001</v>
      </c>
      <c r="AF111" s="14" t="str">
        <f>IFERROR(VLOOKUP(AE111,'CRUCE OPORTUNIDADES'!$C$6:$D$105,2,FALSE),"")</f>
        <v/>
      </c>
      <c r="AG111" s="14">
        <v>11.5400000000001</v>
      </c>
      <c r="AH111" s="14" t="str">
        <f>IFERROR(VLOOKUP(AG111,'CRUCE OPORTUNIDADES'!$C$6:$D$105,2,FALSE),"")</f>
        <v/>
      </c>
      <c r="AI111" s="14">
        <v>12.5400000000001</v>
      </c>
      <c r="AJ111" s="14" t="str">
        <f>IFERROR(VLOOKUP(AI111,'CRUCE OPORTUNIDADES'!$C$6:$D$105,2,FALSE),"")</f>
        <v/>
      </c>
      <c r="AK111" s="14">
        <v>13.5400000000001</v>
      </c>
      <c r="AL111" s="14" t="str">
        <f>IFERROR(VLOOKUP(AK111,'CRUCE OPORTUNIDADES'!$C$6:$D$105,2,FALSE),"")</f>
        <v/>
      </c>
      <c r="AM111" s="14">
        <v>14.5400000000001</v>
      </c>
      <c r="AN111" s="14" t="str">
        <f>IFERROR(VLOOKUP(AM111,'CRUCE OPORTUNIDADES'!$C$6:$D$105,2,FALSE),"")</f>
        <v/>
      </c>
      <c r="AO111" s="14">
        <v>15.5400000000001</v>
      </c>
      <c r="AP111" s="14" t="str">
        <f>IFERROR(VLOOKUP(AO111,'CRUCE OPORTUNIDADES'!$C$6:$D$105,2,FALSE),"")</f>
        <v/>
      </c>
      <c r="AQ111" s="14">
        <v>16.540000000000099</v>
      </c>
      <c r="AR111" s="14" t="str">
        <f>IFERROR(VLOOKUP(AQ111,'CRUCE OPORTUNIDADES'!$C$6:$D$105,2,FALSE),"")</f>
        <v/>
      </c>
      <c r="AS111" s="14">
        <v>17.540000000000202</v>
      </c>
      <c r="AT111" s="14" t="str">
        <f>IFERROR(VLOOKUP(AS111,'CRUCE OPORTUNIDADES'!$C$6:$D$105,2,FALSE),"")</f>
        <v/>
      </c>
      <c r="AU111" s="14">
        <v>18.540000000000202</v>
      </c>
      <c r="AV111" s="14" t="str">
        <f>IFERROR(VLOOKUP(AU111,'CRUCE OPORTUNIDADES'!$C$6:$D$105,2,FALSE),"")</f>
        <v/>
      </c>
      <c r="AW111" s="14">
        <v>19.540000000000202</v>
      </c>
      <c r="AX111" s="14" t="str">
        <f>IFERROR(VLOOKUP(AW111,'CRUCE OPORTUNIDADES'!$C$6:$D$105,2,FALSE),"")</f>
        <v/>
      </c>
      <c r="AY111" s="14">
        <v>20.540000000000202</v>
      </c>
      <c r="AZ111" s="14" t="str">
        <f>IFERROR(VLOOKUP(AY111,'CRUCE OPORTUNIDADES'!$C$6:$D$105,2,FALSE),"")</f>
        <v/>
      </c>
      <c r="BA111" s="14">
        <v>21.540000000000202</v>
      </c>
      <c r="BB111" s="14" t="str">
        <f>IFERROR(VLOOKUP(BA111,'CRUCE OPORTUNIDADES'!$C$6:$D$105,2,FALSE),"")</f>
        <v/>
      </c>
      <c r="BC111" s="14">
        <v>22.540000000000202</v>
      </c>
      <c r="BD111" s="14" t="str">
        <f>IFERROR(VLOOKUP(BC111,'CRUCE OPORTUNIDADES'!$C$6:$D$105,2,FALSE),"")</f>
        <v/>
      </c>
      <c r="BE111" s="14">
        <v>23.540000000000202</v>
      </c>
      <c r="BF111" s="14" t="str">
        <f>IFERROR(VLOOKUP(BE111,'CRUCE OPORTUNIDADES'!$C$6:$D$105,2,FALSE),"")</f>
        <v/>
      </c>
      <c r="BG111" s="14">
        <v>24.540000000000202</v>
      </c>
      <c r="BH111" s="14" t="str">
        <f>IFERROR(VLOOKUP(BG111,'CRUCE OPORTUNIDADES'!$C$6:$D$105,2,FALSE),"")</f>
        <v/>
      </c>
      <c r="BI111" s="14">
        <v>25.540000000000202</v>
      </c>
      <c r="BJ111" s="14" t="str">
        <f>IFERROR(VLOOKUP(BI111,'CRUCE OPORTUNIDADES'!$C$6:$D$105,2,FALSE),"")</f>
        <v/>
      </c>
    </row>
    <row r="112" spans="13:62">
      <c r="N112" s="14" t="str">
        <f>IF(N113&lt;&gt;""," -O","")</f>
        <v/>
      </c>
      <c r="P112" s="14" t="str">
        <f>IF(P113&lt;&gt;""," -O","")</f>
        <v/>
      </c>
      <c r="R112" s="14" t="str">
        <f>IF(R113&lt;&gt;""," -O","")</f>
        <v/>
      </c>
      <c r="T112" s="14" t="str">
        <f>IF(T113&lt;&gt;""," -O","")</f>
        <v/>
      </c>
      <c r="V112" s="14" t="str">
        <f>IF(V113&lt;&gt;""," -O","")</f>
        <v/>
      </c>
      <c r="X112" s="14" t="str">
        <f>IF(X113&lt;&gt;""," -O","")</f>
        <v/>
      </c>
      <c r="Z112" s="14" t="str">
        <f>IF(Z113&lt;&gt;""," -O","")</f>
        <v/>
      </c>
      <c r="AB112" s="14" t="str">
        <f>IF(AB113&lt;&gt;""," -O","")</f>
        <v/>
      </c>
      <c r="AD112" s="14" t="str">
        <f>IF(AD113&lt;&gt;""," -O","")</f>
        <v/>
      </c>
      <c r="AF112" s="14" t="str">
        <f>IF(AF113&lt;&gt;""," -O","")</f>
        <v/>
      </c>
      <c r="AH112" s="14" t="str">
        <f>IF(AH113&lt;&gt;""," -O","")</f>
        <v/>
      </c>
      <c r="AJ112" s="14" t="str">
        <f>IF(AJ113&lt;&gt;""," -O","")</f>
        <v/>
      </c>
      <c r="AL112" s="14" t="str">
        <f>IF(AL113&lt;&gt;""," -O","")</f>
        <v/>
      </c>
      <c r="AN112" s="14" t="str">
        <f>IF(AN113&lt;&gt;""," -O","")</f>
        <v/>
      </c>
      <c r="AP112" s="14" t="str">
        <f>IF(AP113&lt;&gt;""," -O","")</f>
        <v/>
      </c>
      <c r="AR112" s="14" t="str">
        <f>IF(AR113&lt;&gt;""," -O","")</f>
        <v/>
      </c>
      <c r="AT112" s="14" t="str">
        <f>IF(AT113&lt;&gt;""," -O","")</f>
        <v/>
      </c>
      <c r="AV112" s="14" t="str">
        <f>IF(AV113&lt;&gt;""," -O","")</f>
        <v/>
      </c>
      <c r="AX112" s="14" t="str">
        <f>IF(AX113&lt;&gt;""," -O","")</f>
        <v/>
      </c>
      <c r="AZ112" s="14" t="str">
        <f>IF(AZ113&lt;&gt;""," -O","")</f>
        <v/>
      </c>
      <c r="BB112" s="14" t="str">
        <f>IF(BB113&lt;&gt;""," -O","")</f>
        <v/>
      </c>
      <c r="BD112" s="14" t="str">
        <f>IF(BD113&lt;&gt;""," -O","")</f>
        <v/>
      </c>
      <c r="BF112" s="14" t="str">
        <f>IF(BF113&lt;&gt;""," -O","")</f>
        <v/>
      </c>
      <c r="BH112" s="14" t="str">
        <f>IF(BH113&lt;&gt;""," -O","")</f>
        <v/>
      </c>
      <c r="BJ112" s="14" t="str">
        <f>IF(BJ113&lt;&gt;""," -O","")</f>
        <v/>
      </c>
    </row>
    <row r="113" spans="13:62">
      <c r="M113" s="14">
        <v>1.55</v>
      </c>
      <c r="N113" s="14" t="str">
        <f>IFERROR(VLOOKUP(M113,'CRUCE OPORTUNIDADES'!$C$6:$D$105,2,FALSE),"")</f>
        <v/>
      </c>
      <c r="O113" s="14">
        <v>2.55000000000001</v>
      </c>
      <c r="P113" s="14" t="str">
        <f>IFERROR(VLOOKUP(O113,'CRUCE OPORTUNIDADES'!$C$6:$D$105,2,FALSE),"")</f>
        <v/>
      </c>
      <c r="Q113" s="14">
        <v>3.5500000000000198</v>
      </c>
      <c r="R113" s="14" t="str">
        <f>IFERROR(VLOOKUP(Q113,'CRUCE OPORTUNIDADES'!$C$6:$D$105,2,FALSE),"")</f>
        <v/>
      </c>
      <c r="S113" s="14">
        <v>4.55000000000003</v>
      </c>
      <c r="T113" s="14" t="str">
        <f>IFERROR(VLOOKUP(S113,'CRUCE OPORTUNIDADES'!$C$6:$D$105,2,FALSE),"")</f>
        <v/>
      </c>
      <c r="U113" s="14">
        <v>5.5500000000000398</v>
      </c>
      <c r="V113" s="14" t="str">
        <f>IFERROR(VLOOKUP(U113,'CRUCE OPORTUNIDADES'!$C$6:$D$105,2,FALSE),"")</f>
        <v/>
      </c>
      <c r="W113" s="14">
        <v>6.5500000000000496</v>
      </c>
      <c r="X113" s="14" t="str">
        <f>IFERROR(VLOOKUP(W113,'CRUCE OPORTUNIDADES'!$C$6:$D$105,2,FALSE),"")</f>
        <v/>
      </c>
      <c r="Y113" s="14">
        <v>7.5500000000000602</v>
      </c>
      <c r="Z113" s="14" t="str">
        <f>IFERROR(VLOOKUP(Y113,'CRUCE OPORTUNIDADES'!$C$6:$D$105,2,FALSE),"")</f>
        <v/>
      </c>
      <c r="AA113" s="14">
        <v>8.55000000000007</v>
      </c>
      <c r="AB113" s="14" t="str">
        <f>IFERROR(VLOOKUP(AA113,'CRUCE OPORTUNIDADES'!$C$6:$D$105,2,FALSE),"")</f>
        <v/>
      </c>
      <c r="AC113" s="14">
        <v>9.5500000000000806</v>
      </c>
      <c r="AD113" s="14" t="str">
        <f>IFERROR(VLOOKUP(AC113,'CRUCE OPORTUNIDADES'!$C$6:$D$105,2,FALSE),"")</f>
        <v/>
      </c>
      <c r="AE113" s="14">
        <v>10.5500000000001</v>
      </c>
      <c r="AF113" s="14" t="str">
        <f>IFERROR(VLOOKUP(AE113,'CRUCE OPORTUNIDADES'!$C$6:$D$105,2,FALSE),"")</f>
        <v/>
      </c>
      <c r="AG113" s="14">
        <v>11.5500000000001</v>
      </c>
      <c r="AH113" s="14" t="str">
        <f>IFERROR(VLOOKUP(AG113,'CRUCE OPORTUNIDADES'!$C$6:$D$105,2,FALSE),"")</f>
        <v/>
      </c>
      <c r="AI113" s="14">
        <v>12.5500000000001</v>
      </c>
      <c r="AJ113" s="14" t="str">
        <f>IFERROR(VLOOKUP(AI113,'CRUCE OPORTUNIDADES'!$C$6:$D$105,2,FALSE),"")</f>
        <v/>
      </c>
      <c r="AK113" s="14">
        <v>13.5500000000001</v>
      </c>
      <c r="AL113" s="14" t="str">
        <f>IFERROR(VLOOKUP(AK113,'CRUCE OPORTUNIDADES'!$C$6:$D$105,2,FALSE),"")</f>
        <v/>
      </c>
      <c r="AM113" s="14">
        <v>14.5500000000001</v>
      </c>
      <c r="AN113" s="14" t="str">
        <f>IFERROR(VLOOKUP(AM113,'CRUCE OPORTUNIDADES'!$C$6:$D$105,2,FALSE),"")</f>
        <v/>
      </c>
      <c r="AO113" s="14">
        <v>15.5500000000001</v>
      </c>
      <c r="AP113" s="14" t="str">
        <f>IFERROR(VLOOKUP(AO113,'CRUCE OPORTUNIDADES'!$C$6:$D$105,2,FALSE),"")</f>
        <v/>
      </c>
      <c r="AQ113" s="14">
        <v>16.5500000000001</v>
      </c>
      <c r="AR113" s="14" t="str">
        <f>IFERROR(VLOOKUP(AQ113,'CRUCE OPORTUNIDADES'!$C$6:$D$105,2,FALSE),"")</f>
        <v/>
      </c>
      <c r="AS113" s="14">
        <v>17.5500000000002</v>
      </c>
      <c r="AT113" s="14" t="str">
        <f>IFERROR(VLOOKUP(AS113,'CRUCE OPORTUNIDADES'!$C$6:$D$105,2,FALSE),"")</f>
        <v/>
      </c>
      <c r="AU113" s="14">
        <v>18.5500000000002</v>
      </c>
      <c r="AV113" s="14" t="str">
        <f>IFERROR(VLOOKUP(AU113,'CRUCE OPORTUNIDADES'!$C$6:$D$105,2,FALSE),"")</f>
        <v/>
      </c>
      <c r="AW113" s="14">
        <v>19.5500000000002</v>
      </c>
      <c r="AX113" s="14" t="str">
        <f>IFERROR(VLOOKUP(AW113,'CRUCE OPORTUNIDADES'!$C$6:$D$105,2,FALSE),"")</f>
        <v/>
      </c>
      <c r="AY113" s="14">
        <v>20.5500000000002</v>
      </c>
      <c r="AZ113" s="14" t="str">
        <f>IFERROR(VLOOKUP(AY113,'CRUCE OPORTUNIDADES'!$C$6:$D$105,2,FALSE),"")</f>
        <v/>
      </c>
      <c r="BA113" s="14">
        <v>21.5500000000002</v>
      </c>
      <c r="BB113" s="14" t="str">
        <f>IFERROR(VLOOKUP(BA113,'CRUCE OPORTUNIDADES'!$C$6:$D$105,2,FALSE),"")</f>
        <v/>
      </c>
      <c r="BC113" s="14">
        <v>22.5500000000002</v>
      </c>
      <c r="BD113" s="14" t="str">
        <f>IFERROR(VLOOKUP(BC113,'CRUCE OPORTUNIDADES'!$C$6:$D$105,2,FALSE),"")</f>
        <v/>
      </c>
      <c r="BE113" s="14">
        <v>23.5500000000002</v>
      </c>
      <c r="BF113" s="14" t="str">
        <f>IFERROR(VLOOKUP(BE113,'CRUCE OPORTUNIDADES'!$C$6:$D$105,2,FALSE),"")</f>
        <v/>
      </c>
      <c r="BG113" s="14">
        <v>24.5500000000002</v>
      </c>
      <c r="BH113" s="14" t="str">
        <f>IFERROR(VLOOKUP(BG113,'CRUCE OPORTUNIDADES'!$C$6:$D$105,2,FALSE),"")</f>
        <v/>
      </c>
      <c r="BI113" s="14">
        <v>25.5500000000002</v>
      </c>
      <c r="BJ113" s="14" t="str">
        <f>IFERROR(VLOOKUP(BI113,'CRUCE OPORTUNIDADES'!$C$6:$D$105,2,FALSE),"")</f>
        <v/>
      </c>
    </row>
    <row r="114" spans="13:62">
      <c r="N114" s="14" t="str">
        <f>IF(N115&lt;&gt;""," -O","")</f>
        <v/>
      </c>
      <c r="P114" s="14" t="str">
        <f>IF(P115&lt;&gt;""," -O","")</f>
        <v/>
      </c>
      <c r="R114" s="14" t="str">
        <f>IF(R115&lt;&gt;""," -O","")</f>
        <v/>
      </c>
      <c r="T114" s="14" t="str">
        <f>IF(T115&lt;&gt;""," -O","")</f>
        <v/>
      </c>
      <c r="V114" s="14" t="str">
        <f>IF(V115&lt;&gt;""," -O","")</f>
        <v/>
      </c>
      <c r="X114" s="14" t="str">
        <f>IF(X115&lt;&gt;""," -O","")</f>
        <v/>
      </c>
      <c r="Z114" s="14" t="str">
        <f>IF(Z115&lt;&gt;""," -O","")</f>
        <v/>
      </c>
      <c r="AB114" s="14" t="str">
        <f>IF(AB115&lt;&gt;""," -O","")</f>
        <v/>
      </c>
      <c r="AD114" s="14" t="str">
        <f>IF(AD115&lt;&gt;""," -O","")</f>
        <v/>
      </c>
      <c r="AF114" s="14" t="str">
        <f>IF(AF115&lt;&gt;""," -O","")</f>
        <v/>
      </c>
      <c r="AH114" s="14" t="str">
        <f>IF(AH115&lt;&gt;""," -O","")</f>
        <v/>
      </c>
      <c r="AJ114" s="14" t="str">
        <f>IF(AJ115&lt;&gt;""," -O","")</f>
        <v/>
      </c>
      <c r="AL114" s="14" t="str">
        <f>IF(AL115&lt;&gt;""," -O","")</f>
        <v/>
      </c>
      <c r="AN114" s="14" t="str">
        <f>IF(AN115&lt;&gt;""," -O","")</f>
        <v/>
      </c>
      <c r="AP114" s="14" t="str">
        <f>IF(AP115&lt;&gt;""," -O","")</f>
        <v/>
      </c>
      <c r="AR114" s="14" t="str">
        <f>IF(AR115&lt;&gt;""," -O","")</f>
        <v/>
      </c>
      <c r="AT114" s="14" t="str">
        <f>IF(AT115&lt;&gt;""," -O","")</f>
        <v/>
      </c>
      <c r="AV114" s="14" t="str">
        <f>IF(AV115&lt;&gt;""," -O","")</f>
        <v/>
      </c>
      <c r="AX114" s="14" t="str">
        <f>IF(AX115&lt;&gt;""," -O","")</f>
        <v/>
      </c>
      <c r="AZ114" s="14" t="str">
        <f>IF(AZ115&lt;&gt;""," -O","")</f>
        <v/>
      </c>
      <c r="BB114" s="14" t="str">
        <f>IF(BB115&lt;&gt;""," -O","")</f>
        <v/>
      </c>
      <c r="BD114" s="14" t="str">
        <f>IF(BD115&lt;&gt;""," -O","")</f>
        <v/>
      </c>
      <c r="BF114" s="14" t="str">
        <f>IF(BF115&lt;&gt;""," -O","")</f>
        <v/>
      </c>
      <c r="BH114" s="14" t="str">
        <f>IF(BH115&lt;&gt;""," -O","")</f>
        <v/>
      </c>
      <c r="BJ114" s="14" t="str">
        <f>IF(BJ115&lt;&gt;""," -O","")</f>
        <v/>
      </c>
    </row>
    <row r="115" spans="13:62">
      <c r="M115" s="14">
        <v>1.56</v>
      </c>
      <c r="N115" s="14" t="str">
        <f>IFERROR(VLOOKUP(M115,'CRUCE OPORTUNIDADES'!$C$6:$D$105,2,FALSE),"")</f>
        <v/>
      </c>
      <c r="O115" s="14">
        <v>2.5600000000000098</v>
      </c>
      <c r="P115" s="14" t="str">
        <f>IFERROR(VLOOKUP(O115,'CRUCE OPORTUNIDADES'!$C$6:$D$105,2,FALSE),"")</f>
        <v/>
      </c>
      <c r="Q115" s="14">
        <v>3.56000000000002</v>
      </c>
      <c r="R115" s="14" t="str">
        <f>IFERROR(VLOOKUP(Q115,'CRUCE OPORTUNIDADES'!$C$6:$D$105,2,FALSE),"")</f>
        <v/>
      </c>
      <c r="S115" s="14">
        <v>4.5600000000000298</v>
      </c>
      <c r="T115" s="14" t="str">
        <f>IFERROR(VLOOKUP(S115,'CRUCE OPORTUNIDADES'!$C$6:$D$105,2,FALSE),"")</f>
        <v/>
      </c>
      <c r="U115" s="14">
        <v>5.5600000000000396</v>
      </c>
      <c r="V115" s="14" t="str">
        <f>IFERROR(VLOOKUP(U115,'CRUCE OPORTUNIDADES'!$C$6:$D$105,2,FALSE),"")</f>
        <v/>
      </c>
      <c r="W115" s="14">
        <v>6.5600000000000502</v>
      </c>
      <c r="X115" s="14" t="str">
        <f>IFERROR(VLOOKUP(W115,'CRUCE OPORTUNIDADES'!$C$6:$D$105,2,FALSE),"")</f>
        <v/>
      </c>
      <c r="Y115" s="14">
        <v>7.56000000000006</v>
      </c>
      <c r="Z115" s="14" t="str">
        <f>IFERROR(VLOOKUP(Y115,'CRUCE OPORTUNIDADES'!$C$6:$D$105,2,FALSE),"")</f>
        <v/>
      </c>
      <c r="AA115" s="14">
        <v>8.5600000000000698</v>
      </c>
      <c r="AB115" s="14" t="str">
        <f>IFERROR(VLOOKUP(AA115,'CRUCE OPORTUNIDADES'!$C$6:$D$105,2,FALSE),"")</f>
        <v/>
      </c>
      <c r="AC115" s="14">
        <v>9.5600000000000804</v>
      </c>
      <c r="AD115" s="14" t="str">
        <f>IFERROR(VLOOKUP(AC115,'CRUCE OPORTUNIDADES'!$C$6:$D$105,2,FALSE),"")</f>
        <v/>
      </c>
      <c r="AE115" s="14">
        <v>10.5600000000001</v>
      </c>
      <c r="AF115" s="14" t="str">
        <f>IFERROR(VLOOKUP(AE115,'CRUCE OPORTUNIDADES'!$C$6:$D$105,2,FALSE),"")</f>
        <v/>
      </c>
      <c r="AG115" s="14">
        <v>11.5600000000001</v>
      </c>
      <c r="AH115" s="14" t="str">
        <f>IFERROR(VLOOKUP(AG115,'CRUCE OPORTUNIDADES'!$C$6:$D$105,2,FALSE),"")</f>
        <v/>
      </c>
      <c r="AI115" s="14">
        <v>12.5600000000001</v>
      </c>
      <c r="AJ115" s="14" t="str">
        <f>IFERROR(VLOOKUP(AI115,'CRUCE OPORTUNIDADES'!$C$6:$D$105,2,FALSE),"")</f>
        <v/>
      </c>
      <c r="AK115" s="14">
        <v>13.5600000000001</v>
      </c>
      <c r="AL115" s="14" t="str">
        <f>IFERROR(VLOOKUP(AK115,'CRUCE OPORTUNIDADES'!$C$6:$D$105,2,FALSE),"")</f>
        <v/>
      </c>
      <c r="AM115" s="14">
        <v>14.5600000000001</v>
      </c>
      <c r="AN115" s="14" t="str">
        <f>IFERROR(VLOOKUP(AM115,'CRUCE OPORTUNIDADES'!$C$6:$D$105,2,FALSE),"")</f>
        <v/>
      </c>
      <c r="AO115" s="14">
        <v>15.5600000000001</v>
      </c>
      <c r="AP115" s="14" t="str">
        <f>IFERROR(VLOOKUP(AO115,'CRUCE OPORTUNIDADES'!$C$6:$D$105,2,FALSE),"")</f>
        <v/>
      </c>
      <c r="AQ115" s="14">
        <v>16.560000000000102</v>
      </c>
      <c r="AR115" s="14" t="str">
        <f>IFERROR(VLOOKUP(AQ115,'CRUCE OPORTUNIDADES'!$C$6:$D$105,2,FALSE),"")</f>
        <v/>
      </c>
      <c r="AS115" s="14">
        <v>17.560000000000201</v>
      </c>
      <c r="AT115" s="14" t="str">
        <f>IFERROR(VLOOKUP(AS115,'CRUCE OPORTUNIDADES'!$C$6:$D$105,2,FALSE),"")</f>
        <v/>
      </c>
      <c r="AU115" s="14">
        <v>18.560000000000201</v>
      </c>
      <c r="AV115" s="14" t="str">
        <f>IFERROR(VLOOKUP(AU115,'CRUCE OPORTUNIDADES'!$C$6:$D$105,2,FALSE),"")</f>
        <v/>
      </c>
      <c r="AW115" s="14">
        <v>19.560000000000201</v>
      </c>
      <c r="AX115" s="14" t="str">
        <f>IFERROR(VLOOKUP(AW115,'CRUCE OPORTUNIDADES'!$C$6:$D$105,2,FALSE),"")</f>
        <v/>
      </c>
      <c r="AY115" s="14">
        <v>20.560000000000201</v>
      </c>
      <c r="AZ115" s="14" t="str">
        <f>IFERROR(VLOOKUP(AY115,'CRUCE OPORTUNIDADES'!$C$6:$D$105,2,FALSE),"")</f>
        <v/>
      </c>
      <c r="BA115" s="14">
        <v>21.560000000000201</v>
      </c>
      <c r="BB115" s="14" t="str">
        <f>IFERROR(VLOOKUP(BA115,'CRUCE OPORTUNIDADES'!$C$6:$D$105,2,FALSE),"")</f>
        <v/>
      </c>
      <c r="BC115" s="14">
        <v>22.560000000000201</v>
      </c>
      <c r="BD115" s="14" t="str">
        <f>IFERROR(VLOOKUP(BC115,'CRUCE OPORTUNIDADES'!$C$6:$D$105,2,FALSE),"")</f>
        <v/>
      </c>
      <c r="BE115" s="14">
        <v>23.560000000000201</v>
      </c>
      <c r="BF115" s="14" t="str">
        <f>IFERROR(VLOOKUP(BE115,'CRUCE OPORTUNIDADES'!$C$6:$D$105,2,FALSE),"")</f>
        <v/>
      </c>
      <c r="BG115" s="14">
        <v>24.560000000000201</v>
      </c>
      <c r="BH115" s="14" t="str">
        <f>IFERROR(VLOOKUP(BG115,'CRUCE OPORTUNIDADES'!$C$6:$D$105,2,FALSE),"")</f>
        <v/>
      </c>
      <c r="BI115" s="14">
        <v>25.560000000000201</v>
      </c>
      <c r="BJ115" s="14" t="str">
        <f>IFERROR(VLOOKUP(BI115,'CRUCE OPORTUNIDADES'!$C$6:$D$105,2,FALSE),"")</f>
        <v/>
      </c>
    </row>
    <row r="116" spans="13:62">
      <c r="N116" s="14" t="str">
        <f>IF(N117&lt;&gt;""," -O","")</f>
        <v/>
      </c>
      <c r="P116" s="14" t="str">
        <f>IF(P117&lt;&gt;""," -O","")</f>
        <v/>
      </c>
      <c r="R116" s="14" t="str">
        <f>IF(R117&lt;&gt;""," -O","")</f>
        <v/>
      </c>
      <c r="T116" s="14" t="str">
        <f>IF(T117&lt;&gt;""," -O","")</f>
        <v/>
      </c>
      <c r="V116" s="14" t="str">
        <f>IF(V117&lt;&gt;""," -O","")</f>
        <v/>
      </c>
      <c r="X116" s="14" t="str">
        <f>IF(X117&lt;&gt;""," -O","")</f>
        <v/>
      </c>
      <c r="Z116" s="14" t="str">
        <f>IF(Z117&lt;&gt;""," -O","")</f>
        <v/>
      </c>
      <c r="AB116" s="14" t="str">
        <f>IF(AB117&lt;&gt;""," -O","")</f>
        <v/>
      </c>
      <c r="AD116" s="14" t="str">
        <f>IF(AD117&lt;&gt;""," -O","")</f>
        <v/>
      </c>
      <c r="AF116" s="14" t="str">
        <f>IF(AF117&lt;&gt;""," -O","")</f>
        <v/>
      </c>
      <c r="AH116" s="14" t="str">
        <f>IF(AH117&lt;&gt;""," -O","")</f>
        <v/>
      </c>
      <c r="AJ116" s="14" t="str">
        <f>IF(AJ117&lt;&gt;""," -O","")</f>
        <v/>
      </c>
      <c r="AL116" s="14" t="str">
        <f>IF(AL117&lt;&gt;""," -O","")</f>
        <v/>
      </c>
      <c r="AN116" s="14" t="str">
        <f>IF(AN117&lt;&gt;""," -O","")</f>
        <v/>
      </c>
      <c r="AP116" s="14" t="str">
        <f>IF(AP117&lt;&gt;""," -O","")</f>
        <v/>
      </c>
      <c r="AR116" s="14" t="str">
        <f>IF(AR117&lt;&gt;""," -O","")</f>
        <v/>
      </c>
      <c r="AT116" s="14" t="str">
        <f>IF(AT117&lt;&gt;""," -O","")</f>
        <v/>
      </c>
      <c r="AV116" s="14" t="str">
        <f>IF(AV117&lt;&gt;""," -O","")</f>
        <v/>
      </c>
      <c r="AX116" s="14" t="str">
        <f>IF(AX117&lt;&gt;""," -O","")</f>
        <v/>
      </c>
      <c r="AZ116" s="14" t="str">
        <f>IF(AZ117&lt;&gt;""," -O","")</f>
        <v/>
      </c>
      <c r="BB116" s="14" t="str">
        <f>IF(BB117&lt;&gt;""," -O","")</f>
        <v/>
      </c>
      <c r="BD116" s="14" t="str">
        <f>IF(BD117&lt;&gt;""," -O","")</f>
        <v/>
      </c>
      <c r="BF116" s="14" t="str">
        <f>IF(BF117&lt;&gt;""," -O","")</f>
        <v/>
      </c>
      <c r="BH116" s="14" t="str">
        <f>IF(BH117&lt;&gt;""," -O","")</f>
        <v/>
      </c>
      <c r="BJ116" s="14" t="str">
        <f>IF(BJ117&lt;&gt;""," -O","")</f>
        <v/>
      </c>
    </row>
    <row r="117" spans="13:62">
      <c r="M117" s="14">
        <v>1.57</v>
      </c>
      <c r="N117" s="14" t="str">
        <f>IFERROR(VLOOKUP(M117,'CRUCE OPORTUNIDADES'!$C$6:$D$105,2,FALSE),"")</f>
        <v/>
      </c>
      <c r="O117" s="14">
        <v>2.5700000000000101</v>
      </c>
      <c r="P117" s="14" t="str">
        <f>IFERROR(VLOOKUP(O117,'CRUCE OPORTUNIDADES'!$C$6:$D$105,2,FALSE),"")</f>
        <v/>
      </c>
      <c r="Q117" s="14">
        <v>3.5700000000000198</v>
      </c>
      <c r="R117" s="14" t="str">
        <f>IFERROR(VLOOKUP(Q117,'CRUCE OPORTUNIDADES'!$C$6:$D$105,2,FALSE),"")</f>
        <v/>
      </c>
      <c r="S117" s="14">
        <v>4.5700000000000296</v>
      </c>
      <c r="T117" s="14" t="str">
        <f>IFERROR(VLOOKUP(S117,'CRUCE OPORTUNIDADES'!$C$6:$D$105,2,FALSE),"")</f>
        <v/>
      </c>
      <c r="U117" s="14">
        <v>5.5700000000000403</v>
      </c>
      <c r="V117" s="14" t="str">
        <f>IFERROR(VLOOKUP(U117,'CRUCE OPORTUNIDADES'!$C$6:$D$105,2,FALSE),"")</f>
        <v/>
      </c>
      <c r="W117" s="14">
        <v>6.57000000000005</v>
      </c>
      <c r="X117" s="14" t="str">
        <f>IFERROR(VLOOKUP(W117,'CRUCE OPORTUNIDADES'!$C$6:$D$105,2,FALSE),"")</f>
        <v/>
      </c>
      <c r="Y117" s="14">
        <v>7.5700000000000598</v>
      </c>
      <c r="Z117" s="14" t="str">
        <f>IFERROR(VLOOKUP(Y117,'CRUCE OPORTUNIDADES'!$C$6:$D$105,2,FALSE),"")</f>
        <v/>
      </c>
      <c r="AA117" s="14">
        <v>8.5700000000000696</v>
      </c>
      <c r="AB117" s="14" t="str">
        <f>IFERROR(VLOOKUP(AA117,'CRUCE OPORTUNIDADES'!$C$6:$D$105,2,FALSE),"")</f>
        <v/>
      </c>
      <c r="AC117" s="14">
        <v>9.5700000000000802</v>
      </c>
      <c r="AD117" s="14" t="str">
        <f>IFERROR(VLOOKUP(AC117,'CRUCE OPORTUNIDADES'!$C$6:$D$105,2,FALSE),"")</f>
        <v/>
      </c>
      <c r="AE117" s="14">
        <v>10.5700000000001</v>
      </c>
      <c r="AF117" s="14" t="str">
        <f>IFERROR(VLOOKUP(AE117,'CRUCE OPORTUNIDADES'!$C$6:$D$105,2,FALSE),"")</f>
        <v/>
      </c>
      <c r="AG117" s="14">
        <v>11.5700000000001</v>
      </c>
      <c r="AH117" s="14" t="str">
        <f>IFERROR(VLOOKUP(AG117,'CRUCE OPORTUNIDADES'!$C$6:$D$105,2,FALSE),"")</f>
        <v/>
      </c>
      <c r="AI117" s="14">
        <v>12.5700000000001</v>
      </c>
      <c r="AJ117" s="14" t="str">
        <f>IFERROR(VLOOKUP(AI117,'CRUCE OPORTUNIDADES'!$C$6:$D$105,2,FALSE),"")</f>
        <v/>
      </c>
      <c r="AK117" s="14">
        <v>13.5700000000001</v>
      </c>
      <c r="AL117" s="14" t="str">
        <f>IFERROR(VLOOKUP(AK117,'CRUCE OPORTUNIDADES'!$C$6:$D$105,2,FALSE),"")</f>
        <v/>
      </c>
      <c r="AM117" s="14">
        <v>14.5700000000001</v>
      </c>
      <c r="AN117" s="14" t="str">
        <f>IFERROR(VLOOKUP(AM117,'CRUCE OPORTUNIDADES'!$C$6:$D$105,2,FALSE),"")</f>
        <v/>
      </c>
      <c r="AO117" s="14">
        <v>15.5700000000001</v>
      </c>
      <c r="AP117" s="14" t="str">
        <f>IFERROR(VLOOKUP(AO117,'CRUCE OPORTUNIDADES'!$C$6:$D$105,2,FALSE),"")</f>
        <v/>
      </c>
      <c r="AQ117" s="14">
        <v>16.5700000000001</v>
      </c>
      <c r="AR117" s="14" t="str">
        <f>IFERROR(VLOOKUP(AQ117,'CRUCE OPORTUNIDADES'!$C$6:$D$105,2,FALSE),"")</f>
        <v/>
      </c>
      <c r="AS117" s="14">
        <v>17.570000000000199</v>
      </c>
      <c r="AT117" s="14" t="str">
        <f>IFERROR(VLOOKUP(AS117,'CRUCE OPORTUNIDADES'!$C$6:$D$105,2,FALSE),"")</f>
        <v/>
      </c>
      <c r="AU117" s="14">
        <v>18.570000000000199</v>
      </c>
      <c r="AV117" s="14" t="str">
        <f>IFERROR(VLOOKUP(AU117,'CRUCE OPORTUNIDADES'!$C$6:$D$105,2,FALSE),"")</f>
        <v/>
      </c>
      <c r="AW117" s="14">
        <v>19.570000000000199</v>
      </c>
      <c r="AX117" s="14" t="str">
        <f>IFERROR(VLOOKUP(AW117,'CRUCE OPORTUNIDADES'!$C$6:$D$105,2,FALSE),"")</f>
        <v/>
      </c>
      <c r="AY117" s="14">
        <v>20.570000000000199</v>
      </c>
      <c r="AZ117" s="14" t="str">
        <f>IFERROR(VLOOKUP(AY117,'CRUCE OPORTUNIDADES'!$C$6:$D$105,2,FALSE),"")</f>
        <v/>
      </c>
      <c r="BA117" s="14">
        <v>21.570000000000199</v>
      </c>
      <c r="BB117" s="14" t="str">
        <f>IFERROR(VLOOKUP(BA117,'CRUCE OPORTUNIDADES'!$C$6:$D$105,2,FALSE),"")</f>
        <v/>
      </c>
      <c r="BC117" s="14">
        <v>22.570000000000199</v>
      </c>
      <c r="BD117" s="14" t="str">
        <f>IFERROR(VLOOKUP(BC117,'CRUCE OPORTUNIDADES'!$C$6:$D$105,2,FALSE),"")</f>
        <v/>
      </c>
      <c r="BE117" s="14">
        <v>23.570000000000199</v>
      </c>
      <c r="BF117" s="14" t="str">
        <f>IFERROR(VLOOKUP(BE117,'CRUCE OPORTUNIDADES'!$C$6:$D$105,2,FALSE),"")</f>
        <v/>
      </c>
      <c r="BG117" s="14">
        <v>24.570000000000199</v>
      </c>
      <c r="BH117" s="14" t="str">
        <f>IFERROR(VLOOKUP(BG117,'CRUCE OPORTUNIDADES'!$C$6:$D$105,2,FALSE),"")</f>
        <v/>
      </c>
      <c r="BI117" s="14">
        <v>25.570000000000199</v>
      </c>
      <c r="BJ117" s="14" t="str">
        <f>IFERROR(VLOOKUP(BI117,'CRUCE OPORTUNIDADES'!$C$6:$D$105,2,FALSE),"")</f>
        <v/>
      </c>
    </row>
    <row r="118" spans="13:62">
      <c r="N118" s="14" t="str">
        <f>IF(N119&lt;&gt;""," -O","")</f>
        <v/>
      </c>
      <c r="P118" s="14" t="str">
        <f>IF(P119&lt;&gt;""," -O","")</f>
        <v/>
      </c>
      <c r="R118" s="14" t="str">
        <f>IF(R119&lt;&gt;""," -O","")</f>
        <v/>
      </c>
      <c r="T118" s="14" t="str">
        <f>IF(T119&lt;&gt;""," -O","")</f>
        <v/>
      </c>
      <c r="V118" s="14" t="str">
        <f>IF(V119&lt;&gt;""," -O","")</f>
        <v/>
      </c>
      <c r="X118" s="14" t="str">
        <f>IF(X119&lt;&gt;""," -O","")</f>
        <v/>
      </c>
      <c r="Z118" s="14" t="str">
        <f>IF(Z119&lt;&gt;""," -O","")</f>
        <v/>
      </c>
      <c r="AB118" s="14" t="str">
        <f>IF(AB119&lt;&gt;""," -O","")</f>
        <v/>
      </c>
      <c r="AD118" s="14" t="str">
        <f>IF(AD119&lt;&gt;""," -O","")</f>
        <v/>
      </c>
      <c r="AF118" s="14" t="str">
        <f>IF(AF119&lt;&gt;""," -O","")</f>
        <v/>
      </c>
      <c r="AH118" s="14" t="str">
        <f>IF(AH119&lt;&gt;""," -O","")</f>
        <v/>
      </c>
      <c r="AJ118" s="14" t="str">
        <f>IF(AJ119&lt;&gt;""," -O","")</f>
        <v/>
      </c>
      <c r="AL118" s="14" t="str">
        <f>IF(AL119&lt;&gt;""," -O","")</f>
        <v/>
      </c>
      <c r="AN118" s="14" t="str">
        <f>IF(AN119&lt;&gt;""," -O","")</f>
        <v/>
      </c>
      <c r="AP118" s="14" t="str">
        <f>IF(AP119&lt;&gt;""," -O","")</f>
        <v/>
      </c>
      <c r="AR118" s="14" t="str">
        <f>IF(AR119&lt;&gt;""," -O","")</f>
        <v/>
      </c>
      <c r="AT118" s="14" t="str">
        <f>IF(AT119&lt;&gt;""," -O","")</f>
        <v/>
      </c>
      <c r="AV118" s="14" t="str">
        <f>IF(AV119&lt;&gt;""," -O","")</f>
        <v/>
      </c>
      <c r="AX118" s="14" t="str">
        <f>IF(AX119&lt;&gt;""," -O","")</f>
        <v/>
      </c>
      <c r="AZ118" s="14" t="str">
        <f>IF(AZ119&lt;&gt;""," -O","")</f>
        <v/>
      </c>
      <c r="BB118" s="14" t="str">
        <f>IF(BB119&lt;&gt;""," -O","")</f>
        <v/>
      </c>
      <c r="BD118" s="14" t="str">
        <f>IF(BD119&lt;&gt;""," -O","")</f>
        <v/>
      </c>
      <c r="BF118" s="14" t="str">
        <f>IF(BF119&lt;&gt;""," -O","")</f>
        <v/>
      </c>
      <c r="BH118" s="14" t="str">
        <f>IF(BH119&lt;&gt;""," -O","")</f>
        <v/>
      </c>
      <c r="BJ118" s="14" t="str">
        <f>IF(BJ119&lt;&gt;""," -O","")</f>
        <v/>
      </c>
    </row>
    <row r="119" spans="13:62">
      <c r="M119" s="14">
        <v>1.58</v>
      </c>
      <c r="N119" s="14" t="str">
        <f>IFERROR(VLOOKUP(M119,'CRUCE OPORTUNIDADES'!$C$6:$D$105,2,FALSE),"")</f>
        <v/>
      </c>
      <c r="O119" s="14">
        <v>2.5800000000000098</v>
      </c>
      <c r="P119" s="14" t="str">
        <f>IFERROR(VLOOKUP(O119,'CRUCE OPORTUNIDADES'!$C$6:$D$105,2,FALSE),"")</f>
        <v/>
      </c>
      <c r="Q119" s="14">
        <v>3.5800000000000201</v>
      </c>
      <c r="R119" s="14" t="str">
        <f>IFERROR(VLOOKUP(Q119,'CRUCE OPORTUNIDADES'!$C$6:$D$105,2,FALSE),"")</f>
        <v/>
      </c>
      <c r="S119" s="14">
        <v>4.5800000000000303</v>
      </c>
      <c r="T119" s="14" t="str">
        <f>IFERROR(VLOOKUP(S119,'CRUCE OPORTUNIDADES'!$C$6:$D$105,2,FALSE),"")</f>
        <v/>
      </c>
      <c r="U119" s="14">
        <v>5.58000000000004</v>
      </c>
      <c r="V119" s="14" t="str">
        <f>IFERROR(VLOOKUP(U119,'CRUCE OPORTUNIDADES'!$C$6:$D$105,2,FALSE),"")</f>
        <v/>
      </c>
      <c r="W119" s="14">
        <v>6.5800000000000498</v>
      </c>
      <c r="X119" s="14" t="str">
        <f>IFERROR(VLOOKUP(W119,'CRUCE OPORTUNIDADES'!$C$6:$D$105,2,FALSE),"")</f>
        <v/>
      </c>
      <c r="Y119" s="14">
        <v>7.5800000000000596</v>
      </c>
      <c r="Z119" s="14" t="str">
        <f>IFERROR(VLOOKUP(Y119,'CRUCE OPORTUNIDADES'!$C$6:$D$105,2,FALSE),"")</f>
        <v/>
      </c>
      <c r="AA119" s="14">
        <v>8.5800000000000693</v>
      </c>
      <c r="AB119" s="14" t="str">
        <f>IFERROR(VLOOKUP(AA119,'CRUCE OPORTUNIDADES'!$C$6:$D$105,2,FALSE),"")</f>
        <v/>
      </c>
      <c r="AC119" s="14">
        <v>9.58000000000008</v>
      </c>
      <c r="AD119" s="14" t="str">
        <f>IFERROR(VLOOKUP(AC119,'CRUCE OPORTUNIDADES'!$C$6:$D$105,2,FALSE),"")</f>
        <v/>
      </c>
      <c r="AE119" s="14">
        <v>10.5800000000001</v>
      </c>
      <c r="AF119" s="14" t="str">
        <f>IFERROR(VLOOKUP(AE119,'CRUCE OPORTUNIDADES'!$C$6:$D$105,2,FALSE),"")</f>
        <v/>
      </c>
      <c r="AG119" s="14">
        <v>11.5800000000001</v>
      </c>
      <c r="AH119" s="14" t="str">
        <f>IFERROR(VLOOKUP(AG119,'CRUCE OPORTUNIDADES'!$C$6:$D$105,2,FALSE),"")</f>
        <v/>
      </c>
      <c r="AI119" s="14">
        <v>12.5800000000001</v>
      </c>
      <c r="AJ119" s="14" t="str">
        <f>IFERROR(VLOOKUP(AI119,'CRUCE OPORTUNIDADES'!$C$6:$D$105,2,FALSE),"")</f>
        <v/>
      </c>
      <c r="AK119" s="14">
        <v>13.5800000000001</v>
      </c>
      <c r="AL119" s="14" t="str">
        <f>IFERROR(VLOOKUP(AK119,'CRUCE OPORTUNIDADES'!$C$6:$D$105,2,FALSE),"")</f>
        <v/>
      </c>
      <c r="AM119" s="14">
        <v>14.5800000000001</v>
      </c>
      <c r="AN119" s="14" t="str">
        <f>IFERROR(VLOOKUP(AM119,'CRUCE OPORTUNIDADES'!$C$6:$D$105,2,FALSE),"")</f>
        <v/>
      </c>
      <c r="AO119" s="14">
        <v>15.5800000000001</v>
      </c>
      <c r="AP119" s="14" t="str">
        <f>IFERROR(VLOOKUP(AO119,'CRUCE OPORTUNIDADES'!$C$6:$D$105,2,FALSE),"")</f>
        <v/>
      </c>
      <c r="AQ119" s="14">
        <v>16.580000000000101</v>
      </c>
      <c r="AR119" s="14" t="str">
        <f>IFERROR(VLOOKUP(AQ119,'CRUCE OPORTUNIDADES'!$C$6:$D$105,2,FALSE),"")</f>
        <v/>
      </c>
      <c r="AS119" s="14">
        <v>17.580000000000201</v>
      </c>
      <c r="AT119" s="14" t="str">
        <f>IFERROR(VLOOKUP(AS119,'CRUCE OPORTUNIDADES'!$C$6:$D$105,2,FALSE),"")</f>
        <v/>
      </c>
      <c r="AU119" s="14">
        <v>18.580000000000201</v>
      </c>
      <c r="AV119" s="14" t="str">
        <f>IFERROR(VLOOKUP(AU119,'CRUCE OPORTUNIDADES'!$C$6:$D$105,2,FALSE),"")</f>
        <v/>
      </c>
      <c r="AW119" s="14">
        <v>19.580000000000201</v>
      </c>
      <c r="AX119" s="14" t="str">
        <f>IFERROR(VLOOKUP(AW119,'CRUCE OPORTUNIDADES'!$C$6:$D$105,2,FALSE),"")</f>
        <v/>
      </c>
      <c r="AY119" s="14">
        <v>20.580000000000201</v>
      </c>
      <c r="AZ119" s="14" t="str">
        <f>IFERROR(VLOOKUP(AY119,'CRUCE OPORTUNIDADES'!$C$6:$D$105,2,FALSE),"")</f>
        <v/>
      </c>
      <c r="BA119" s="14">
        <v>21.580000000000201</v>
      </c>
      <c r="BB119" s="14" t="str">
        <f>IFERROR(VLOOKUP(BA119,'CRUCE OPORTUNIDADES'!$C$6:$D$105,2,FALSE),"")</f>
        <v/>
      </c>
      <c r="BC119" s="14">
        <v>22.580000000000201</v>
      </c>
      <c r="BD119" s="14" t="str">
        <f>IFERROR(VLOOKUP(BC119,'CRUCE OPORTUNIDADES'!$C$6:$D$105,2,FALSE),"")</f>
        <v/>
      </c>
      <c r="BE119" s="14">
        <v>23.580000000000201</v>
      </c>
      <c r="BF119" s="14" t="str">
        <f>IFERROR(VLOOKUP(BE119,'CRUCE OPORTUNIDADES'!$C$6:$D$105,2,FALSE),"")</f>
        <v/>
      </c>
      <c r="BG119" s="14">
        <v>24.580000000000201</v>
      </c>
      <c r="BH119" s="14" t="str">
        <f>IFERROR(VLOOKUP(BG119,'CRUCE OPORTUNIDADES'!$C$6:$D$105,2,FALSE),"")</f>
        <v/>
      </c>
      <c r="BI119" s="14">
        <v>25.580000000000201</v>
      </c>
      <c r="BJ119" s="14" t="str">
        <f>IFERROR(VLOOKUP(BI119,'CRUCE OPORTUNIDADES'!$C$6:$D$105,2,FALSE),"")</f>
        <v/>
      </c>
    </row>
    <row r="120" spans="13:62">
      <c r="N120" s="14" t="str">
        <f>IF(N121&lt;&gt;""," -O","")</f>
        <v/>
      </c>
      <c r="P120" s="14" t="str">
        <f>IF(P121&lt;&gt;""," -O","")</f>
        <v/>
      </c>
      <c r="R120" s="14" t="str">
        <f>IF(R121&lt;&gt;""," -O","")</f>
        <v/>
      </c>
      <c r="T120" s="14" t="str">
        <f>IF(T121&lt;&gt;""," -O","")</f>
        <v/>
      </c>
      <c r="V120" s="14" t="str">
        <f>IF(V121&lt;&gt;""," -O","")</f>
        <v/>
      </c>
      <c r="X120" s="14" t="str">
        <f>IF(X121&lt;&gt;""," -O","")</f>
        <v/>
      </c>
      <c r="Z120" s="14" t="str">
        <f>IF(Z121&lt;&gt;""," -O","")</f>
        <v/>
      </c>
      <c r="AB120" s="14" t="str">
        <f>IF(AB121&lt;&gt;""," -O","")</f>
        <v/>
      </c>
      <c r="AD120" s="14" t="str">
        <f>IF(AD121&lt;&gt;""," -O","")</f>
        <v/>
      </c>
      <c r="AF120" s="14" t="str">
        <f>IF(AF121&lt;&gt;""," -O","")</f>
        <v/>
      </c>
      <c r="AH120" s="14" t="str">
        <f>IF(AH121&lt;&gt;""," -O","")</f>
        <v/>
      </c>
      <c r="AJ120" s="14" t="str">
        <f>IF(AJ121&lt;&gt;""," -O","")</f>
        <v/>
      </c>
      <c r="AL120" s="14" t="str">
        <f>IF(AL121&lt;&gt;""," -O","")</f>
        <v/>
      </c>
      <c r="AN120" s="14" t="str">
        <f>IF(AN121&lt;&gt;""," -O","")</f>
        <v/>
      </c>
      <c r="AP120" s="14" t="str">
        <f>IF(AP121&lt;&gt;""," -O","")</f>
        <v/>
      </c>
      <c r="AR120" s="14" t="str">
        <f>IF(AR121&lt;&gt;""," -O","")</f>
        <v/>
      </c>
      <c r="AT120" s="14" t="str">
        <f>IF(AT121&lt;&gt;""," -O","")</f>
        <v/>
      </c>
      <c r="AV120" s="14" t="str">
        <f>IF(AV121&lt;&gt;""," -O","")</f>
        <v/>
      </c>
      <c r="AX120" s="14" t="str">
        <f>IF(AX121&lt;&gt;""," -O","")</f>
        <v/>
      </c>
      <c r="AZ120" s="14" t="str">
        <f>IF(AZ121&lt;&gt;""," -O","")</f>
        <v/>
      </c>
      <c r="BB120" s="14" t="str">
        <f>IF(BB121&lt;&gt;""," -O","")</f>
        <v/>
      </c>
      <c r="BD120" s="14" t="str">
        <f>IF(BD121&lt;&gt;""," -O","")</f>
        <v/>
      </c>
      <c r="BF120" s="14" t="str">
        <f>IF(BF121&lt;&gt;""," -O","")</f>
        <v/>
      </c>
      <c r="BH120" s="14" t="str">
        <f>IF(BH121&lt;&gt;""," -O","")</f>
        <v/>
      </c>
      <c r="BJ120" s="14" t="str">
        <f>IF(BJ121&lt;&gt;""," -O","")</f>
        <v/>
      </c>
    </row>
    <row r="121" spans="13:62">
      <c r="M121" s="14">
        <v>1.59</v>
      </c>
      <c r="N121" s="14" t="str">
        <f>IFERROR(VLOOKUP(M121,'CRUCE OPORTUNIDADES'!$C$6:$D$105,2,FALSE),"")</f>
        <v/>
      </c>
      <c r="O121" s="14">
        <v>2.5900000000000101</v>
      </c>
      <c r="P121" s="14" t="str">
        <f>IFERROR(VLOOKUP(O121,'CRUCE OPORTUNIDADES'!$C$6:$D$105,2,FALSE),"")</f>
        <v/>
      </c>
      <c r="Q121" s="14">
        <v>3.5900000000000198</v>
      </c>
      <c r="R121" s="14" t="str">
        <f>IFERROR(VLOOKUP(Q121,'CRUCE OPORTUNIDADES'!$C$6:$D$105,2,FALSE),"")</f>
        <v/>
      </c>
      <c r="S121" s="14">
        <v>4.5900000000000301</v>
      </c>
      <c r="T121" s="14" t="str">
        <f>IFERROR(VLOOKUP(S121,'CRUCE OPORTUNIDADES'!$C$6:$D$105,2,FALSE),"")</f>
        <v/>
      </c>
      <c r="U121" s="14">
        <v>5.5900000000000398</v>
      </c>
      <c r="V121" s="14" t="str">
        <f>IFERROR(VLOOKUP(U121,'CRUCE OPORTUNIDADES'!$C$6:$D$105,2,FALSE),"")</f>
        <v/>
      </c>
      <c r="W121" s="14">
        <v>6.5900000000000496</v>
      </c>
      <c r="X121" s="14" t="str">
        <f>IFERROR(VLOOKUP(W121,'CRUCE OPORTUNIDADES'!$C$6:$D$105,2,FALSE),"")</f>
        <v/>
      </c>
      <c r="Y121" s="14">
        <v>7.5900000000000603</v>
      </c>
      <c r="Z121" s="14" t="str">
        <f>IFERROR(VLOOKUP(Y121,'CRUCE OPORTUNIDADES'!$C$6:$D$105,2,FALSE),"")</f>
        <v/>
      </c>
      <c r="AA121" s="14">
        <v>8.5900000000000691</v>
      </c>
      <c r="AB121" s="14" t="str">
        <f>IFERROR(VLOOKUP(AA121,'CRUCE OPORTUNIDADES'!$C$6:$D$105,2,FALSE),"")</f>
        <v/>
      </c>
      <c r="AC121" s="14">
        <v>9.5900000000000798</v>
      </c>
      <c r="AD121" s="14" t="str">
        <f>IFERROR(VLOOKUP(AC121,'CRUCE OPORTUNIDADES'!$C$6:$D$105,2,FALSE),"")</f>
        <v/>
      </c>
      <c r="AE121" s="14">
        <v>10.590000000000099</v>
      </c>
      <c r="AF121" s="14" t="str">
        <f>IFERROR(VLOOKUP(AE121,'CRUCE OPORTUNIDADES'!$C$6:$D$105,2,FALSE),"")</f>
        <v/>
      </c>
      <c r="AG121" s="14">
        <v>11.590000000000099</v>
      </c>
      <c r="AH121" s="14" t="str">
        <f>IFERROR(VLOOKUP(AG121,'CRUCE OPORTUNIDADES'!$C$6:$D$105,2,FALSE),"")</f>
        <v/>
      </c>
      <c r="AI121" s="14">
        <v>12.590000000000099</v>
      </c>
      <c r="AJ121" s="14" t="str">
        <f>IFERROR(VLOOKUP(AI121,'CRUCE OPORTUNIDADES'!$C$6:$D$105,2,FALSE),"")</f>
        <v/>
      </c>
      <c r="AK121" s="14">
        <v>13.590000000000099</v>
      </c>
      <c r="AL121" s="14" t="str">
        <f>IFERROR(VLOOKUP(AK121,'CRUCE OPORTUNIDADES'!$C$6:$D$105,2,FALSE),"")</f>
        <v/>
      </c>
      <c r="AM121" s="14">
        <v>14.590000000000099</v>
      </c>
      <c r="AN121" s="14" t="str">
        <f>IFERROR(VLOOKUP(AM121,'CRUCE OPORTUNIDADES'!$C$6:$D$105,2,FALSE),"")</f>
        <v/>
      </c>
      <c r="AO121" s="14">
        <v>15.590000000000099</v>
      </c>
      <c r="AP121" s="14" t="str">
        <f>IFERROR(VLOOKUP(AO121,'CRUCE OPORTUNIDADES'!$C$6:$D$105,2,FALSE),"")</f>
        <v/>
      </c>
      <c r="AQ121" s="14">
        <v>16.590000000000099</v>
      </c>
      <c r="AR121" s="14" t="str">
        <f>IFERROR(VLOOKUP(AQ121,'CRUCE OPORTUNIDADES'!$C$6:$D$105,2,FALSE),"")</f>
        <v/>
      </c>
      <c r="AS121" s="14">
        <v>17.590000000000199</v>
      </c>
      <c r="AT121" s="14" t="str">
        <f>IFERROR(VLOOKUP(AS121,'CRUCE OPORTUNIDADES'!$C$6:$D$105,2,FALSE),"")</f>
        <v/>
      </c>
      <c r="AU121" s="14">
        <v>18.590000000000199</v>
      </c>
      <c r="AV121" s="14" t="str">
        <f>IFERROR(VLOOKUP(AU121,'CRUCE OPORTUNIDADES'!$C$6:$D$105,2,FALSE),"")</f>
        <v/>
      </c>
      <c r="AW121" s="14">
        <v>19.590000000000199</v>
      </c>
      <c r="AX121" s="14" t="str">
        <f>IFERROR(VLOOKUP(AW121,'CRUCE OPORTUNIDADES'!$C$6:$D$105,2,FALSE),"")</f>
        <v/>
      </c>
      <c r="AY121" s="14">
        <v>20.590000000000199</v>
      </c>
      <c r="AZ121" s="14" t="str">
        <f>IFERROR(VLOOKUP(AY121,'CRUCE OPORTUNIDADES'!$C$6:$D$105,2,FALSE),"")</f>
        <v/>
      </c>
      <c r="BA121" s="14">
        <v>21.590000000000199</v>
      </c>
      <c r="BB121" s="14" t="str">
        <f>IFERROR(VLOOKUP(BA121,'CRUCE OPORTUNIDADES'!$C$6:$D$105,2,FALSE),"")</f>
        <v/>
      </c>
      <c r="BC121" s="14">
        <v>22.590000000000199</v>
      </c>
      <c r="BD121" s="14" t="str">
        <f>IFERROR(VLOOKUP(BC121,'CRUCE OPORTUNIDADES'!$C$6:$D$105,2,FALSE),"")</f>
        <v/>
      </c>
      <c r="BE121" s="14">
        <v>23.590000000000199</v>
      </c>
      <c r="BF121" s="14" t="str">
        <f>IFERROR(VLOOKUP(BE121,'CRUCE OPORTUNIDADES'!$C$6:$D$105,2,FALSE),"")</f>
        <v/>
      </c>
      <c r="BG121" s="14">
        <v>24.590000000000199</v>
      </c>
      <c r="BH121" s="14" t="str">
        <f>IFERROR(VLOOKUP(BG121,'CRUCE OPORTUNIDADES'!$C$6:$D$105,2,FALSE),"")</f>
        <v/>
      </c>
      <c r="BI121" s="14">
        <v>25.590000000000199</v>
      </c>
      <c r="BJ121" s="14" t="str">
        <f>IFERROR(VLOOKUP(BI121,'CRUCE OPORTUNIDADES'!$C$6:$D$105,2,FALSE),"")</f>
        <v/>
      </c>
    </row>
    <row r="122" spans="13:62">
      <c r="N122" s="14" t="str">
        <f>IF(N123&lt;&gt;""," -O","")</f>
        <v/>
      </c>
      <c r="P122" s="14" t="str">
        <f>IF(P123&lt;&gt;""," -O","")</f>
        <v/>
      </c>
      <c r="R122" s="14" t="str">
        <f>IF(R123&lt;&gt;""," -O","")</f>
        <v/>
      </c>
      <c r="T122" s="14" t="str">
        <f>IF(T123&lt;&gt;""," -O","")</f>
        <v/>
      </c>
      <c r="V122" s="14" t="str">
        <f>IF(V123&lt;&gt;""," -O","")</f>
        <v/>
      </c>
      <c r="X122" s="14" t="str">
        <f>IF(X123&lt;&gt;""," -O","")</f>
        <v/>
      </c>
      <c r="Z122" s="14" t="str">
        <f>IF(Z123&lt;&gt;""," -O","")</f>
        <v/>
      </c>
      <c r="AB122" s="14" t="str">
        <f>IF(AB123&lt;&gt;""," -O","")</f>
        <v/>
      </c>
      <c r="AD122" s="14" t="str">
        <f>IF(AD123&lt;&gt;""," -O","")</f>
        <v/>
      </c>
      <c r="AF122" s="14" t="str">
        <f>IF(AF123&lt;&gt;""," -O","")</f>
        <v/>
      </c>
      <c r="AH122" s="14" t="str">
        <f>IF(AH123&lt;&gt;""," -O","")</f>
        <v/>
      </c>
      <c r="AJ122" s="14" t="str">
        <f>IF(AJ123&lt;&gt;""," -O","")</f>
        <v/>
      </c>
      <c r="AL122" s="14" t="str">
        <f>IF(AL123&lt;&gt;""," -O","")</f>
        <v/>
      </c>
      <c r="AN122" s="14" t="str">
        <f>IF(AN123&lt;&gt;""," -O","")</f>
        <v/>
      </c>
      <c r="AP122" s="14" t="str">
        <f>IF(AP123&lt;&gt;""," -O","")</f>
        <v/>
      </c>
      <c r="AR122" s="14" t="str">
        <f>IF(AR123&lt;&gt;""," -O","")</f>
        <v/>
      </c>
      <c r="AT122" s="14" t="str">
        <f>IF(AT123&lt;&gt;""," -O","")</f>
        <v/>
      </c>
      <c r="AV122" s="14" t="str">
        <f>IF(AV123&lt;&gt;""," -O","")</f>
        <v/>
      </c>
      <c r="AX122" s="14" t="str">
        <f>IF(AX123&lt;&gt;""," -O","")</f>
        <v/>
      </c>
      <c r="AZ122" s="14" t="str">
        <f>IF(AZ123&lt;&gt;""," -O","")</f>
        <v/>
      </c>
      <c r="BB122" s="14" t="str">
        <f>IF(BB123&lt;&gt;""," -O","")</f>
        <v/>
      </c>
      <c r="BD122" s="14" t="str">
        <f>IF(BD123&lt;&gt;""," -O","")</f>
        <v/>
      </c>
      <c r="BF122" s="14" t="str">
        <f>IF(BF123&lt;&gt;""," -O","")</f>
        <v/>
      </c>
      <c r="BH122" s="14" t="str">
        <f>IF(BH123&lt;&gt;""," -O","")</f>
        <v/>
      </c>
      <c r="BJ122" s="14" t="str">
        <f>IF(BJ123&lt;&gt;""," -O","")</f>
        <v/>
      </c>
    </row>
    <row r="123" spans="13:62">
      <c r="M123" s="14">
        <v>1.6</v>
      </c>
      <c r="N123" s="14" t="str">
        <f>IFERROR(VLOOKUP(M123,'CRUCE OPORTUNIDADES'!$C$6:$D$105,2,FALSE),"")</f>
        <v/>
      </c>
      <c r="O123" s="14">
        <v>2.6000000000000099</v>
      </c>
      <c r="P123" s="14" t="str">
        <f>IFERROR(VLOOKUP(O123,'CRUCE OPORTUNIDADES'!$C$6:$D$105,2,FALSE),"")</f>
        <v/>
      </c>
      <c r="Q123" s="14">
        <v>3.6000000000000201</v>
      </c>
      <c r="R123" s="14" t="str">
        <f>IFERROR(VLOOKUP(Q123,'CRUCE OPORTUNIDADES'!$C$6:$D$105,2,FALSE),"")</f>
        <v/>
      </c>
      <c r="S123" s="14">
        <v>4.6000000000000298</v>
      </c>
      <c r="T123" s="14" t="str">
        <f>IFERROR(VLOOKUP(S123,'CRUCE OPORTUNIDADES'!$C$6:$D$105,2,FALSE),"")</f>
        <v/>
      </c>
      <c r="U123" s="14">
        <v>5.6000000000000396</v>
      </c>
      <c r="V123" s="14" t="str">
        <f>IFERROR(VLOOKUP(U123,'CRUCE OPORTUNIDADES'!$C$6:$D$105,2,FALSE),"")</f>
        <v/>
      </c>
      <c r="W123" s="14">
        <v>6.6000000000000503</v>
      </c>
      <c r="X123" s="14" t="str">
        <f>IFERROR(VLOOKUP(W123,'CRUCE OPORTUNIDADES'!$C$6:$D$105,2,FALSE),"")</f>
        <v/>
      </c>
      <c r="Y123" s="14">
        <v>7.60000000000006</v>
      </c>
      <c r="Z123" s="14" t="str">
        <f>IFERROR(VLOOKUP(Y123,'CRUCE OPORTUNIDADES'!$C$6:$D$105,2,FALSE),"")</f>
        <v/>
      </c>
      <c r="AA123" s="14">
        <v>8.6000000000000707</v>
      </c>
      <c r="AB123" s="14" t="str">
        <f>IFERROR(VLOOKUP(AA123,'CRUCE OPORTUNIDADES'!$C$6:$D$105,2,FALSE),"")</f>
        <v/>
      </c>
      <c r="AC123" s="14">
        <v>9.6000000000000796</v>
      </c>
      <c r="AD123" s="14" t="str">
        <f>IFERROR(VLOOKUP(AC123,'CRUCE OPORTUNIDADES'!$C$6:$D$105,2,FALSE),"")</f>
        <v/>
      </c>
      <c r="AE123" s="14">
        <v>10.600000000000099</v>
      </c>
      <c r="AF123" s="14" t="str">
        <f>IFERROR(VLOOKUP(AE123,'CRUCE OPORTUNIDADES'!$C$6:$D$105,2,FALSE),"")</f>
        <v/>
      </c>
      <c r="AG123" s="14">
        <v>11.600000000000099</v>
      </c>
      <c r="AH123" s="14" t="str">
        <f>IFERROR(VLOOKUP(AG123,'CRUCE OPORTUNIDADES'!$C$6:$D$105,2,FALSE),"")</f>
        <v/>
      </c>
      <c r="AI123" s="14">
        <v>12.600000000000099</v>
      </c>
      <c r="AJ123" s="14" t="str">
        <f>IFERROR(VLOOKUP(AI123,'CRUCE OPORTUNIDADES'!$C$6:$D$105,2,FALSE),"")</f>
        <v/>
      </c>
      <c r="AK123" s="14">
        <v>13.600000000000099</v>
      </c>
      <c r="AL123" s="14" t="str">
        <f>IFERROR(VLOOKUP(AK123,'CRUCE OPORTUNIDADES'!$C$6:$D$105,2,FALSE),"")</f>
        <v/>
      </c>
      <c r="AM123" s="14">
        <v>14.600000000000099</v>
      </c>
      <c r="AN123" s="14" t="str">
        <f>IFERROR(VLOOKUP(AM123,'CRUCE OPORTUNIDADES'!$C$6:$D$105,2,FALSE),"")</f>
        <v/>
      </c>
      <c r="AO123" s="14">
        <v>15.600000000000099</v>
      </c>
      <c r="AP123" s="14" t="str">
        <f>IFERROR(VLOOKUP(AO123,'CRUCE OPORTUNIDADES'!$C$6:$D$105,2,FALSE),"")</f>
        <v/>
      </c>
      <c r="AQ123" s="14">
        <v>16.600000000000101</v>
      </c>
      <c r="AR123" s="14" t="str">
        <f>IFERROR(VLOOKUP(AQ123,'CRUCE OPORTUNIDADES'!$C$6:$D$105,2,FALSE),"")</f>
        <v/>
      </c>
      <c r="AS123" s="14">
        <v>17.6000000000002</v>
      </c>
      <c r="AT123" s="14" t="str">
        <f>IFERROR(VLOOKUP(AS123,'CRUCE OPORTUNIDADES'!$C$6:$D$105,2,FALSE),"")</f>
        <v/>
      </c>
      <c r="AU123" s="14">
        <v>18.6000000000002</v>
      </c>
      <c r="AV123" s="14" t="str">
        <f>IFERROR(VLOOKUP(AU123,'CRUCE OPORTUNIDADES'!$C$6:$D$105,2,FALSE),"")</f>
        <v/>
      </c>
      <c r="AW123" s="14">
        <v>19.6000000000002</v>
      </c>
      <c r="AX123" s="14" t="str">
        <f>IFERROR(VLOOKUP(AW123,'CRUCE OPORTUNIDADES'!$C$6:$D$105,2,FALSE),"")</f>
        <v/>
      </c>
      <c r="AY123" s="14">
        <v>20.6000000000002</v>
      </c>
      <c r="AZ123" s="14" t="str">
        <f>IFERROR(VLOOKUP(AY123,'CRUCE OPORTUNIDADES'!$C$6:$D$105,2,FALSE),"")</f>
        <v/>
      </c>
      <c r="BA123" s="14">
        <v>21.6000000000002</v>
      </c>
      <c r="BB123" s="14" t="str">
        <f>IFERROR(VLOOKUP(BA123,'CRUCE OPORTUNIDADES'!$C$6:$D$105,2,FALSE),"")</f>
        <v/>
      </c>
      <c r="BC123" s="14">
        <v>22.6000000000002</v>
      </c>
      <c r="BD123" s="14" t="str">
        <f>IFERROR(VLOOKUP(BC123,'CRUCE OPORTUNIDADES'!$C$6:$D$105,2,FALSE),"")</f>
        <v/>
      </c>
      <c r="BE123" s="14">
        <v>23.6000000000002</v>
      </c>
      <c r="BF123" s="14" t="str">
        <f>IFERROR(VLOOKUP(BE123,'CRUCE OPORTUNIDADES'!$C$6:$D$105,2,FALSE),"")</f>
        <v/>
      </c>
      <c r="BG123" s="14">
        <v>24.6000000000002</v>
      </c>
      <c r="BH123" s="14" t="str">
        <f>IFERROR(VLOOKUP(BG123,'CRUCE OPORTUNIDADES'!$C$6:$D$105,2,FALSE),"")</f>
        <v/>
      </c>
      <c r="BI123" s="14">
        <v>25.6000000000002</v>
      </c>
      <c r="BJ123" s="14" t="str">
        <f>IFERROR(VLOOKUP(BI123,'CRUCE OPORTUNIDADES'!$C$6:$D$105,2,FALSE),"")</f>
        <v/>
      </c>
    </row>
    <row r="124" spans="13:62">
      <c r="N124" s="14" t="str">
        <f>IF(N125&lt;&gt;""," -O","")</f>
        <v/>
      </c>
      <c r="P124" s="14" t="str">
        <f>IF(P125&lt;&gt;""," -O","")</f>
        <v/>
      </c>
      <c r="R124" s="14" t="str">
        <f>IF(R125&lt;&gt;""," -O","")</f>
        <v/>
      </c>
      <c r="T124" s="14" t="str">
        <f>IF(T125&lt;&gt;""," -O","")</f>
        <v/>
      </c>
      <c r="V124" s="14" t="str">
        <f>IF(V125&lt;&gt;""," -O","")</f>
        <v/>
      </c>
      <c r="X124" s="14" t="str">
        <f>IF(X125&lt;&gt;""," -O","")</f>
        <v/>
      </c>
      <c r="Z124" s="14" t="str">
        <f>IF(Z125&lt;&gt;""," -O","")</f>
        <v/>
      </c>
      <c r="AB124" s="14" t="str">
        <f>IF(AB125&lt;&gt;""," -O","")</f>
        <v/>
      </c>
      <c r="AD124" s="14" t="str">
        <f>IF(AD125&lt;&gt;""," -O","")</f>
        <v/>
      </c>
      <c r="AF124" s="14" t="str">
        <f>IF(AF125&lt;&gt;""," -O","")</f>
        <v/>
      </c>
      <c r="AH124" s="14" t="str">
        <f>IF(AH125&lt;&gt;""," -O","")</f>
        <v/>
      </c>
      <c r="AJ124" s="14" t="str">
        <f>IF(AJ125&lt;&gt;""," -O","")</f>
        <v/>
      </c>
      <c r="AL124" s="14" t="str">
        <f>IF(AL125&lt;&gt;""," -O","")</f>
        <v/>
      </c>
      <c r="AN124" s="14" t="str">
        <f>IF(AN125&lt;&gt;""," -O","")</f>
        <v/>
      </c>
      <c r="AP124" s="14" t="str">
        <f>IF(AP125&lt;&gt;""," -O","")</f>
        <v/>
      </c>
      <c r="AR124" s="14" t="str">
        <f>IF(AR125&lt;&gt;""," -O","")</f>
        <v/>
      </c>
      <c r="AT124" s="14" t="str">
        <f>IF(AT125&lt;&gt;""," -O","")</f>
        <v/>
      </c>
      <c r="AV124" s="14" t="str">
        <f>IF(AV125&lt;&gt;""," -O","")</f>
        <v/>
      </c>
      <c r="AX124" s="14" t="str">
        <f>IF(AX125&lt;&gt;""," -O","")</f>
        <v/>
      </c>
      <c r="AZ124" s="14" t="str">
        <f>IF(AZ125&lt;&gt;""," -O","")</f>
        <v/>
      </c>
      <c r="BB124" s="14" t="str">
        <f>IF(BB125&lt;&gt;""," -O","")</f>
        <v/>
      </c>
      <c r="BD124" s="14" t="str">
        <f>IF(BD125&lt;&gt;""," -O","")</f>
        <v/>
      </c>
      <c r="BF124" s="14" t="str">
        <f>IF(BF125&lt;&gt;""," -O","")</f>
        <v/>
      </c>
      <c r="BH124" s="14" t="str">
        <f>IF(BH125&lt;&gt;""," -O","")</f>
        <v/>
      </c>
      <c r="BJ124" s="14" t="str">
        <f>IF(BJ125&lt;&gt;""," -O","")</f>
        <v/>
      </c>
    </row>
    <row r="125" spans="13:62">
      <c r="M125" s="14">
        <v>1.61</v>
      </c>
      <c r="N125" s="14" t="str">
        <f>IFERROR(VLOOKUP(M125,'CRUCE OPORTUNIDADES'!$C$6:$D$105,2,FALSE),"")</f>
        <v/>
      </c>
      <c r="O125" s="14">
        <v>2.6100000000000101</v>
      </c>
      <c r="P125" s="14" t="str">
        <f>IFERROR(VLOOKUP(O125,'CRUCE OPORTUNIDADES'!$C$6:$D$105,2,FALSE),"")</f>
        <v/>
      </c>
      <c r="Q125" s="14">
        <v>3.6100000000000199</v>
      </c>
      <c r="R125" s="14" t="str">
        <f>IFERROR(VLOOKUP(Q125,'CRUCE OPORTUNIDADES'!$C$6:$D$105,2,FALSE),"")</f>
        <v/>
      </c>
      <c r="S125" s="14">
        <v>4.6100000000000296</v>
      </c>
      <c r="T125" s="14" t="str">
        <f>IFERROR(VLOOKUP(S125,'CRUCE OPORTUNIDADES'!$C$6:$D$105,2,FALSE),"")</f>
        <v/>
      </c>
      <c r="U125" s="14">
        <v>5.6100000000000403</v>
      </c>
      <c r="V125" s="14" t="str">
        <f>IFERROR(VLOOKUP(U125,'CRUCE OPORTUNIDADES'!$C$6:$D$105,2,FALSE),"")</f>
        <v/>
      </c>
      <c r="W125" s="14">
        <v>6.6100000000000501</v>
      </c>
      <c r="X125" s="14" t="str">
        <f>IFERROR(VLOOKUP(W125,'CRUCE OPORTUNIDADES'!$C$6:$D$105,2,FALSE),"")</f>
        <v/>
      </c>
      <c r="Y125" s="14">
        <v>7.6100000000000598</v>
      </c>
      <c r="Z125" s="14" t="str">
        <f>IFERROR(VLOOKUP(Y125,'CRUCE OPORTUNIDADES'!$C$6:$D$105,2,FALSE),"")</f>
        <v/>
      </c>
      <c r="AA125" s="14">
        <v>8.6100000000000705</v>
      </c>
      <c r="AB125" s="14" t="str">
        <f>IFERROR(VLOOKUP(AA125,'CRUCE OPORTUNIDADES'!$C$6:$D$105,2,FALSE),"")</f>
        <v/>
      </c>
      <c r="AC125" s="14">
        <v>9.6100000000000794</v>
      </c>
      <c r="AD125" s="14" t="str">
        <f>IFERROR(VLOOKUP(AC125,'CRUCE OPORTUNIDADES'!$C$6:$D$105,2,FALSE),"")</f>
        <v/>
      </c>
      <c r="AE125" s="14">
        <v>10.610000000000101</v>
      </c>
      <c r="AF125" s="14" t="str">
        <f>IFERROR(VLOOKUP(AE125,'CRUCE OPORTUNIDADES'!$C$6:$D$105,2,FALSE),"")</f>
        <v/>
      </c>
      <c r="AG125" s="14">
        <v>11.610000000000101</v>
      </c>
      <c r="AH125" s="14" t="str">
        <f>IFERROR(VLOOKUP(AG125,'CRUCE OPORTUNIDADES'!$C$6:$D$105,2,FALSE),"")</f>
        <v/>
      </c>
      <c r="AI125" s="14">
        <v>12.610000000000101</v>
      </c>
      <c r="AJ125" s="14" t="str">
        <f>IFERROR(VLOOKUP(AI125,'CRUCE OPORTUNIDADES'!$C$6:$D$105,2,FALSE),"")</f>
        <v/>
      </c>
      <c r="AK125" s="14">
        <v>13.610000000000101</v>
      </c>
      <c r="AL125" s="14" t="str">
        <f>IFERROR(VLOOKUP(AK125,'CRUCE OPORTUNIDADES'!$C$6:$D$105,2,FALSE),"")</f>
        <v/>
      </c>
      <c r="AM125" s="14">
        <v>14.610000000000101</v>
      </c>
      <c r="AN125" s="14" t="str">
        <f>IFERROR(VLOOKUP(AM125,'CRUCE OPORTUNIDADES'!$C$6:$D$105,2,FALSE),"")</f>
        <v/>
      </c>
      <c r="AO125" s="14">
        <v>15.610000000000101</v>
      </c>
      <c r="AP125" s="14" t="str">
        <f>IFERROR(VLOOKUP(AO125,'CRUCE OPORTUNIDADES'!$C$6:$D$105,2,FALSE),"")</f>
        <v/>
      </c>
      <c r="AQ125" s="14">
        <v>16.610000000000099</v>
      </c>
      <c r="AR125" s="14" t="str">
        <f>IFERROR(VLOOKUP(AQ125,'CRUCE OPORTUNIDADES'!$C$6:$D$105,2,FALSE),"")</f>
        <v/>
      </c>
      <c r="AS125" s="14">
        <v>17.610000000000198</v>
      </c>
      <c r="AT125" s="14" t="str">
        <f>IFERROR(VLOOKUP(AS125,'CRUCE OPORTUNIDADES'!$C$6:$D$105,2,FALSE),"")</f>
        <v/>
      </c>
      <c r="AU125" s="14">
        <v>18.610000000000198</v>
      </c>
      <c r="AV125" s="14" t="str">
        <f>IFERROR(VLOOKUP(AU125,'CRUCE OPORTUNIDADES'!$C$6:$D$105,2,FALSE),"")</f>
        <v/>
      </c>
      <c r="AW125" s="14">
        <v>19.610000000000198</v>
      </c>
      <c r="AX125" s="14" t="str">
        <f>IFERROR(VLOOKUP(AW125,'CRUCE OPORTUNIDADES'!$C$6:$D$105,2,FALSE),"")</f>
        <v/>
      </c>
      <c r="AY125" s="14">
        <v>20.610000000000198</v>
      </c>
      <c r="AZ125" s="14" t="str">
        <f>IFERROR(VLOOKUP(AY125,'CRUCE OPORTUNIDADES'!$C$6:$D$105,2,FALSE),"")</f>
        <v/>
      </c>
      <c r="BA125" s="14">
        <v>21.610000000000198</v>
      </c>
      <c r="BB125" s="14" t="str">
        <f>IFERROR(VLOOKUP(BA125,'CRUCE OPORTUNIDADES'!$C$6:$D$105,2,FALSE),"")</f>
        <v/>
      </c>
      <c r="BC125" s="14">
        <v>22.610000000000198</v>
      </c>
      <c r="BD125" s="14" t="str">
        <f>IFERROR(VLOOKUP(BC125,'CRUCE OPORTUNIDADES'!$C$6:$D$105,2,FALSE),"")</f>
        <v/>
      </c>
      <c r="BE125" s="14">
        <v>23.610000000000198</v>
      </c>
      <c r="BF125" s="14" t="str">
        <f>IFERROR(VLOOKUP(BE125,'CRUCE OPORTUNIDADES'!$C$6:$D$105,2,FALSE),"")</f>
        <v/>
      </c>
      <c r="BG125" s="14">
        <v>24.610000000000198</v>
      </c>
      <c r="BH125" s="14" t="str">
        <f>IFERROR(VLOOKUP(BG125,'CRUCE OPORTUNIDADES'!$C$6:$D$105,2,FALSE),"")</f>
        <v/>
      </c>
      <c r="BI125" s="14">
        <v>25.610000000000198</v>
      </c>
      <c r="BJ125" s="14" t="str">
        <f>IFERROR(VLOOKUP(BI125,'CRUCE OPORTUNIDADES'!$C$6:$D$105,2,FALSE),"")</f>
        <v/>
      </c>
    </row>
    <row r="126" spans="13:62">
      <c r="N126" s="14" t="str">
        <f>IF(N127&lt;&gt;""," -O","")</f>
        <v/>
      </c>
      <c r="P126" s="14" t="str">
        <f>IF(P127&lt;&gt;""," -O","")</f>
        <v/>
      </c>
      <c r="R126" s="14" t="str">
        <f>IF(R127&lt;&gt;""," -O","")</f>
        <v/>
      </c>
      <c r="T126" s="14" t="str">
        <f>IF(T127&lt;&gt;""," -O","")</f>
        <v/>
      </c>
      <c r="V126" s="14" t="str">
        <f>IF(V127&lt;&gt;""," -O","")</f>
        <v/>
      </c>
      <c r="X126" s="14" t="str">
        <f>IF(X127&lt;&gt;""," -O","")</f>
        <v/>
      </c>
      <c r="Z126" s="14" t="str">
        <f>IF(Z127&lt;&gt;""," -O","")</f>
        <v/>
      </c>
      <c r="AB126" s="14" t="str">
        <f>IF(AB127&lt;&gt;""," -O","")</f>
        <v/>
      </c>
      <c r="AD126" s="14" t="str">
        <f>IF(AD127&lt;&gt;""," -O","")</f>
        <v/>
      </c>
      <c r="AF126" s="14" t="str">
        <f>IF(AF127&lt;&gt;""," -O","")</f>
        <v/>
      </c>
      <c r="AH126" s="14" t="str">
        <f>IF(AH127&lt;&gt;""," -O","")</f>
        <v/>
      </c>
      <c r="AJ126" s="14" t="str">
        <f>IF(AJ127&lt;&gt;""," -O","")</f>
        <v/>
      </c>
      <c r="AL126" s="14" t="str">
        <f>IF(AL127&lt;&gt;""," -O","")</f>
        <v/>
      </c>
      <c r="AN126" s="14" t="str">
        <f>IF(AN127&lt;&gt;""," -O","")</f>
        <v/>
      </c>
      <c r="AP126" s="14" t="str">
        <f>IF(AP127&lt;&gt;""," -O","")</f>
        <v/>
      </c>
      <c r="AR126" s="14" t="str">
        <f>IF(AR127&lt;&gt;""," -O","")</f>
        <v/>
      </c>
      <c r="AT126" s="14" t="str">
        <f>IF(AT127&lt;&gt;""," -O","")</f>
        <v/>
      </c>
      <c r="AV126" s="14" t="str">
        <f>IF(AV127&lt;&gt;""," -O","")</f>
        <v/>
      </c>
      <c r="AX126" s="14" t="str">
        <f>IF(AX127&lt;&gt;""," -O","")</f>
        <v/>
      </c>
      <c r="AZ126" s="14" t="str">
        <f>IF(AZ127&lt;&gt;""," -O","")</f>
        <v/>
      </c>
      <c r="BB126" s="14" t="str">
        <f>IF(BB127&lt;&gt;""," -O","")</f>
        <v/>
      </c>
      <c r="BD126" s="14" t="str">
        <f>IF(BD127&lt;&gt;""," -O","")</f>
        <v/>
      </c>
      <c r="BF126" s="14" t="str">
        <f>IF(BF127&lt;&gt;""," -O","")</f>
        <v/>
      </c>
      <c r="BH126" s="14" t="str">
        <f>IF(BH127&lt;&gt;""," -O","")</f>
        <v/>
      </c>
      <c r="BJ126" s="14" t="str">
        <f>IF(BJ127&lt;&gt;""," -O","")</f>
        <v/>
      </c>
    </row>
    <row r="127" spans="13:62">
      <c r="M127" s="14">
        <v>1.62</v>
      </c>
      <c r="N127" s="14" t="str">
        <f>IFERROR(VLOOKUP(M127,'CRUCE OPORTUNIDADES'!$C$6:$D$105,2,FALSE),"")</f>
        <v/>
      </c>
      <c r="O127" s="14">
        <v>2.6200000000000099</v>
      </c>
      <c r="P127" s="14" t="str">
        <f>IFERROR(VLOOKUP(O127,'CRUCE OPORTUNIDADES'!$C$6:$D$105,2,FALSE),"")</f>
        <v/>
      </c>
      <c r="Q127" s="14">
        <v>3.6200000000000201</v>
      </c>
      <c r="R127" s="14" t="str">
        <f>IFERROR(VLOOKUP(Q127,'CRUCE OPORTUNIDADES'!$C$6:$D$105,2,FALSE),"")</f>
        <v/>
      </c>
      <c r="S127" s="14">
        <v>4.6200000000000303</v>
      </c>
      <c r="T127" s="14" t="str">
        <f>IFERROR(VLOOKUP(S127,'CRUCE OPORTUNIDADES'!$C$6:$D$105,2,FALSE),"")</f>
        <v/>
      </c>
      <c r="U127" s="14">
        <v>5.6200000000000401</v>
      </c>
      <c r="V127" s="14" t="str">
        <f>IFERROR(VLOOKUP(U127,'CRUCE OPORTUNIDADES'!$C$6:$D$105,2,FALSE),"")</f>
        <v/>
      </c>
      <c r="W127" s="14">
        <v>6.6200000000000498</v>
      </c>
      <c r="X127" s="14" t="str">
        <f>IFERROR(VLOOKUP(W127,'CRUCE OPORTUNIDADES'!$C$6:$D$105,2,FALSE),"")</f>
        <v/>
      </c>
      <c r="Y127" s="14">
        <v>7.6200000000000596</v>
      </c>
      <c r="Z127" s="14" t="str">
        <f>IFERROR(VLOOKUP(Y127,'CRUCE OPORTUNIDADES'!$C$6:$D$105,2,FALSE),"")</f>
        <v/>
      </c>
      <c r="AA127" s="14">
        <v>8.6200000000000703</v>
      </c>
      <c r="AB127" s="14" t="str">
        <f>IFERROR(VLOOKUP(AA127,'CRUCE OPORTUNIDADES'!$C$6:$D$105,2,FALSE),"")</f>
        <v/>
      </c>
      <c r="AC127" s="14">
        <v>9.6200000000000792</v>
      </c>
      <c r="AD127" s="14" t="str">
        <f>IFERROR(VLOOKUP(AC127,'CRUCE OPORTUNIDADES'!$C$6:$D$105,2,FALSE),"")</f>
        <v/>
      </c>
      <c r="AE127" s="14">
        <v>10.6200000000001</v>
      </c>
      <c r="AF127" s="14" t="str">
        <f>IFERROR(VLOOKUP(AE127,'CRUCE OPORTUNIDADES'!$C$6:$D$105,2,FALSE),"")</f>
        <v/>
      </c>
      <c r="AG127" s="14">
        <v>11.6200000000001</v>
      </c>
      <c r="AH127" s="14" t="str">
        <f>IFERROR(VLOOKUP(AG127,'CRUCE OPORTUNIDADES'!$C$6:$D$105,2,FALSE),"")</f>
        <v/>
      </c>
      <c r="AI127" s="14">
        <v>12.6200000000001</v>
      </c>
      <c r="AJ127" s="14" t="str">
        <f>IFERROR(VLOOKUP(AI127,'CRUCE OPORTUNIDADES'!$C$6:$D$105,2,FALSE),"")</f>
        <v/>
      </c>
      <c r="AK127" s="14">
        <v>13.6200000000001</v>
      </c>
      <c r="AL127" s="14" t="str">
        <f>IFERROR(VLOOKUP(AK127,'CRUCE OPORTUNIDADES'!$C$6:$D$105,2,FALSE),"")</f>
        <v/>
      </c>
      <c r="AM127" s="14">
        <v>14.6200000000001</v>
      </c>
      <c r="AN127" s="14" t="str">
        <f>IFERROR(VLOOKUP(AM127,'CRUCE OPORTUNIDADES'!$C$6:$D$105,2,FALSE),"")</f>
        <v/>
      </c>
      <c r="AO127" s="14">
        <v>15.6200000000001</v>
      </c>
      <c r="AP127" s="14" t="str">
        <f>IFERROR(VLOOKUP(AO127,'CRUCE OPORTUNIDADES'!$C$6:$D$105,2,FALSE),"")</f>
        <v/>
      </c>
      <c r="AQ127" s="14">
        <v>16.6200000000001</v>
      </c>
      <c r="AR127" s="14" t="str">
        <f>IFERROR(VLOOKUP(AQ127,'CRUCE OPORTUNIDADES'!$C$6:$D$105,2,FALSE),"")</f>
        <v/>
      </c>
      <c r="AS127" s="14">
        <v>17.6200000000002</v>
      </c>
      <c r="AT127" s="14" t="str">
        <f>IFERROR(VLOOKUP(AS127,'CRUCE OPORTUNIDADES'!$C$6:$D$105,2,FALSE),"")</f>
        <v/>
      </c>
      <c r="AU127" s="14">
        <v>18.6200000000002</v>
      </c>
      <c r="AV127" s="14" t="str">
        <f>IFERROR(VLOOKUP(AU127,'CRUCE OPORTUNIDADES'!$C$6:$D$105,2,FALSE),"")</f>
        <v/>
      </c>
      <c r="AW127" s="14">
        <v>19.6200000000002</v>
      </c>
      <c r="AX127" s="14" t="str">
        <f>IFERROR(VLOOKUP(AW127,'CRUCE OPORTUNIDADES'!$C$6:$D$105,2,FALSE),"")</f>
        <v/>
      </c>
      <c r="AY127" s="14">
        <v>20.6200000000002</v>
      </c>
      <c r="AZ127" s="14" t="str">
        <f>IFERROR(VLOOKUP(AY127,'CRUCE OPORTUNIDADES'!$C$6:$D$105,2,FALSE),"")</f>
        <v/>
      </c>
      <c r="BA127" s="14">
        <v>21.6200000000002</v>
      </c>
      <c r="BB127" s="14" t="str">
        <f>IFERROR(VLOOKUP(BA127,'CRUCE OPORTUNIDADES'!$C$6:$D$105,2,FALSE),"")</f>
        <v/>
      </c>
      <c r="BC127" s="14">
        <v>22.6200000000002</v>
      </c>
      <c r="BD127" s="14" t="str">
        <f>IFERROR(VLOOKUP(BC127,'CRUCE OPORTUNIDADES'!$C$6:$D$105,2,FALSE),"")</f>
        <v/>
      </c>
      <c r="BE127" s="14">
        <v>23.6200000000002</v>
      </c>
      <c r="BF127" s="14" t="str">
        <f>IFERROR(VLOOKUP(BE127,'CRUCE OPORTUNIDADES'!$C$6:$D$105,2,FALSE),"")</f>
        <v/>
      </c>
      <c r="BG127" s="14">
        <v>24.6200000000002</v>
      </c>
      <c r="BH127" s="14" t="str">
        <f>IFERROR(VLOOKUP(BG127,'CRUCE OPORTUNIDADES'!$C$6:$D$105,2,FALSE),"")</f>
        <v/>
      </c>
      <c r="BI127" s="14">
        <v>25.6200000000002</v>
      </c>
      <c r="BJ127" s="14" t="str">
        <f>IFERROR(VLOOKUP(BI127,'CRUCE OPORTUNIDADES'!$C$6:$D$105,2,FALSE),"")</f>
        <v/>
      </c>
    </row>
    <row r="128" spans="13:62">
      <c r="N128" s="14" t="str">
        <f>IF(N129&lt;&gt;""," -O","")</f>
        <v/>
      </c>
      <c r="P128" s="14" t="str">
        <f>IF(P129&lt;&gt;""," -O","")</f>
        <v/>
      </c>
      <c r="R128" s="14" t="str">
        <f>IF(R129&lt;&gt;""," -O","")</f>
        <v/>
      </c>
      <c r="T128" s="14" t="str">
        <f>IF(T129&lt;&gt;""," -O","")</f>
        <v/>
      </c>
      <c r="V128" s="14" t="str">
        <f>IF(V129&lt;&gt;""," -O","")</f>
        <v/>
      </c>
      <c r="X128" s="14" t="str">
        <f>IF(X129&lt;&gt;""," -O","")</f>
        <v/>
      </c>
      <c r="Z128" s="14" t="str">
        <f>IF(Z129&lt;&gt;""," -O","")</f>
        <v/>
      </c>
      <c r="AB128" s="14" t="str">
        <f>IF(AB129&lt;&gt;""," -O","")</f>
        <v/>
      </c>
      <c r="AD128" s="14" t="str">
        <f>IF(AD129&lt;&gt;""," -O","")</f>
        <v/>
      </c>
      <c r="AF128" s="14" t="str">
        <f>IF(AF129&lt;&gt;""," -O","")</f>
        <v/>
      </c>
      <c r="AH128" s="14" t="str">
        <f>IF(AH129&lt;&gt;""," -O","")</f>
        <v/>
      </c>
      <c r="AJ128" s="14" t="str">
        <f>IF(AJ129&lt;&gt;""," -O","")</f>
        <v/>
      </c>
      <c r="AL128" s="14" t="str">
        <f>IF(AL129&lt;&gt;""," -O","")</f>
        <v/>
      </c>
      <c r="AN128" s="14" t="str">
        <f>IF(AN129&lt;&gt;""," -O","")</f>
        <v/>
      </c>
      <c r="AP128" s="14" t="str">
        <f>IF(AP129&lt;&gt;""," -O","")</f>
        <v/>
      </c>
      <c r="AR128" s="14" t="str">
        <f>IF(AR129&lt;&gt;""," -O","")</f>
        <v/>
      </c>
      <c r="AT128" s="14" t="str">
        <f>IF(AT129&lt;&gt;""," -O","")</f>
        <v/>
      </c>
      <c r="AV128" s="14" t="str">
        <f>IF(AV129&lt;&gt;""," -O","")</f>
        <v/>
      </c>
      <c r="AX128" s="14" t="str">
        <f>IF(AX129&lt;&gt;""," -O","")</f>
        <v/>
      </c>
      <c r="AZ128" s="14" t="str">
        <f>IF(AZ129&lt;&gt;""," -O","")</f>
        <v/>
      </c>
      <c r="BB128" s="14" t="str">
        <f>IF(BB129&lt;&gt;""," -O","")</f>
        <v/>
      </c>
      <c r="BD128" s="14" t="str">
        <f>IF(BD129&lt;&gt;""," -O","")</f>
        <v/>
      </c>
      <c r="BF128" s="14" t="str">
        <f>IF(BF129&lt;&gt;""," -O","")</f>
        <v/>
      </c>
      <c r="BH128" s="14" t="str">
        <f>IF(BH129&lt;&gt;""," -O","")</f>
        <v/>
      </c>
      <c r="BJ128" s="14" t="str">
        <f>IF(BJ129&lt;&gt;""," -O","")</f>
        <v/>
      </c>
    </row>
    <row r="129" spans="13:62">
      <c r="M129" s="14">
        <v>1.63</v>
      </c>
      <c r="N129" s="14" t="str">
        <f>IFERROR(VLOOKUP(M129,'CRUCE OPORTUNIDADES'!$C$6:$D$105,2,FALSE),"")</f>
        <v/>
      </c>
      <c r="O129" s="14">
        <v>2.6300000000000101</v>
      </c>
      <c r="P129" s="14" t="str">
        <f>IFERROR(VLOOKUP(O129,'CRUCE OPORTUNIDADES'!$C$6:$D$105,2,FALSE),"")</f>
        <v/>
      </c>
      <c r="Q129" s="14">
        <v>3.6300000000000199</v>
      </c>
      <c r="R129" s="14" t="str">
        <f>IFERROR(VLOOKUP(Q129,'CRUCE OPORTUNIDADES'!$C$6:$D$105,2,FALSE),"")</f>
        <v/>
      </c>
      <c r="S129" s="14">
        <v>4.6300000000000301</v>
      </c>
      <c r="T129" s="14" t="str">
        <f>IFERROR(VLOOKUP(S129,'CRUCE OPORTUNIDADES'!$C$6:$D$105,2,FALSE),"")</f>
        <v/>
      </c>
      <c r="U129" s="14">
        <v>5.6300000000000399</v>
      </c>
      <c r="V129" s="14" t="str">
        <f>IFERROR(VLOOKUP(U129,'CRUCE OPORTUNIDADES'!$C$6:$D$105,2,FALSE),"")</f>
        <v/>
      </c>
      <c r="W129" s="14">
        <v>6.6300000000000496</v>
      </c>
      <c r="X129" s="14" t="str">
        <f>IFERROR(VLOOKUP(W129,'CRUCE OPORTUNIDADES'!$C$6:$D$105,2,FALSE),"")</f>
        <v/>
      </c>
      <c r="Y129" s="14">
        <v>7.6300000000000603</v>
      </c>
      <c r="Z129" s="14" t="str">
        <f>IFERROR(VLOOKUP(Y129,'CRUCE OPORTUNIDADES'!$C$6:$D$105,2,FALSE),"")</f>
        <v/>
      </c>
      <c r="AA129" s="14">
        <v>8.6300000000000701</v>
      </c>
      <c r="AB129" s="14" t="str">
        <f>IFERROR(VLOOKUP(AA129,'CRUCE OPORTUNIDADES'!$C$6:$D$105,2,FALSE),"")</f>
        <v/>
      </c>
      <c r="AC129" s="14">
        <v>9.6300000000000807</v>
      </c>
      <c r="AD129" s="14" t="str">
        <f>IFERROR(VLOOKUP(AC129,'CRUCE OPORTUNIDADES'!$C$6:$D$105,2,FALSE),"")</f>
        <v/>
      </c>
      <c r="AE129" s="14">
        <v>10.6300000000001</v>
      </c>
      <c r="AF129" s="14" t="str">
        <f>IFERROR(VLOOKUP(AE129,'CRUCE OPORTUNIDADES'!$C$6:$D$105,2,FALSE),"")</f>
        <v/>
      </c>
      <c r="AG129" s="14">
        <v>11.6300000000001</v>
      </c>
      <c r="AH129" s="14" t="str">
        <f>IFERROR(VLOOKUP(AG129,'CRUCE OPORTUNIDADES'!$C$6:$D$105,2,FALSE),"")</f>
        <v/>
      </c>
      <c r="AI129" s="14">
        <v>12.6300000000001</v>
      </c>
      <c r="AJ129" s="14" t="str">
        <f>IFERROR(VLOOKUP(AI129,'CRUCE OPORTUNIDADES'!$C$6:$D$105,2,FALSE),"")</f>
        <v/>
      </c>
      <c r="AK129" s="14">
        <v>13.6300000000001</v>
      </c>
      <c r="AL129" s="14" t="str">
        <f>IFERROR(VLOOKUP(AK129,'CRUCE OPORTUNIDADES'!$C$6:$D$105,2,FALSE),"")</f>
        <v/>
      </c>
      <c r="AM129" s="14">
        <v>14.6300000000001</v>
      </c>
      <c r="AN129" s="14" t="str">
        <f>IFERROR(VLOOKUP(AM129,'CRUCE OPORTUNIDADES'!$C$6:$D$105,2,FALSE),"")</f>
        <v/>
      </c>
      <c r="AO129" s="14">
        <v>15.6300000000001</v>
      </c>
      <c r="AP129" s="14" t="str">
        <f>IFERROR(VLOOKUP(AO129,'CRUCE OPORTUNIDADES'!$C$6:$D$105,2,FALSE),"")</f>
        <v/>
      </c>
      <c r="AQ129" s="14">
        <v>16.630000000000202</v>
      </c>
      <c r="AR129" s="14" t="str">
        <f>IFERROR(VLOOKUP(AQ129,'CRUCE OPORTUNIDADES'!$C$6:$D$105,2,FALSE),"")</f>
        <v/>
      </c>
      <c r="AS129" s="14">
        <v>17.630000000000202</v>
      </c>
      <c r="AT129" s="14" t="str">
        <f>IFERROR(VLOOKUP(AS129,'CRUCE OPORTUNIDADES'!$C$6:$D$105,2,FALSE),"")</f>
        <v/>
      </c>
      <c r="AU129" s="14">
        <v>18.630000000000202</v>
      </c>
      <c r="AV129" s="14" t="str">
        <f>IFERROR(VLOOKUP(AU129,'CRUCE OPORTUNIDADES'!$C$6:$D$105,2,FALSE),"")</f>
        <v/>
      </c>
      <c r="AW129" s="14">
        <v>19.630000000000202</v>
      </c>
      <c r="AX129" s="14" t="str">
        <f>IFERROR(VLOOKUP(AW129,'CRUCE OPORTUNIDADES'!$C$6:$D$105,2,FALSE),"")</f>
        <v/>
      </c>
      <c r="AY129" s="14">
        <v>20.630000000000202</v>
      </c>
      <c r="AZ129" s="14" t="str">
        <f>IFERROR(VLOOKUP(AY129,'CRUCE OPORTUNIDADES'!$C$6:$D$105,2,FALSE),"")</f>
        <v/>
      </c>
      <c r="BA129" s="14">
        <v>21.630000000000202</v>
      </c>
      <c r="BB129" s="14" t="str">
        <f>IFERROR(VLOOKUP(BA129,'CRUCE OPORTUNIDADES'!$C$6:$D$105,2,FALSE),"")</f>
        <v/>
      </c>
      <c r="BC129" s="14">
        <v>22.630000000000202</v>
      </c>
      <c r="BD129" s="14" t="str">
        <f>IFERROR(VLOOKUP(BC129,'CRUCE OPORTUNIDADES'!$C$6:$D$105,2,FALSE),"")</f>
        <v/>
      </c>
      <c r="BE129" s="14">
        <v>23.630000000000202</v>
      </c>
      <c r="BF129" s="14" t="str">
        <f>IFERROR(VLOOKUP(BE129,'CRUCE OPORTUNIDADES'!$C$6:$D$105,2,FALSE),"")</f>
        <v/>
      </c>
      <c r="BG129" s="14">
        <v>24.630000000000202</v>
      </c>
      <c r="BH129" s="14" t="str">
        <f>IFERROR(VLOOKUP(BG129,'CRUCE OPORTUNIDADES'!$C$6:$D$105,2,FALSE),"")</f>
        <v/>
      </c>
      <c r="BI129" s="14">
        <v>25.630000000000202</v>
      </c>
      <c r="BJ129" s="14" t="str">
        <f>IFERROR(VLOOKUP(BI129,'CRUCE OPORTUNIDADES'!$C$6:$D$105,2,FALSE),"")</f>
        <v/>
      </c>
    </row>
    <row r="130" spans="13:62">
      <c r="N130" s="14" t="str">
        <f>IF(N131&lt;&gt;""," -O","")</f>
        <v/>
      </c>
      <c r="P130" s="14" t="str">
        <f>IF(P131&lt;&gt;""," -O","")</f>
        <v/>
      </c>
      <c r="R130" s="14" t="str">
        <f>IF(R131&lt;&gt;""," -O","")</f>
        <v/>
      </c>
      <c r="T130" s="14" t="str">
        <f>IF(T131&lt;&gt;""," -O","")</f>
        <v/>
      </c>
      <c r="V130" s="14" t="str">
        <f>IF(V131&lt;&gt;""," -O","")</f>
        <v/>
      </c>
      <c r="X130" s="14" t="str">
        <f>IF(X131&lt;&gt;""," -O","")</f>
        <v/>
      </c>
      <c r="Z130" s="14" t="str">
        <f>IF(Z131&lt;&gt;""," -O","")</f>
        <v/>
      </c>
      <c r="AB130" s="14" t="str">
        <f>IF(AB131&lt;&gt;""," -O","")</f>
        <v/>
      </c>
      <c r="AD130" s="14" t="str">
        <f>IF(AD131&lt;&gt;""," -O","")</f>
        <v/>
      </c>
      <c r="AF130" s="14" t="str">
        <f>IF(AF131&lt;&gt;""," -O","")</f>
        <v/>
      </c>
      <c r="AH130" s="14" t="str">
        <f>IF(AH131&lt;&gt;""," -O","")</f>
        <v/>
      </c>
      <c r="AJ130" s="14" t="str">
        <f>IF(AJ131&lt;&gt;""," -O","")</f>
        <v/>
      </c>
      <c r="AL130" s="14" t="str">
        <f>IF(AL131&lt;&gt;""," -O","")</f>
        <v/>
      </c>
      <c r="AN130" s="14" t="str">
        <f>IF(AN131&lt;&gt;""," -O","")</f>
        <v/>
      </c>
      <c r="AP130" s="14" t="str">
        <f>IF(AP131&lt;&gt;""," -O","")</f>
        <v/>
      </c>
      <c r="AR130" s="14" t="str">
        <f>IF(AR131&lt;&gt;""," -O","")</f>
        <v/>
      </c>
      <c r="AT130" s="14" t="str">
        <f>IF(AT131&lt;&gt;""," -O","")</f>
        <v/>
      </c>
      <c r="AV130" s="14" t="str">
        <f>IF(AV131&lt;&gt;""," -O","")</f>
        <v/>
      </c>
      <c r="AX130" s="14" t="str">
        <f>IF(AX131&lt;&gt;""," -O","")</f>
        <v/>
      </c>
      <c r="AZ130" s="14" t="str">
        <f>IF(AZ131&lt;&gt;""," -O","")</f>
        <v/>
      </c>
      <c r="BB130" s="14" t="str">
        <f>IF(BB131&lt;&gt;""," -O","")</f>
        <v/>
      </c>
      <c r="BD130" s="14" t="str">
        <f>IF(BD131&lt;&gt;""," -O","")</f>
        <v/>
      </c>
      <c r="BF130" s="14" t="str">
        <f>IF(BF131&lt;&gt;""," -O","")</f>
        <v/>
      </c>
      <c r="BH130" s="14" t="str">
        <f>IF(BH131&lt;&gt;""," -O","")</f>
        <v/>
      </c>
      <c r="BJ130" s="14" t="str">
        <f>IF(BJ131&lt;&gt;""," -O","")</f>
        <v/>
      </c>
    </row>
    <row r="131" spans="13:62">
      <c r="M131" s="14">
        <v>1.64</v>
      </c>
      <c r="N131" s="14" t="str">
        <f>IFERROR(VLOOKUP(M131,'CRUCE OPORTUNIDADES'!$C$6:$D$105,2,FALSE),"")</f>
        <v/>
      </c>
      <c r="O131" s="14">
        <v>2.6400000000000099</v>
      </c>
      <c r="P131" s="14" t="str">
        <f>IFERROR(VLOOKUP(O131,'CRUCE OPORTUNIDADES'!$C$6:$D$105,2,FALSE),"")</f>
        <v/>
      </c>
      <c r="Q131" s="14">
        <v>3.6400000000000201</v>
      </c>
      <c r="R131" s="14" t="str">
        <f>IFERROR(VLOOKUP(Q131,'CRUCE OPORTUNIDADES'!$C$6:$D$105,2,FALSE),"")</f>
        <v/>
      </c>
      <c r="S131" s="14">
        <v>4.6400000000000299</v>
      </c>
      <c r="T131" s="14" t="str">
        <f>IFERROR(VLOOKUP(S131,'CRUCE OPORTUNIDADES'!$C$6:$D$105,2,FALSE),"")</f>
        <v/>
      </c>
      <c r="U131" s="14">
        <v>5.6400000000000396</v>
      </c>
      <c r="V131" s="14" t="str">
        <f>IFERROR(VLOOKUP(U131,'CRUCE OPORTUNIDADES'!$C$6:$D$105,2,FALSE),"")</f>
        <v/>
      </c>
      <c r="W131" s="14">
        <v>6.6400000000000503</v>
      </c>
      <c r="X131" s="14" t="str">
        <f>IFERROR(VLOOKUP(W131,'CRUCE OPORTUNIDADES'!$C$6:$D$105,2,FALSE),"")</f>
        <v/>
      </c>
      <c r="Y131" s="14">
        <v>7.6400000000000601</v>
      </c>
      <c r="Z131" s="14" t="str">
        <f>IFERROR(VLOOKUP(Y131,'CRUCE OPORTUNIDADES'!$C$6:$D$105,2,FALSE),"")</f>
        <v/>
      </c>
      <c r="AA131" s="14">
        <v>8.6400000000000698</v>
      </c>
      <c r="AB131" s="14" t="str">
        <f>IFERROR(VLOOKUP(AA131,'CRUCE OPORTUNIDADES'!$C$6:$D$105,2,FALSE),"")</f>
        <v/>
      </c>
      <c r="AC131" s="14">
        <v>9.6400000000000805</v>
      </c>
      <c r="AD131" s="14" t="str">
        <f>IFERROR(VLOOKUP(AC131,'CRUCE OPORTUNIDADES'!$C$6:$D$105,2,FALSE),"")</f>
        <v/>
      </c>
      <c r="AE131" s="14">
        <v>10.6400000000001</v>
      </c>
      <c r="AF131" s="14" t="str">
        <f>IFERROR(VLOOKUP(AE131,'CRUCE OPORTUNIDADES'!$C$6:$D$105,2,FALSE),"")</f>
        <v/>
      </c>
      <c r="AG131" s="14">
        <v>11.6400000000001</v>
      </c>
      <c r="AH131" s="14" t="str">
        <f>IFERROR(VLOOKUP(AG131,'CRUCE OPORTUNIDADES'!$C$6:$D$105,2,FALSE),"")</f>
        <v/>
      </c>
      <c r="AI131" s="14">
        <v>12.6400000000001</v>
      </c>
      <c r="AJ131" s="14" t="str">
        <f>IFERROR(VLOOKUP(AI131,'CRUCE OPORTUNIDADES'!$C$6:$D$105,2,FALSE),"")</f>
        <v/>
      </c>
      <c r="AK131" s="14">
        <v>13.6400000000001</v>
      </c>
      <c r="AL131" s="14" t="str">
        <f>IFERROR(VLOOKUP(AK131,'CRUCE OPORTUNIDADES'!$C$6:$D$105,2,FALSE),"")</f>
        <v/>
      </c>
      <c r="AM131" s="14">
        <v>14.6400000000001</v>
      </c>
      <c r="AN131" s="14" t="str">
        <f>IFERROR(VLOOKUP(AM131,'CRUCE OPORTUNIDADES'!$C$6:$D$105,2,FALSE),"")</f>
        <v/>
      </c>
      <c r="AO131" s="14">
        <v>15.6400000000001</v>
      </c>
      <c r="AP131" s="14" t="str">
        <f>IFERROR(VLOOKUP(AO131,'CRUCE OPORTUNIDADES'!$C$6:$D$105,2,FALSE),"")</f>
        <v/>
      </c>
      <c r="AQ131" s="14">
        <v>16.6400000000001</v>
      </c>
      <c r="AR131" s="14" t="str">
        <f>IFERROR(VLOOKUP(AQ131,'CRUCE OPORTUNIDADES'!$C$6:$D$105,2,FALSE),"")</f>
        <v/>
      </c>
      <c r="AS131" s="14">
        <v>17.6400000000002</v>
      </c>
      <c r="AT131" s="14" t="str">
        <f>IFERROR(VLOOKUP(AS131,'CRUCE OPORTUNIDADES'!$C$6:$D$105,2,FALSE),"")</f>
        <v/>
      </c>
      <c r="AU131" s="14">
        <v>18.6400000000002</v>
      </c>
      <c r="AV131" s="14" t="str">
        <f>IFERROR(VLOOKUP(AU131,'CRUCE OPORTUNIDADES'!$C$6:$D$105,2,FALSE),"")</f>
        <v/>
      </c>
      <c r="AW131" s="14">
        <v>19.6400000000002</v>
      </c>
      <c r="AX131" s="14" t="str">
        <f>IFERROR(VLOOKUP(AW131,'CRUCE OPORTUNIDADES'!$C$6:$D$105,2,FALSE),"")</f>
        <v/>
      </c>
      <c r="AY131" s="14">
        <v>20.6400000000002</v>
      </c>
      <c r="AZ131" s="14" t="str">
        <f>IFERROR(VLOOKUP(AY131,'CRUCE OPORTUNIDADES'!$C$6:$D$105,2,FALSE),"")</f>
        <v/>
      </c>
      <c r="BA131" s="14">
        <v>21.6400000000002</v>
      </c>
      <c r="BB131" s="14" t="str">
        <f>IFERROR(VLOOKUP(BA131,'CRUCE OPORTUNIDADES'!$C$6:$D$105,2,FALSE),"")</f>
        <v/>
      </c>
      <c r="BC131" s="14">
        <v>22.6400000000002</v>
      </c>
      <c r="BD131" s="14" t="str">
        <f>IFERROR(VLOOKUP(BC131,'CRUCE OPORTUNIDADES'!$C$6:$D$105,2,FALSE),"")</f>
        <v/>
      </c>
      <c r="BE131" s="14">
        <v>23.6400000000002</v>
      </c>
      <c r="BF131" s="14" t="str">
        <f>IFERROR(VLOOKUP(BE131,'CRUCE OPORTUNIDADES'!$C$6:$D$105,2,FALSE),"")</f>
        <v/>
      </c>
      <c r="BG131" s="14">
        <v>24.6400000000002</v>
      </c>
      <c r="BH131" s="14" t="str">
        <f>IFERROR(VLOOKUP(BG131,'CRUCE OPORTUNIDADES'!$C$6:$D$105,2,FALSE),"")</f>
        <v/>
      </c>
      <c r="BI131" s="14">
        <v>25.6400000000002</v>
      </c>
      <c r="BJ131" s="14" t="str">
        <f>IFERROR(VLOOKUP(BI131,'CRUCE OPORTUNIDADES'!$C$6:$D$105,2,FALSE),"")</f>
        <v/>
      </c>
    </row>
    <row r="132" spans="13:62">
      <c r="N132" s="14" t="str">
        <f>IF(N133&lt;&gt;""," -O","")</f>
        <v/>
      </c>
      <c r="P132" s="14" t="str">
        <f>IF(P133&lt;&gt;""," -O","")</f>
        <v/>
      </c>
      <c r="R132" s="14" t="str">
        <f>IF(R133&lt;&gt;""," -O","")</f>
        <v/>
      </c>
      <c r="T132" s="14" t="str">
        <f>IF(T133&lt;&gt;""," -O","")</f>
        <v/>
      </c>
      <c r="V132" s="14" t="str">
        <f>IF(V133&lt;&gt;""," -O","")</f>
        <v/>
      </c>
      <c r="X132" s="14" t="str">
        <f>IF(X133&lt;&gt;""," -O","")</f>
        <v/>
      </c>
      <c r="Z132" s="14" t="str">
        <f>IF(Z133&lt;&gt;""," -O","")</f>
        <v/>
      </c>
      <c r="AB132" s="14" t="str">
        <f>IF(AB133&lt;&gt;""," -O","")</f>
        <v/>
      </c>
      <c r="AD132" s="14" t="str">
        <f>IF(AD133&lt;&gt;""," -O","")</f>
        <v/>
      </c>
      <c r="AF132" s="14" t="str">
        <f>IF(AF133&lt;&gt;""," -O","")</f>
        <v/>
      </c>
      <c r="AH132" s="14" t="str">
        <f>IF(AH133&lt;&gt;""," -O","")</f>
        <v/>
      </c>
      <c r="AJ132" s="14" t="str">
        <f>IF(AJ133&lt;&gt;""," -O","")</f>
        <v/>
      </c>
      <c r="AL132" s="14" t="str">
        <f>IF(AL133&lt;&gt;""," -O","")</f>
        <v/>
      </c>
      <c r="AN132" s="14" t="str">
        <f>IF(AN133&lt;&gt;""," -O","")</f>
        <v/>
      </c>
      <c r="AP132" s="14" t="str">
        <f>IF(AP133&lt;&gt;""," -O","")</f>
        <v/>
      </c>
      <c r="AR132" s="14" t="str">
        <f>IF(AR133&lt;&gt;""," -O","")</f>
        <v/>
      </c>
      <c r="AT132" s="14" t="str">
        <f>IF(AT133&lt;&gt;""," -O","")</f>
        <v/>
      </c>
      <c r="AV132" s="14" t="str">
        <f>IF(AV133&lt;&gt;""," -O","")</f>
        <v/>
      </c>
      <c r="AX132" s="14" t="str">
        <f>IF(AX133&lt;&gt;""," -O","")</f>
        <v/>
      </c>
      <c r="AZ132" s="14" t="str">
        <f>IF(AZ133&lt;&gt;""," -O","")</f>
        <v/>
      </c>
      <c r="BB132" s="14" t="str">
        <f>IF(BB133&lt;&gt;""," -O","")</f>
        <v/>
      </c>
      <c r="BD132" s="14" t="str">
        <f>IF(BD133&lt;&gt;""," -O","")</f>
        <v/>
      </c>
      <c r="BF132" s="14" t="str">
        <f>IF(BF133&lt;&gt;""," -O","")</f>
        <v/>
      </c>
      <c r="BH132" s="14" t="str">
        <f>IF(BH133&lt;&gt;""," -O","")</f>
        <v/>
      </c>
      <c r="BJ132" s="14" t="str">
        <f>IF(BJ133&lt;&gt;""," -O","")</f>
        <v/>
      </c>
    </row>
    <row r="133" spans="13:62">
      <c r="M133" s="14">
        <v>1.65</v>
      </c>
      <c r="N133" s="14" t="str">
        <f>IFERROR(VLOOKUP(M133,'CRUCE OPORTUNIDADES'!$C$6:$D$105,2,FALSE),"")</f>
        <v/>
      </c>
      <c r="O133" s="14">
        <v>2.6500000000000101</v>
      </c>
      <c r="P133" s="14" t="str">
        <f>IFERROR(VLOOKUP(O133,'CRUCE OPORTUNIDADES'!$C$6:$D$105,2,FALSE),"")</f>
        <v/>
      </c>
      <c r="Q133" s="14">
        <v>3.6500000000000199</v>
      </c>
      <c r="R133" s="14" t="str">
        <f>IFERROR(VLOOKUP(Q133,'CRUCE OPORTUNIDADES'!$C$6:$D$105,2,FALSE),"")</f>
        <v/>
      </c>
      <c r="S133" s="14">
        <v>4.6500000000000297</v>
      </c>
      <c r="T133" s="14" t="str">
        <f>IFERROR(VLOOKUP(S133,'CRUCE OPORTUNIDADES'!$C$6:$D$105,2,FALSE),"")</f>
        <v/>
      </c>
      <c r="U133" s="14">
        <v>5.6500000000000403</v>
      </c>
      <c r="V133" s="14" t="str">
        <f>IFERROR(VLOOKUP(U133,'CRUCE OPORTUNIDADES'!$C$6:$D$105,2,FALSE),"")</f>
        <v/>
      </c>
      <c r="W133" s="14">
        <v>6.6500000000000501</v>
      </c>
      <c r="X133" s="14" t="str">
        <f>IFERROR(VLOOKUP(W133,'CRUCE OPORTUNIDADES'!$C$6:$D$105,2,FALSE),"")</f>
        <v/>
      </c>
      <c r="Y133" s="14">
        <v>7.6500000000000599</v>
      </c>
      <c r="Z133" s="14" t="str">
        <f>IFERROR(VLOOKUP(Y133,'CRUCE OPORTUNIDADES'!$C$6:$D$105,2,FALSE),"")</f>
        <v/>
      </c>
      <c r="AA133" s="14">
        <v>8.6500000000000696</v>
      </c>
      <c r="AB133" s="14" t="str">
        <f>IFERROR(VLOOKUP(AA133,'CRUCE OPORTUNIDADES'!$C$6:$D$105,2,FALSE),"")</f>
        <v/>
      </c>
      <c r="AC133" s="14">
        <v>9.6500000000000803</v>
      </c>
      <c r="AD133" s="14" t="str">
        <f>IFERROR(VLOOKUP(AC133,'CRUCE OPORTUNIDADES'!$C$6:$D$105,2,FALSE),"")</f>
        <v/>
      </c>
      <c r="AE133" s="14">
        <v>10.6500000000001</v>
      </c>
      <c r="AF133" s="14" t="str">
        <f>IFERROR(VLOOKUP(AE133,'CRUCE OPORTUNIDADES'!$C$6:$D$105,2,FALSE),"")</f>
        <v/>
      </c>
      <c r="AG133" s="14">
        <v>11.6500000000001</v>
      </c>
      <c r="AH133" s="14" t="str">
        <f>IFERROR(VLOOKUP(AG133,'CRUCE OPORTUNIDADES'!$C$6:$D$105,2,FALSE),"")</f>
        <v/>
      </c>
      <c r="AI133" s="14">
        <v>12.6500000000001</v>
      </c>
      <c r="AJ133" s="14" t="str">
        <f>IFERROR(VLOOKUP(AI133,'CRUCE OPORTUNIDADES'!$C$6:$D$105,2,FALSE),"")</f>
        <v/>
      </c>
      <c r="AK133" s="14">
        <v>13.6500000000001</v>
      </c>
      <c r="AL133" s="14" t="str">
        <f>IFERROR(VLOOKUP(AK133,'CRUCE OPORTUNIDADES'!$C$6:$D$105,2,FALSE),"")</f>
        <v/>
      </c>
      <c r="AM133" s="14">
        <v>14.6500000000001</v>
      </c>
      <c r="AN133" s="14" t="str">
        <f>IFERROR(VLOOKUP(AM133,'CRUCE OPORTUNIDADES'!$C$6:$D$105,2,FALSE),"")</f>
        <v/>
      </c>
      <c r="AO133" s="14">
        <v>15.6500000000001</v>
      </c>
      <c r="AP133" s="14" t="str">
        <f>IFERROR(VLOOKUP(AO133,'CRUCE OPORTUNIDADES'!$C$6:$D$105,2,FALSE),"")</f>
        <v/>
      </c>
      <c r="AQ133" s="14">
        <v>16.650000000000201</v>
      </c>
      <c r="AR133" s="14" t="str">
        <f>IFERROR(VLOOKUP(AQ133,'CRUCE OPORTUNIDADES'!$C$6:$D$105,2,FALSE),"")</f>
        <v/>
      </c>
      <c r="AS133" s="14">
        <v>17.650000000000201</v>
      </c>
      <c r="AT133" s="14" t="str">
        <f>IFERROR(VLOOKUP(AS133,'CRUCE OPORTUNIDADES'!$C$6:$D$105,2,FALSE),"")</f>
        <v/>
      </c>
      <c r="AU133" s="14">
        <v>18.650000000000201</v>
      </c>
      <c r="AV133" s="14" t="str">
        <f>IFERROR(VLOOKUP(AU133,'CRUCE OPORTUNIDADES'!$C$6:$D$105,2,FALSE),"")</f>
        <v/>
      </c>
      <c r="AW133" s="14">
        <v>19.650000000000201</v>
      </c>
      <c r="AX133" s="14" t="str">
        <f>IFERROR(VLOOKUP(AW133,'CRUCE OPORTUNIDADES'!$C$6:$D$105,2,FALSE),"")</f>
        <v/>
      </c>
      <c r="AY133" s="14">
        <v>20.650000000000201</v>
      </c>
      <c r="AZ133" s="14" t="str">
        <f>IFERROR(VLOOKUP(AY133,'CRUCE OPORTUNIDADES'!$C$6:$D$105,2,FALSE),"")</f>
        <v/>
      </c>
      <c r="BA133" s="14">
        <v>21.650000000000201</v>
      </c>
      <c r="BB133" s="14" t="str">
        <f>IFERROR(VLOOKUP(BA133,'CRUCE OPORTUNIDADES'!$C$6:$D$105,2,FALSE),"")</f>
        <v/>
      </c>
      <c r="BC133" s="14">
        <v>22.650000000000201</v>
      </c>
      <c r="BD133" s="14" t="str">
        <f>IFERROR(VLOOKUP(BC133,'CRUCE OPORTUNIDADES'!$C$6:$D$105,2,FALSE),"")</f>
        <v/>
      </c>
      <c r="BE133" s="14">
        <v>23.650000000000201</v>
      </c>
      <c r="BF133" s="14" t="str">
        <f>IFERROR(VLOOKUP(BE133,'CRUCE OPORTUNIDADES'!$C$6:$D$105,2,FALSE),"")</f>
        <v/>
      </c>
      <c r="BG133" s="14">
        <v>24.650000000000201</v>
      </c>
      <c r="BH133" s="14" t="str">
        <f>IFERROR(VLOOKUP(BG133,'CRUCE OPORTUNIDADES'!$C$6:$D$105,2,FALSE),"")</f>
        <v/>
      </c>
      <c r="BI133" s="14">
        <v>25.650000000000201</v>
      </c>
      <c r="BJ133" s="14" t="str">
        <f>IFERROR(VLOOKUP(BI133,'CRUCE OPORTUNIDADES'!$C$6:$D$105,2,FALSE),"")</f>
        <v/>
      </c>
    </row>
    <row r="134" spans="13:62">
      <c r="N134" s="14" t="str">
        <f>IF(N135&lt;&gt;""," -O","")</f>
        <v/>
      </c>
      <c r="P134" s="14" t="str">
        <f>IF(P135&lt;&gt;""," -O","")</f>
        <v/>
      </c>
      <c r="R134" s="14" t="str">
        <f>IF(R135&lt;&gt;""," -O","")</f>
        <v/>
      </c>
      <c r="T134" s="14" t="str">
        <f>IF(T135&lt;&gt;""," -O","")</f>
        <v/>
      </c>
      <c r="V134" s="14" t="str">
        <f>IF(V135&lt;&gt;""," -O","")</f>
        <v/>
      </c>
      <c r="X134" s="14" t="str">
        <f>IF(X135&lt;&gt;""," -O","")</f>
        <v/>
      </c>
      <c r="Z134" s="14" t="str">
        <f>IF(Z135&lt;&gt;""," -O","")</f>
        <v/>
      </c>
      <c r="AB134" s="14" t="str">
        <f>IF(AB135&lt;&gt;""," -O","")</f>
        <v/>
      </c>
      <c r="AD134" s="14" t="str">
        <f>IF(AD135&lt;&gt;""," -O","")</f>
        <v/>
      </c>
      <c r="AF134" s="14" t="str">
        <f>IF(AF135&lt;&gt;""," -O","")</f>
        <v/>
      </c>
      <c r="AH134" s="14" t="str">
        <f>IF(AH135&lt;&gt;""," -O","")</f>
        <v/>
      </c>
      <c r="AJ134" s="14" t="str">
        <f>IF(AJ135&lt;&gt;""," -O","")</f>
        <v/>
      </c>
      <c r="AL134" s="14" t="str">
        <f>IF(AL135&lt;&gt;""," -O","")</f>
        <v/>
      </c>
      <c r="AN134" s="14" t="str">
        <f>IF(AN135&lt;&gt;""," -O","")</f>
        <v/>
      </c>
      <c r="AP134" s="14" t="str">
        <f>IF(AP135&lt;&gt;""," -O","")</f>
        <v/>
      </c>
      <c r="AR134" s="14" t="str">
        <f>IF(AR135&lt;&gt;""," -O","")</f>
        <v/>
      </c>
      <c r="AT134" s="14" t="str">
        <f>IF(AT135&lt;&gt;""," -O","")</f>
        <v/>
      </c>
      <c r="AV134" s="14" t="str">
        <f>IF(AV135&lt;&gt;""," -O","")</f>
        <v/>
      </c>
      <c r="AX134" s="14" t="str">
        <f>IF(AX135&lt;&gt;""," -O","")</f>
        <v/>
      </c>
      <c r="AZ134" s="14" t="str">
        <f>IF(AZ135&lt;&gt;""," -O","")</f>
        <v/>
      </c>
      <c r="BB134" s="14" t="str">
        <f>IF(BB135&lt;&gt;""," -O","")</f>
        <v/>
      </c>
      <c r="BD134" s="14" t="str">
        <f>IF(BD135&lt;&gt;""," -O","")</f>
        <v/>
      </c>
      <c r="BF134" s="14" t="str">
        <f>IF(BF135&lt;&gt;""," -O","")</f>
        <v/>
      </c>
      <c r="BH134" s="14" t="str">
        <f>IF(BH135&lt;&gt;""," -O","")</f>
        <v/>
      </c>
      <c r="BJ134" s="14" t="str">
        <f>IF(BJ135&lt;&gt;""," -O","")</f>
        <v/>
      </c>
    </row>
    <row r="135" spans="13:62">
      <c r="M135" s="14">
        <v>1.66</v>
      </c>
      <c r="N135" s="14" t="str">
        <f>IFERROR(VLOOKUP(M135,'CRUCE OPORTUNIDADES'!$C$6:$D$105,2,FALSE),"")</f>
        <v/>
      </c>
      <c r="O135" s="14">
        <v>2.6600000000000099</v>
      </c>
      <c r="P135" s="14" t="str">
        <f>IFERROR(VLOOKUP(O135,'CRUCE OPORTUNIDADES'!$C$6:$D$105,2,FALSE),"")</f>
        <v/>
      </c>
      <c r="Q135" s="14">
        <v>3.6600000000000201</v>
      </c>
      <c r="R135" s="14" t="str">
        <f>IFERROR(VLOOKUP(Q135,'CRUCE OPORTUNIDADES'!$C$6:$D$105,2,FALSE),"")</f>
        <v/>
      </c>
      <c r="S135" s="14">
        <v>4.6600000000000303</v>
      </c>
      <c r="T135" s="14" t="str">
        <f>IFERROR(VLOOKUP(S135,'CRUCE OPORTUNIDADES'!$C$6:$D$105,2,FALSE),"")</f>
        <v/>
      </c>
      <c r="U135" s="14">
        <v>5.6600000000000401</v>
      </c>
      <c r="V135" s="14" t="str">
        <f>IFERROR(VLOOKUP(U135,'CRUCE OPORTUNIDADES'!$C$6:$D$105,2,FALSE),"")</f>
        <v/>
      </c>
      <c r="W135" s="14">
        <v>6.6600000000000499</v>
      </c>
      <c r="X135" s="14" t="str">
        <f>IFERROR(VLOOKUP(W135,'CRUCE OPORTUNIDADES'!$C$6:$D$105,2,FALSE),"")</f>
        <v/>
      </c>
      <c r="Y135" s="14">
        <v>7.6600000000000597</v>
      </c>
      <c r="Z135" s="14" t="str">
        <f>IFERROR(VLOOKUP(Y135,'CRUCE OPORTUNIDADES'!$C$6:$D$105,2,FALSE),"")</f>
        <v/>
      </c>
      <c r="AA135" s="14">
        <v>8.6600000000000694</v>
      </c>
      <c r="AB135" s="14" t="str">
        <f>IFERROR(VLOOKUP(AA135,'CRUCE OPORTUNIDADES'!$C$6:$D$105,2,FALSE),"")</f>
        <v/>
      </c>
      <c r="AC135" s="14">
        <v>9.6600000000000801</v>
      </c>
      <c r="AD135" s="14" t="str">
        <f>IFERROR(VLOOKUP(AC135,'CRUCE OPORTUNIDADES'!$C$6:$D$105,2,FALSE),"")</f>
        <v/>
      </c>
      <c r="AE135" s="14">
        <v>10.6600000000001</v>
      </c>
      <c r="AF135" s="14" t="str">
        <f>IFERROR(VLOOKUP(AE135,'CRUCE OPORTUNIDADES'!$C$6:$D$105,2,FALSE),"")</f>
        <v/>
      </c>
      <c r="AG135" s="14">
        <v>11.6600000000001</v>
      </c>
      <c r="AH135" s="14" t="str">
        <f>IFERROR(VLOOKUP(AG135,'CRUCE OPORTUNIDADES'!$C$6:$D$105,2,FALSE),"")</f>
        <v/>
      </c>
      <c r="AI135" s="14">
        <v>12.6600000000001</v>
      </c>
      <c r="AJ135" s="14" t="str">
        <f>IFERROR(VLOOKUP(AI135,'CRUCE OPORTUNIDADES'!$C$6:$D$105,2,FALSE),"")</f>
        <v/>
      </c>
      <c r="AK135" s="14">
        <v>13.6600000000001</v>
      </c>
      <c r="AL135" s="14" t="str">
        <f>IFERROR(VLOOKUP(AK135,'CRUCE OPORTUNIDADES'!$C$6:$D$105,2,FALSE),"")</f>
        <v/>
      </c>
      <c r="AM135" s="14">
        <v>14.6600000000001</v>
      </c>
      <c r="AN135" s="14" t="str">
        <f>IFERROR(VLOOKUP(AM135,'CRUCE OPORTUNIDADES'!$C$6:$D$105,2,FALSE),"")</f>
        <v/>
      </c>
      <c r="AO135" s="14">
        <v>15.6600000000001</v>
      </c>
      <c r="AP135" s="14" t="str">
        <f>IFERROR(VLOOKUP(AO135,'CRUCE OPORTUNIDADES'!$C$6:$D$105,2,FALSE),"")</f>
        <v/>
      </c>
      <c r="AQ135" s="14">
        <v>16.6600000000001</v>
      </c>
      <c r="AR135" s="14" t="str">
        <f>IFERROR(VLOOKUP(AQ135,'CRUCE OPORTUNIDADES'!$C$6:$D$105,2,FALSE),"")</f>
        <v/>
      </c>
      <c r="AS135" s="14">
        <v>17.660000000000199</v>
      </c>
      <c r="AT135" s="14" t="str">
        <f>IFERROR(VLOOKUP(AS135,'CRUCE OPORTUNIDADES'!$C$6:$D$105,2,FALSE),"")</f>
        <v/>
      </c>
      <c r="AU135" s="14">
        <v>18.660000000000199</v>
      </c>
      <c r="AV135" s="14" t="str">
        <f>IFERROR(VLOOKUP(AU135,'CRUCE OPORTUNIDADES'!$C$6:$D$105,2,FALSE),"")</f>
        <v/>
      </c>
      <c r="AW135" s="14">
        <v>19.660000000000199</v>
      </c>
      <c r="AX135" s="14" t="str">
        <f>IFERROR(VLOOKUP(AW135,'CRUCE OPORTUNIDADES'!$C$6:$D$105,2,FALSE),"")</f>
        <v/>
      </c>
      <c r="AY135" s="14">
        <v>20.660000000000199</v>
      </c>
      <c r="AZ135" s="14" t="str">
        <f>IFERROR(VLOOKUP(AY135,'CRUCE OPORTUNIDADES'!$C$6:$D$105,2,FALSE),"")</f>
        <v/>
      </c>
      <c r="BA135" s="14">
        <v>21.660000000000199</v>
      </c>
      <c r="BB135" s="14" t="str">
        <f>IFERROR(VLOOKUP(BA135,'CRUCE OPORTUNIDADES'!$C$6:$D$105,2,FALSE),"")</f>
        <v/>
      </c>
      <c r="BC135" s="14">
        <v>22.660000000000199</v>
      </c>
      <c r="BD135" s="14" t="str">
        <f>IFERROR(VLOOKUP(BC135,'CRUCE OPORTUNIDADES'!$C$6:$D$105,2,FALSE),"")</f>
        <v/>
      </c>
      <c r="BE135" s="14">
        <v>23.660000000000199</v>
      </c>
      <c r="BF135" s="14" t="str">
        <f>IFERROR(VLOOKUP(BE135,'CRUCE OPORTUNIDADES'!$C$6:$D$105,2,FALSE),"")</f>
        <v/>
      </c>
      <c r="BG135" s="14">
        <v>24.660000000000199</v>
      </c>
      <c r="BH135" s="14" t="str">
        <f>IFERROR(VLOOKUP(BG135,'CRUCE OPORTUNIDADES'!$C$6:$D$105,2,FALSE),"")</f>
        <v/>
      </c>
      <c r="BI135" s="14">
        <v>25.660000000000199</v>
      </c>
      <c r="BJ135" s="14" t="str">
        <f>IFERROR(VLOOKUP(BI135,'CRUCE OPORTUNIDADES'!$C$6:$D$105,2,FALSE),"")</f>
        <v/>
      </c>
    </row>
    <row r="136" spans="13:62">
      <c r="N136" s="14" t="str">
        <f>IF(N137&lt;&gt;""," -O","")</f>
        <v/>
      </c>
      <c r="P136" s="14" t="str">
        <f>IF(P137&lt;&gt;""," -O","")</f>
        <v/>
      </c>
      <c r="R136" s="14" t="str">
        <f>IF(R137&lt;&gt;""," -O","")</f>
        <v/>
      </c>
      <c r="T136" s="14" t="str">
        <f>IF(T137&lt;&gt;""," -O","")</f>
        <v/>
      </c>
      <c r="V136" s="14" t="str">
        <f>IF(V137&lt;&gt;""," -O","")</f>
        <v/>
      </c>
      <c r="X136" s="14" t="str">
        <f>IF(X137&lt;&gt;""," -O","")</f>
        <v/>
      </c>
      <c r="Z136" s="14" t="str">
        <f>IF(Z137&lt;&gt;""," -O","")</f>
        <v/>
      </c>
      <c r="AB136" s="14" t="str">
        <f>IF(AB137&lt;&gt;""," -O","")</f>
        <v/>
      </c>
      <c r="AD136" s="14" t="str">
        <f>IF(AD137&lt;&gt;""," -O","")</f>
        <v/>
      </c>
      <c r="AF136" s="14" t="str">
        <f>IF(AF137&lt;&gt;""," -O","")</f>
        <v/>
      </c>
      <c r="AH136" s="14" t="str">
        <f>IF(AH137&lt;&gt;""," -O","")</f>
        <v/>
      </c>
      <c r="AJ136" s="14" t="str">
        <f>IF(AJ137&lt;&gt;""," -O","")</f>
        <v/>
      </c>
      <c r="AL136" s="14" t="str">
        <f>IF(AL137&lt;&gt;""," -O","")</f>
        <v/>
      </c>
      <c r="AN136" s="14" t="str">
        <f>IF(AN137&lt;&gt;""," -O","")</f>
        <v/>
      </c>
      <c r="AP136" s="14" t="str">
        <f>IF(AP137&lt;&gt;""," -O","")</f>
        <v/>
      </c>
      <c r="AR136" s="14" t="str">
        <f>IF(AR137&lt;&gt;""," -O","")</f>
        <v/>
      </c>
      <c r="AT136" s="14" t="str">
        <f>IF(AT137&lt;&gt;""," -O","")</f>
        <v/>
      </c>
      <c r="AV136" s="14" t="str">
        <f>IF(AV137&lt;&gt;""," -O","")</f>
        <v/>
      </c>
      <c r="AX136" s="14" t="str">
        <f>IF(AX137&lt;&gt;""," -O","")</f>
        <v/>
      </c>
      <c r="AZ136" s="14" t="str">
        <f>IF(AZ137&lt;&gt;""," -O","")</f>
        <v/>
      </c>
      <c r="BB136" s="14" t="str">
        <f>IF(BB137&lt;&gt;""," -O","")</f>
        <v/>
      </c>
      <c r="BD136" s="14" t="str">
        <f>IF(BD137&lt;&gt;""," -O","")</f>
        <v/>
      </c>
      <c r="BF136" s="14" t="str">
        <f>IF(BF137&lt;&gt;""," -O","")</f>
        <v/>
      </c>
      <c r="BH136" s="14" t="str">
        <f>IF(BH137&lt;&gt;""," -O","")</f>
        <v/>
      </c>
      <c r="BJ136" s="14" t="str">
        <f>IF(BJ137&lt;&gt;""," -O","")</f>
        <v/>
      </c>
    </row>
    <row r="137" spans="13:62">
      <c r="M137" s="14">
        <v>1.67</v>
      </c>
      <c r="N137" s="14" t="str">
        <f>IFERROR(VLOOKUP(M137,'CRUCE OPORTUNIDADES'!$C$6:$D$105,2,FALSE),"")</f>
        <v/>
      </c>
      <c r="O137" s="14">
        <v>2.6700000000000199</v>
      </c>
      <c r="P137" s="14" t="str">
        <f>IFERROR(VLOOKUP(O137,'CRUCE OPORTUNIDADES'!$C$6:$D$105,2,FALSE),"")</f>
        <v/>
      </c>
      <c r="Q137" s="14">
        <v>3.6700000000000399</v>
      </c>
      <c r="R137" s="14" t="str">
        <f>IFERROR(VLOOKUP(Q137,'CRUCE OPORTUNIDADES'!$C$6:$D$105,2,FALSE),"")</f>
        <v/>
      </c>
      <c r="S137" s="14">
        <v>4.6700000000000603</v>
      </c>
      <c r="T137" s="14" t="str">
        <f>IFERROR(VLOOKUP(S137,'CRUCE OPORTUNIDADES'!$C$6:$D$105,2,FALSE),"")</f>
        <v/>
      </c>
      <c r="U137" s="14">
        <v>5.6700000000000799</v>
      </c>
      <c r="V137" s="14" t="str">
        <f>IFERROR(VLOOKUP(U137,'CRUCE OPORTUNIDADES'!$C$6:$D$105,2,FALSE),"")</f>
        <v/>
      </c>
      <c r="W137" s="14">
        <v>6.6700000000001003</v>
      </c>
      <c r="X137" s="14" t="str">
        <f>IFERROR(VLOOKUP(W137,'CRUCE OPORTUNIDADES'!$C$6:$D$105,2,FALSE),"")</f>
        <v/>
      </c>
      <c r="Y137" s="14">
        <v>7.6700000000001198</v>
      </c>
      <c r="Z137" s="14" t="str">
        <f>IFERROR(VLOOKUP(Y137,'CRUCE OPORTUNIDADES'!$C$6:$D$105,2,FALSE),"")</f>
        <v/>
      </c>
      <c r="AA137" s="14">
        <v>8.6700000000001403</v>
      </c>
      <c r="AB137" s="14" t="str">
        <f>IFERROR(VLOOKUP(AA137,'CRUCE OPORTUNIDADES'!$C$6:$D$105,2,FALSE),"")</f>
        <v/>
      </c>
      <c r="AC137" s="14">
        <v>9.6700000000001598</v>
      </c>
      <c r="AD137" s="14" t="str">
        <f>IFERROR(VLOOKUP(AC137,'CRUCE OPORTUNIDADES'!$C$6:$D$105,2,FALSE),"")</f>
        <v/>
      </c>
      <c r="AE137" s="14">
        <v>10.670000000000201</v>
      </c>
      <c r="AF137" s="14" t="str">
        <f>IFERROR(VLOOKUP(AE137,'CRUCE OPORTUNIDADES'!$C$6:$D$105,2,FALSE),"")</f>
        <v/>
      </c>
      <c r="AG137" s="14">
        <v>11.670000000000201</v>
      </c>
      <c r="AH137" s="14" t="str">
        <f>IFERROR(VLOOKUP(AG137,'CRUCE OPORTUNIDADES'!$C$6:$D$105,2,FALSE),"")</f>
        <v/>
      </c>
      <c r="AI137" s="14">
        <v>12.670000000000201</v>
      </c>
      <c r="AJ137" s="14" t="str">
        <f>IFERROR(VLOOKUP(AI137,'CRUCE OPORTUNIDADES'!$C$6:$D$105,2,FALSE),"")</f>
        <v/>
      </c>
      <c r="AK137" s="14">
        <v>13.670000000000201</v>
      </c>
      <c r="AL137" s="14" t="str">
        <f>IFERROR(VLOOKUP(AK137,'CRUCE OPORTUNIDADES'!$C$6:$D$105,2,FALSE),"")</f>
        <v/>
      </c>
      <c r="AM137" s="14">
        <v>14.6700000000003</v>
      </c>
      <c r="AN137" s="14" t="str">
        <f>IFERROR(VLOOKUP(AM137,'CRUCE OPORTUNIDADES'!$C$6:$D$105,2,FALSE),"")</f>
        <v/>
      </c>
      <c r="AO137" s="14">
        <v>15.6700000000003</v>
      </c>
      <c r="AP137" s="14" t="str">
        <f>IFERROR(VLOOKUP(AO137,'CRUCE OPORTUNIDADES'!$C$6:$D$105,2,FALSE),"")</f>
        <v/>
      </c>
      <c r="AQ137" s="14">
        <v>16.6700000000003</v>
      </c>
      <c r="AR137" s="14" t="str">
        <f>IFERROR(VLOOKUP(AQ137,'CRUCE OPORTUNIDADES'!$C$6:$D$105,2,FALSE),"")</f>
        <v/>
      </c>
      <c r="AS137" s="14">
        <v>17.6700000000003</v>
      </c>
      <c r="AT137" s="14" t="str">
        <f>IFERROR(VLOOKUP(AS137,'CRUCE OPORTUNIDADES'!$C$6:$D$105,2,FALSE),"")</f>
        <v/>
      </c>
      <c r="AU137" s="14">
        <v>18.6700000000003</v>
      </c>
      <c r="AV137" s="14" t="str">
        <f>IFERROR(VLOOKUP(AU137,'CRUCE OPORTUNIDADES'!$C$6:$D$105,2,FALSE),"")</f>
        <v/>
      </c>
      <c r="AW137" s="14">
        <v>19.6700000000004</v>
      </c>
      <c r="AX137" s="14" t="str">
        <f>IFERROR(VLOOKUP(AW137,'CRUCE OPORTUNIDADES'!$C$6:$D$105,2,FALSE),"")</f>
        <v/>
      </c>
      <c r="AY137" s="14">
        <v>20.6700000000004</v>
      </c>
      <c r="AZ137" s="14" t="str">
        <f>IFERROR(VLOOKUP(AY137,'CRUCE OPORTUNIDADES'!$C$6:$D$105,2,FALSE),"")</f>
        <v/>
      </c>
      <c r="BA137" s="14">
        <v>21.6700000000004</v>
      </c>
      <c r="BB137" s="14" t="str">
        <f>IFERROR(VLOOKUP(BA137,'CRUCE OPORTUNIDADES'!$C$6:$D$105,2,FALSE),"")</f>
        <v/>
      </c>
      <c r="BC137" s="14">
        <v>22.6700000000004</v>
      </c>
      <c r="BD137" s="14" t="str">
        <f>IFERROR(VLOOKUP(BC137,'CRUCE OPORTUNIDADES'!$C$6:$D$105,2,FALSE),"")</f>
        <v/>
      </c>
      <c r="BE137" s="14">
        <v>23.6700000000004</v>
      </c>
      <c r="BF137" s="14" t="str">
        <f>IFERROR(VLOOKUP(BE137,'CRUCE OPORTUNIDADES'!$C$6:$D$105,2,FALSE),"")</f>
        <v/>
      </c>
      <c r="BG137" s="14">
        <v>24.670000000000499</v>
      </c>
      <c r="BH137" s="14" t="str">
        <f>IFERROR(VLOOKUP(BG137,'CRUCE OPORTUNIDADES'!$C$6:$D$105,2,FALSE),"")</f>
        <v/>
      </c>
      <c r="BI137" s="14">
        <v>25.670000000000499</v>
      </c>
      <c r="BJ137" s="14" t="str">
        <f>IFERROR(VLOOKUP(BI137,'CRUCE OPORTUNIDADES'!$C$6:$D$105,2,FALSE),"")</f>
        <v/>
      </c>
    </row>
    <row r="138" spans="13:62">
      <c r="N138" s="14" t="str">
        <f>IF(N139&lt;&gt;""," -O","")</f>
        <v/>
      </c>
      <c r="P138" s="14" t="str">
        <f>IF(P139&lt;&gt;""," -O","")</f>
        <v/>
      </c>
      <c r="R138" s="14" t="str">
        <f>IF(R139&lt;&gt;""," -O","")</f>
        <v/>
      </c>
      <c r="T138" s="14" t="str">
        <f>IF(T139&lt;&gt;""," -O","")</f>
        <v/>
      </c>
      <c r="V138" s="14" t="str">
        <f>IF(V139&lt;&gt;""," -O","")</f>
        <v/>
      </c>
      <c r="X138" s="14" t="str">
        <f>IF(X139&lt;&gt;""," -O","")</f>
        <v/>
      </c>
      <c r="Z138" s="14" t="str">
        <f>IF(Z139&lt;&gt;""," -O","")</f>
        <v/>
      </c>
      <c r="AB138" s="14" t="str">
        <f>IF(AB139&lt;&gt;""," -O","")</f>
        <v/>
      </c>
      <c r="AD138" s="14" t="str">
        <f>IF(AD139&lt;&gt;""," -O","")</f>
        <v/>
      </c>
      <c r="AF138" s="14" t="str">
        <f>IF(AF139&lt;&gt;""," -O","")</f>
        <v/>
      </c>
      <c r="AH138" s="14" t="str">
        <f>IF(AH139&lt;&gt;""," -O","")</f>
        <v/>
      </c>
      <c r="AJ138" s="14" t="str">
        <f>IF(AJ139&lt;&gt;""," -O","")</f>
        <v/>
      </c>
      <c r="AL138" s="14" t="str">
        <f>IF(AL139&lt;&gt;""," -O","")</f>
        <v/>
      </c>
      <c r="AN138" s="14" t="str">
        <f>IF(AN139&lt;&gt;""," -O","")</f>
        <v/>
      </c>
      <c r="AP138" s="14" t="str">
        <f>IF(AP139&lt;&gt;""," -O","")</f>
        <v/>
      </c>
      <c r="AR138" s="14" t="str">
        <f>IF(AR139&lt;&gt;""," -O","")</f>
        <v/>
      </c>
      <c r="AT138" s="14" t="str">
        <f>IF(AT139&lt;&gt;""," -O","")</f>
        <v/>
      </c>
      <c r="AV138" s="14" t="str">
        <f>IF(AV139&lt;&gt;""," -O","")</f>
        <v/>
      </c>
      <c r="AX138" s="14" t="str">
        <f>IF(AX139&lt;&gt;""," -O","")</f>
        <v/>
      </c>
      <c r="AZ138" s="14" t="str">
        <f>IF(AZ139&lt;&gt;""," -O","")</f>
        <v/>
      </c>
      <c r="BB138" s="14" t="str">
        <f>IF(BB139&lt;&gt;""," -O","")</f>
        <v/>
      </c>
      <c r="BD138" s="14" t="str">
        <f>IF(BD139&lt;&gt;""," -O","")</f>
        <v/>
      </c>
      <c r="BF138" s="14" t="str">
        <f>IF(BF139&lt;&gt;""," -O","")</f>
        <v/>
      </c>
      <c r="BH138" s="14" t="str">
        <f>IF(BH139&lt;&gt;""," -O","")</f>
        <v/>
      </c>
      <c r="BJ138" s="14" t="str">
        <f>IF(BJ139&lt;&gt;""," -O","")</f>
        <v/>
      </c>
    </row>
    <row r="139" spans="13:62">
      <c r="M139" s="14">
        <v>1.68</v>
      </c>
      <c r="N139" s="14" t="str">
        <f>IFERROR(VLOOKUP(M139,'CRUCE OPORTUNIDADES'!$C$6:$D$105,2,FALSE),"")</f>
        <v/>
      </c>
      <c r="O139" s="14">
        <v>2.6800000000000099</v>
      </c>
      <c r="P139" s="14" t="str">
        <f>IFERROR(VLOOKUP(O139,'CRUCE OPORTUNIDADES'!$C$6:$D$105,2,FALSE),"")</f>
        <v/>
      </c>
      <c r="Q139" s="14">
        <v>3.6800000000000201</v>
      </c>
      <c r="R139" s="14" t="str">
        <f>IFERROR(VLOOKUP(Q139,'CRUCE OPORTUNIDADES'!$C$6:$D$105,2,FALSE),"")</f>
        <v/>
      </c>
      <c r="S139" s="14">
        <v>4.6800000000000299</v>
      </c>
      <c r="T139" s="14" t="str">
        <f>IFERROR(VLOOKUP(S139,'CRUCE OPORTUNIDADES'!$C$6:$D$105,2,FALSE),"")</f>
        <v/>
      </c>
      <c r="U139" s="14">
        <v>5.6800000000000397</v>
      </c>
      <c r="V139" s="14" t="str">
        <f>IFERROR(VLOOKUP(U139,'CRUCE OPORTUNIDADES'!$C$6:$D$105,2,FALSE),"")</f>
        <v/>
      </c>
      <c r="W139" s="14">
        <v>6.6800000000000503</v>
      </c>
      <c r="X139" s="14" t="str">
        <f>IFERROR(VLOOKUP(W139,'CRUCE OPORTUNIDADES'!$C$6:$D$105,2,FALSE),"")</f>
        <v/>
      </c>
      <c r="Y139" s="14">
        <v>7.6800000000000601</v>
      </c>
      <c r="Z139" s="14" t="str">
        <f>IFERROR(VLOOKUP(Y139,'CRUCE OPORTUNIDADES'!$C$6:$D$105,2,FALSE),"")</f>
        <v/>
      </c>
      <c r="AA139" s="14">
        <v>8.6800000000000708</v>
      </c>
      <c r="AB139" s="14" t="str">
        <f>IFERROR(VLOOKUP(AA139,'CRUCE OPORTUNIDADES'!$C$6:$D$105,2,FALSE),"")</f>
        <v/>
      </c>
      <c r="AC139" s="14">
        <v>9.6800000000000797</v>
      </c>
      <c r="AD139" s="14" t="str">
        <f>IFERROR(VLOOKUP(AC139,'CRUCE OPORTUNIDADES'!$C$6:$D$105,2,FALSE),"")</f>
        <v/>
      </c>
      <c r="AE139" s="14">
        <v>10.680000000000099</v>
      </c>
      <c r="AF139" s="14" t="str">
        <f>IFERROR(VLOOKUP(AE139,'CRUCE OPORTUNIDADES'!$C$6:$D$105,2,FALSE),"")</f>
        <v/>
      </c>
      <c r="AG139" s="14">
        <v>11.680000000000099</v>
      </c>
      <c r="AH139" s="14" t="str">
        <f>IFERROR(VLOOKUP(AG139,'CRUCE OPORTUNIDADES'!$C$6:$D$105,2,FALSE),"")</f>
        <v/>
      </c>
      <c r="AI139" s="14">
        <v>12.680000000000099</v>
      </c>
      <c r="AJ139" s="14" t="str">
        <f>IFERROR(VLOOKUP(AI139,'CRUCE OPORTUNIDADES'!$C$6:$D$105,2,FALSE),"")</f>
        <v/>
      </c>
      <c r="AK139" s="14">
        <v>13.680000000000099</v>
      </c>
      <c r="AL139" s="14" t="str">
        <f>IFERROR(VLOOKUP(AK139,'CRUCE OPORTUNIDADES'!$C$6:$D$105,2,FALSE),"")</f>
        <v/>
      </c>
      <c r="AM139" s="14">
        <v>14.680000000000099</v>
      </c>
      <c r="AN139" s="14" t="str">
        <f>IFERROR(VLOOKUP(AM139,'CRUCE OPORTUNIDADES'!$C$6:$D$105,2,FALSE),"")</f>
        <v/>
      </c>
      <c r="AO139" s="14">
        <v>15.680000000000099</v>
      </c>
      <c r="AP139" s="14" t="str">
        <f>IFERROR(VLOOKUP(AO139,'CRUCE OPORTUNIDADES'!$C$6:$D$105,2,FALSE),"")</f>
        <v/>
      </c>
      <c r="AQ139" s="14">
        <v>16.680000000000099</v>
      </c>
      <c r="AR139" s="14" t="str">
        <f>IFERROR(VLOOKUP(AQ139,'CRUCE OPORTUNIDADES'!$C$6:$D$105,2,FALSE),"")</f>
        <v/>
      </c>
      <c r="AS139" s="14">
        <v>17.680000000000199</v>
      </c>
      <c r="AT139" s="14" t="str">
        <f>IFERROR(VLOOKUP(AS139,'CRUCE OPORTUNIDADES'!$C$6:$D$105,2,FALSE),"")</f>
        <v/>
      </c>
      <c r="AU139" s="14">
        <v>18.680000000000199</v>
      </c>
      <c r="AV139" s="14" t="str">
        <f>IFERROR(VLOOKUP(AU139,'CRUCE OPORTUNIDADES'!$C$6:$D$105,2,FALSE),"")</f>
        <v/>
      </c>
      <c r="AW139" s="14">
        <v>19.680000000000199</v>
      </c>
      <c r="AX139" s="14" t="str">
        <f>IFERROR(VLOOKUP(AW139,'CRUCE OPORTUNIDADES'!$C$6:$D$105,2,FALSE),"")</f>
        <v/>
      </c>
      <c r="AY139" s="14">
        <v>20.680000000000199</v>
      </c>
      <c r="AZ139" s="14" t="str">
        <f>IFERROR(VLOOKUP(AY139,'CRUCE OPORTUNIDADES'!$C$6:$D$105,2,FALSE),"")</f>
        <v/>
      </c>
      <c r="BA139" s="14">
        <v>21.680000000000199</v>
      </c>
      <c r="BB139" s="14" t="str">
        <f>IFERROR(VLOOKUP(BA139,'CRUCE OPORTUNIDADES'!$C$6:$D$105,2,FALSE),"")</f>
        <v/>
      </c>
      <c r="BC139" s="14">
        <v>22.680000000000199</v>
      </c>
      <c r="BD139" s="14" t="str">
        <f>IFERROR(VLOOKUP(BC139,'CRUCE OPORTUNIDADES'!$C$6:$D$105,2,FALSE),"")</f>
        <v/>
      </c>
      <c r="BE139" s="14">
        <v>23.680000000000199</v>
      </c>
      <c r="BF139" s="14" t="str">
        <f>IFERROR(VLOOKUP(BE139,'CRUCE OPORTUNIDADES'!$C$6:$D$105,2,FALSE),"")</f>
        <v/>
      </c>
      <c r="BG139" s="14">
        <v>24.680000000000199</v>
      </c>
      <c r="BH139" s="14" t="str">
        <f>IFERROR(VLOOKUP(BG139,'CRUCE OPORTUNIDADES'!$C$6:$D$105,2,FALSE),"")</f>
        <v/>
      </c>
      <c r="BI139" s="14">
        <v>25.680000000000199</v>
      </c>
      <c r="BJ139" s="14" t="str">
        <f>IFERROR(VLOOKUP(BI139,'CRUCE OPORTUNIDADES'!$C$6:$D$105,2,FALSE),"")</f>
        <v/>
      </c>
    </row>
    <row r="140" spans="13:62">
      <c r="N140" s="14" t="str">
        <f>IF(N141&lt;&gt;""," -O","")</f>
        <v/>
      </c>
      <c r="P140" s="14" t="str">
        <f>IF(P141&lt;&gt;""," -O","")</f>
        <v/>
      </c>
      <c r="R140" s="14" t="str">
        <f>IF(R141&lt;&gt;""," -O","")</f>
        <v/>
      </c>
      <c r="T140" s="14" t="str">
        <f>IF(T141&lt;&gt;""," -O","")</f>
        <v/>
      </c>
      <c r="V140" s="14" t="str">
        <f>IF(V141&lt;&gt;""," -O","")</f>
        <v/>
      </c>
      <c r="X140" s="14" t="str">
        <f>IF(X141&lt;&gt;""," -O","")</f>
        <v/>
      </c>
      <c r="Z140" s="14" t="str">
        <f>IF(Z141&lt;&gt;""," -O","")</f>
        <v/>
      </c>
      <c r="AB140" s="14" t="str">
        <f>IF(AB141&lt;&gt;""," -O","")</f>
        <v/>
      </c>
      <c r="AD140" s="14" t="str">
        <f>IF(AD141&lt;&gt;""," -O","")</f>
        <v/>
      </c>
      <c r="AF140" s="14" t="str">
        <f>IF(AF141&lt;&gt;""," -O","")</f>
        <v/>
      </c>
      <c r="AH140" s="14" t="str">
        <f>IF(AH141&lt;&gt;""," -O","")</f>
        <v/>
      </c>
      <c r="AJ140" s="14" t="str">
        <f>IF(AJ141&lt;&gt;""," -O","")</f>
        <v/>
      </c>
      <c r="AL140" s="14" t="str">
        <f>IF(AL141&lt;&gt;""," -O","")</f>
        <v/>
      </c>
      <c r="AN140" s="14" t="str">
        <f>IF(AN141&lt;&gt;""," -O","")</f>
        <v/>
      </c>
      <c r="AP140" s="14" t="str">
        <f>IF(AP141&lt;&gt;""," -O","")</f>
        <v/>
      </c>
      <c r="AR140" s="14" t="str">
        <f>IF(AR141&lt;&gt;""," -O","")</f>
        <v/>
      </c>
      <c r="AT140" s="14" t="str">
        <f>IF(AT141&lt;&gt;""," -O","")</f>
        <v/>
      </c>
      <c r="AV140" s="14" t="str">
        <f>IF(AV141&lt;&gt;""," -O","")</f>
        <v/>
      </c>
      <c r="AX140" s="14" t="str">
        <f>IF(AX141&lt;&gt;""," -O","")</f>
        <v/>
      </c>
      <c r="AZ140" s="14" t="str">
        <f>IF(AZ141&lt;&gt;""," -O","")</f>
        <v/>
      </c>
      <c r="BB140" s="14" t="str">
        <f>IF(BB141&lt;&gt;""," -O","")</f>
        <v/>
      </c>
      <c r="BD140" s="14" t="str">
        <f>IF(BD141&lt;&gt;""," -O","")</f>
        <v/>
      </c>
      <c r="BF140" s="14" t="str">
        <f>IF(BF141&lt;&gt;""," -O","")</f>
        <v/>
      </c>
      <c r="BH140" s="14" t="str">
        <f>IF(BH141&lt;&gt;""," -O","")</f>
        <v/>
      </c>
      <c r="BJ140" s="14" t="str">
        <f>IF(BJ141&lt;&gt;""," -O","")</f>
        <v/>
      </c>
    </row>
    <row r="141" spans="13:62">
      <c r="M141" s="14">
        <v>1.69</v>
      </c>
      <c r="N141" s="14" t="str">
        <f>IFERROR(VLOOKUP(M141,'CRUCE OPORTUNIDADES'!$C$6:$D$105,2,FALSE),"")</f>
        <v/>
      </c>
      <c r="O141" s="14">
        <v>2.6900000000000102</v>
      </c>
      <c r="P141" s="14" t="str">
        <f>IFERROR(VLOOKUP(O141,'CRUCE OPORTUNIDADES'!$C$6:$D$105,2,FALSE),"")</f>
        <v/>
      </c>
      <c r="Q141" s="14">
        <v>3.6900000000000199</v>
      </c>
      <c r="R141" s="14" t="str">
        <f>IFERROR(VLOOKUP(Q141,'CRUCE OPORTUNIDADES'!$C$6:$D$105,2,FALSE),"")</f>
        <v/>
      </c>
      <c r="S141" s="14">
        <v>4.6900000000000297</v>
      </c>
      <c r="T141" s="14" t="str">
        <f>IFERROR(VLOOKUP(S141,'CRUCE OPORTUNIDADES'!$C$6:$D$105,2,FALSE),"")</f>
        <v/>
      </c>
      <c r="U141" s="14">
        <v>5.6900000000000404</v>
      </c>
      <c r="V141" s="14" t="str">
        <f>IFERROR(VLOOKUP(U141,'CRUCE OPORTUNIDADES'!$C$6:$D$105,2,FALSE),"")</f>
        <v/>
      </c>
      <c r="W141" s="14">
        <v>6.6900000000000501</v>
      </c>
      <c r="X141" s="14" t="str">
        <f>IFERROR(VLOOKUP(W141,'CRUCE OPORTUNIDADES'!$C$6:$D$105,2,FALSE),"")</f>
        <v/>
      </c>
      <c r="Y141" s="14">
        <v>7.6900000000000599</v>
      </c>
      <c r="Z141" s="14" t="str">
        <f>IFERROR(VLOOKUP(Y141,'CRUCE OPORTUNIDADES'!$C$6:$D$105,2,FALSE),"")</f>
        <v/>
      </c>
      <c r="AA141" s="14">
        <v>8.6900000000000706</v>
      </c>
      <c r="AB141" s="14" t="str">
        <f>IFERROR(VLOOKUP(AA141,'CRUCE OPORTUNIDADES'!$C$6:$D$105,2,FALSE),"")</f>
        <v/>
      </c>
      <c r="AC141" s="14">
        <v>9.6900000000000794</v>
      </c>
      <c r="AD141" s="14" t="str">
        <f>IFERROR(VLOOKUP(AC141,'CRUCE OPORTUNIDADES'!$C$6:$D$105,2,FALSE),"")</f>
        <v/>
      </c>
      <c r="AE141" s="14">
        <v>10.690000000000101</v>
      </c>
      <c r="AF141" s="14" t="str">
        <f>IFERROR(VLOOKUP(AE141,'CRUCE OPORTUNIDADES'!$C$6:$D$105,2,FALSE),"")</f>
        <v/>
      </c>
      <c r="AG141" s="14">
        <v>11.690000000000101</v>
      </c>
      <c r="AH141" s="14" t="str">
        <f>IFERROR(VLOOKUP(AG141,'CRUCE OPORTUNIDADES'!$C$6:$D$105,2,FALSE),"")</f>
        <v/>
      </c>
      <c r="AI141" s="14">
        <v>12.690000000000101</v>
      </c>
      <c r="AJ141" s="14" t="str">
        <f>IFERROR(VLOOKUP(AI141,'CRUCE OPORTUNIDADES'!$C$6:$D$105,2,FALSE),"")</f>
        <v/>
      </c>
      <c r="AK141" s="14">
        <v>13.690000000000101</v>
      </c>
      <c r="AL141" s="14" t="str">
        <f>IFERROR(VLOOKUP(AK141,'CRUCE OPORTUNIDADES'!$C$6:$D$105,2,FALSE),"")</f>
        <v/>
      </c>
      <c r="AM141" s="14">
        <v>14.690000000000101</v>
      </c>
      <c r="AN141" s="14" t="str">
        <f>IFERROR(VLOOKUP(AM141,'CRUCE OPORTUNIDADES'!$C$6:$D$105,2,FALSE),"")</f>
        <v/>
      </c>
      <c r="AO141" s="14">
        <v>15.690000000000101</v>
      </c>
      <c r="AP141" s="14" t="str">
        <f>IFERROR(VLOOKUP(AO141,'CRUCE OPORTUNIDADES'!$C$6:$D$105,2,FALSE),"")</f>
        <v/>
      </c>
      <c r="AQ141" s="14">
        <v>16.6900000000002</v>
      </c>
      <c r="AR141" s="14" t="str">
        <f>IFERROR(VLOOKUP(AQ141,'CRUCE OPORTUNIDADES'!$C$6:$D$105,2,FALSE),"")</f>
        <v/>
      </c>
      <c r="AS141" s="14">
        <v>17.6900000000002</v>
      </c>
      <c r="AT141" s="14" t="str">
        <f>IFERROR(VLOOKUP(AS141,'CRUCE OPORTUNIDADES'!$C$6:$D$105,2,FALSE),"")</f>
        <v/>
      </c>
      <c r="AU141" s="14">
        <v>18.6900000000002</v>
      </c>
      <c r="AV141" s="14" t="str">
        <f>IFERROR(VLOOKUP(AU141,'CRUCE OPORTUNIDADES'!$C$6:$D$105,2,FALSE),"")</f>
        <v/>
      </c>
      <c r="AW141" s="14">
        <v>19.6900000000002</v>
      </c>
      <c r="AX141" s="14" t="str">
        <f>IFERROR(VLOOKUP(AW141,'CRUCE OPORTUNIDADES'!$C$6:$D$105,2,FALSE),"")</f>
        <v/>
      </c>
      <c r="AY141" s="14">
        <v>20.6900000000002</v>
      </c>
      <c r="AZ141" s="14" t="str">
        <f>IFERROR(VLOOKUP(AY141,'CRUCE OPORTUNIDADES'!$C$6:$D$105,2,FALSE),"")</f>
        <v/>
      </c>
      <c r="BA141" s="14">
        <v>21.6900000000002</v>
      </c>
      <c r="BB141" s="14" t="str">
        <f>IFERROR(VLOOKUP(BA141,'CRUCE OPORTUNIDADES'!$C$6:$D$105,2,FALSE),"")</f>
        <v/>
      </c>
      <c r="BC141" s="14">
        <v>22.6900000000002</v>
      </c>
      <c r="BD141" s="14" t="str">
        <f>IFERROR(VLOOKUP(BC141,'CRUCE OPORTUNIDADES'!$C$6:$D$105,2,FALSE),"")</f>
        <v/>
      </c>
      <c r="BE141" s="14">
        <v>23.6900000000002</v>
      </c>
      <c r="BF141" s="14" t="str">
        <f>IFERROR(VLOOKUP(BE141,'CRUCE OPORTUNIDADES'!$C$6:$D$105,2,FALSE),"")</f>
        <v/>
      </c>
      <c r="BG141" s="14">
        <v>24.6900000000002</v>
      </c>
      <c r="BH141" s="14" t="str">
        <f>IFERROR(VLOOKUP(BG141,'CRUCE OPORTUNIDADES'!$C$6:$D$105,2,FALSE),"")</f>
        <v/>
      </c>
      <c r="BI141" s="14">
        <v>25.6900000000002</v>
      </c>
      <c r="BJ141" s="14" t="str">
        <f>IFERROR(VLOOKUP(BI141,'CRUCE OPORTUNIDADES'!$C$6:$D$105,2,FALSE),"")</f>
        <v/>
      </c>
    </row>
    <row r="142" spans="13:62">
      <c r="N142" s="14" t="str">
        <f>IF(N143&lt;&gt;""," -O","")</f>
        <v/>
      </c>
      <c r="P142" s="14" t="str">
        <f>IF(P143&lt;&gt;""," -O","")</f>
        <v/>
      </c>
      <c r="R142" s="14" t="str">
        <f>IF(R143&lt;&gt;""," -O","")</f>
        <v/>
      </c>
      <c r="T142" s="14" t="str">
        <f>IF(T143&lt;&gt;""," -O","")</f>
        <v/>
      </c>
      <c r="V142" s="14" t="str">
        <f>IF(V143&lt;&gt;""," -O","")</f>
        <v/>
      </c>
      <c r="X142" s="14" t="str">
        <f>IF(X143&lt;&gt;""," -O","")</f>
        <v/>
      </c>
      <c r="Z142" s="14" t="str">
        <f>IF(Z143&lt;&gt;""," -O","")</f>
        <v/>
      </c>
      <c r="AB142" s="14" t="str">
        <f>IF(AB143&lt;&gt;""," -O","")</f>
        <v/>
      </c>
      <c r="AD142" s="14" t="str">
        <f>IF(AD143&lt;&gt;""," -O","")</f>
        <v/>
      </c>
      <c r="AF142" s="14" t="str">
        <f>IF(AF143&lt;&gt;""," -O","")</f>
        <v/>
      </c>
      <c r="AH142" s="14" t="str">
        <f>IF(AH143&lt;&gt;""," -O","")</f>
        <v/>
      </c>
      <c r="AJ142" s="14" t="str">
        <f>IF(AJ143&lt;&gt;""," -O","")</f>
        <v/>
      </c>
      <c r="AL142" s="14" t="str">
        <f>IF(AL143&lt;&gt;""," -O","")</f>
        <v/>
      </c>
      <c r="AN142" s="14" t="str">
        <f>IF(AN143&lt;&gt;""," -O","")</f>
        <v/>
      </c>
      <c r="AP142" s="14" t="str">
        <f>IF(AP143&lt;&gt;""," -O","")</f>
        <v/>
      </c>
      <c r="AR142" s="14" t="str">
        <f>IF(AR143&lt;&gt;""," -O","")</f>
        <v/>
      </c>
      <c r="AT142" s="14" t="str">
        <f>IF(AT143&lt;&gt;""," -O","")</f>
        <v/>
      </c>
      <c r="AV142" s="14" t="str">
        <f>IF(AV143&lt;&gt;""," -O","")</f>
        <v/>
      </c>
      <c r="AX142" s="14" t="str">
        <f>IF(AX143&lt;&gt;""," -O","")</f>
        <v/>
      </c>
      <c r="AZ142" s="14" t="str">
        <f>IF(AZ143&lt;&gt;""," -O","")</f>
        <v/>
      </c>
      <c r="BB142" s="14" t="str">
        <f>IF(BB143&lt;&gt;""," -O","")</f>
        <v/>
      </c>
      <c r="BD142" s="14" t="str">
        <f>IF(BD143&lt;&gt;""," -O","")</f>
        <v/>
      </c>
      <c r="BF142" s="14" t="str">
        <f>IF(BF143&lt;&gt;""," -O","")</f>
        <v/>
      </c>
      <c r="BH142" s="14" t="str">
        <f>IF(BH143&lt;&gt;""," -O","")</f>
        <v/>
      </c>
      <c r="BJ142" s="14" t="str">
        <f>IF(BJ143&lt;&gt;""," -O","")</f>
        <v/>
      </c>
    </row>
    <row r="143" spans="13:62">
      <c r="M143" s="14">
        <v>1.7</v>
      </c>
      <c r="N143" s="14" t="str">
        <f>IFERROR(VLOOKUP(M143,'CRUCE OPORTUNIDADES'!$C$6:$D$105,2,FALSE),"")</f>
        <v/>
      </c>
      <c r="O143" s="14">
        <v>2.7000000000000099</v>
      </c>
      <c r="P143" s="14" t="str">
        <f>IFERROR(VLOOKUP(O143,'CRUCE OPORTUNIDADES'!$C$6:$D$105,2,FALSE),"")</f>
        <v/>
      </c>
      <c r="Q143" s="14">
        <v>3.7000000000000202</v>
      </c>
      <c r="R143" s="14" t="str">
        <f>IFERROR(VLOOKUP(Q143,'CRUCE OPORTUNIDADES'!$C$6:$D$105,2,FALSE),"")</f>
        <v/>
      </c>
      <c r="S143" s="14">
        <v>4.7000000000000304</v>
      </c>
      <c r="T143" s="14" t="str">
        <f>IFERROR(VLOOKUP(S143,'CRUCE OPORTUNIDADES'!$C$6:$D$105,2,FALSE),"")</f>
        <v/>
      </c>
      <c r="U143" s="14">
        <v>5.7000000000000401</v>
      </c>
      <c r="V143" s="14" t="str">
        <f>IFERROR(VLOOKUP(U143,'CRUCE OPORTUNIDADES'!$C$6:$D$105,2,FALSE),"")</f>
        <v/>
      </c>
      <c r="W143" s="14">
        <v>6.7000000000000499</v>
      </c>
      <c r="X143" s="14" t="str">
        <f>IFERROR(VLOOKUP(W143,'CRUCE OPORTUNIDADES'!$C$6:$D$105,2,FALSE),"")</f>
        <v/>
      </c>
      <c r="Y143" s="14">
        <v>7.7000000000000597</v>
      </c>
      <c r="Z143" s="14" t="str">
        <f>IFERROR(VLOOKUP(Y143,'CRUCE OPORTUNIDADES'!$C$6:$D$105,2,FALSE),"")</f>
        <v/>
      </c>
      <c r="AA143" s="14">
        <v>8.7000000000000703</v>
      </c>
      <c r="AB143" s="14" t="str">
        <f>IFERROR(VLOOKUP(AA143,'CRUCE OPORTUNIDADES'!$C$6:$D$105,2,FALSE),"")</f>
        <v/>
      </c>
      <c r="AC143" s="14">
        <v>9.7000000000000792</v>
      </c>
      <c r="AD143" s="14" t="str">
        <f>IFERROR(VLOOKUP(AC143,'CRUCE OPORTUNIDADES'!$C$6:$D$105,2,FALSE),"")</f>
        <v/>
      </c>
      <c r="AE143" s="14">
        <v>10.700000000000101</v>
      </c>
      <c r="AF143" s="14" t="str">
        <f>IFERROR(VLOOKUP(AE143,'CRUCE OPORTUNIDADES'!$C$6:$D$105,2,FALSE),"")</f>
        <v/>
      </c>
      <c r="AG143" s="14">
        <v>11.700000000000101</v>
      </c>
      <c r="AH143" s="14" t="str">
        <f>IFERROR(VLOOKUP(AG143,'CRUCE OPORTUNIDADES'!$C$6:$D$105,2,FALSE),"")</f>
        <v/>
      </c>
      <c r="AI143" s="14">
        <v>12.700000000000101</v>
      </c>
      <c r="AJ143" s="14" t="str">
        <f>IFERROR(VLOOKUP(AI143,'CRUCE OPORTUNIDADES'!$C$6:$D$105,2,FALSE),"")</f>
        <v/>
      </c>
      <c r="AK143" s="14">
        <v>13.700000000000101</v>
      </c>
      <c r="AL143" s="14" t="str">
        <f>IFERROR(VLOOKUP(AK143,'CRUCE OPORTUNIDADES'!$C$6:$D$105,2,FALSE),"")</f>
        <v/>
      </c>
      <c r="AM143" s="14">
        <v>14.700000000000101</v>
      </c>
      <c r="AN143" s="14" t="str">
        <f>IFERROR(VLOOKUP(AM143,'CRUCE OPORTUNIDADES'!$C$6:$D$105,2,FALSE),"")</f>
        <v/>
      </c>
      <c r="AO143" s="14">
        <v>15.700000000000101</v>
      </c>
      <c r="AP143" s="14" t="str">
        <f>IFERROR(VLOOKUP(AO143,'CRUCE OPORTUNIDADES'!$C$6:$D$105,2,FALSE),"")</f>
        <v/>
      </c>
      <c r="AQ143" s="14">
        <v>16.700000000000099</v>
      </c>
      <c r="AR143" s="14" t="str">
        <f>IFERROR(VLOOKUP(AQ143,'CRUCE OPORTUNIDADES'!$C$6:$D$105,2,FALSE),"")</f>
        <v/>
      </c>
      <c r="AS143" s="14">
        <v>17.700000000000198</v>
      </c>
      <c r="AT143" s="14" t="str">
        <f>IFERROR(VLOOKUP(AS143,'CRUCE OPORTUNIDADES'!$C$6:$D$105,2,FALSE),"")</f>
        <v/>
      </c>
      <c r="AU143" s="14">
        <v>18.700000000000198</v>
      </c>
      <c r="AV143" s="14" t="str">
        <f>IFERROR(VLOOKUP(AU143,'CRUCE OPORTUNIDADES'!$C$6:$D$105,2,FALSE),"")</f>
        <v/>
      </c>
      <c r="AW143" s="14">
        <v>19.700000000000198</v>
      </c>
      <c r="AX143" s="14" t="str">
        <f>IFERROR(VLOOKUP(AW143,'CRUCE OPORTUNIDADES'!$C$6:$D$105,2,FALSE),"")</f>
        <v/>
      </c>
      <c r="AY143" s="14">
        <v>20.700000000000198</v>
      </c>
      <c r="AZ143" s="14" t="str">
        <f>IFERROR(VLOOKUP(AY143,'CRUCE OPORTUNIDADES'!$C$6:$D$105,2,FALSE),"")</f>
        <v/>
      </c>
      <c r="BA143" s="14">
        <v>21.700000000000198</v>
      </c>
      <c r="BB143" s="14" t="str">
        <f>IFERROR(VLOOKUP(BA143,'CRUCE OPORTUNIDADES'!$C$6:$D$105,2,FALSE),"")</f>
        <v/>
      </c>
      <c r="BC143" s="14">
        <v>22.700000000000198</v>
      </c>
      <c r="BD143" s="14" t="str">
        <f>IFERROR(VLOOKUP(BC143,'CRUCE OPORTUNIDADES'!$C$6:$D$105,2,FALSE),"")</f>
        <v/>
      </c>
      <c r="BE143" s="14">
        <v>23.700000000000198</v>
      </c>
      <c r="BF143" s="14" t="str">
        <f>IFERROR(VLOOKUP(BE143,'CRUCE OPORTUNIDADES'!$C$6:$D$105,2,FALSE),"")</f>
        <v/>
      </c>
      <c r="BG143" s="14">
        <v>24.700000000000198</v>
      </c>
      <c r="BH143" s="14" t="str">
        <f>IFERROR(VLOOKUP(BG143,'CRUCE OPORTUNIDADES'!$C$6:$D$105,2,FALSE),"")</f>
        <v/>
      </c>
      <c r="BI143" s="14">
        <v>25.700000000000198</v>
      </c>
      <c r="BJ143" s="14" t="str">
        <f>IFERROR(VLOOKUP(BI143,'CRUCE OPORTUNIDADES'!$C$6:$D$105,2,FALSE),"")</f>
        <v/>
      </c>
    </row>
    <row r="144" spans="13:62">
      <c r="N144" s="14" t="str">
        <f>IF(N145&lt;&gt;""," -O","")</f>
        <v/>
      </c>
      <c r="P144" s="14" t="str">
        <f>IF(P145&lt;&gt;""," -O","")</f>
        <v/>
      </c>
      <c r="R144" s="14" t="str">
        <f>IF(R145&lt;&gt;""," -O","")</f>
        <v/>
      </c>
      <c r="T144" s="14" t="str">
        <f>IF(T145&lt;&gt;""," -O","")</f>
        <v/>
      </c>
      <c r="V144" s="14" t="str">
        <f>IF(V145&lt;&gt;""," -O","")</f>
        <v/>
      </c>
      <c r="X144" s="14" t="str">
        <f>IF(X145&lt;&gt;""," -O","")</f>
        <v/>
      </c>
      <c r="Z144" s="14" t="str">
        <f>IF(Z145&lt;&gt;""," -O","")</f>
        <v/>
      </c>
      <c r="AB144" s="14" t="str">
        <f>IF(AB145&lt;&gt;""," -O","")</f>
        <v/>
      </c>
      <c r="AD144" s="14" t="str">
        <f>IF(AD145&lt;&gt;""," -O","")</f>
        <v/>
      </c>
      <c r="AF144" s="14" t="str">
        <f>IF(AF145&lt;&gt;""," -O","")</f>
        <v/>
      </c>
      <c r="AH144" s="14" t="str">
        <f>IF(AH145&lt;&gt;""," -O","")</f>
        <v/>
      </c>
      <c r="AJ144" s="14" t="str">
        <f>IF(AJ145&lt;&gt;""," -O","")</f>
        <v/>
      </c>
      <c r="AL144" s="14" t="str">
        <f>IF(AL145&lt;&gt;""," -O","")</f>
        <v/>
      </c>
      <c r="AN144" s="14" t="str">
        <f>IF(AN145&lt;&gt;""," -O","")</f>
        <v/>
      </c>
      <c r="AP144" s="14" t="str">
        <f>IF(AP145&lt;&gt;""," -O","")</f>
        <v/>
      </c>
      <c r="AR144" s="14" t="str">
        <f>IF(AR145&lt;&gt;""," -O","")</f>
        <v/>
      </c>
      <c r="AT144" s="14" t="str">
        <f>IF(AT145&lt;&gt;""," -O","")</f>
        <v/>
      </c>
      <c r="AV144" s="14" t="str">
        <f>IF(AV145&lt;&gt;""," -O","")</f>
        <v/>
      </c>
      <c r="AX144" s="14" t="str">
        <f>IF(AX145&lt;&gt;""," -O","")</f>
        <v/>
      </c>
      <c r="AZ144" s="14" t="str">
        <f>IF(AZ145&lt;&gt;""," -O","")</f>
        <v/>
      </c>
      <c r="BB144" s="14" t="str">
        <f>IF(BB145&lt;&gt;""," -O","")</f>
        <v/>
      </c>
      <c r="BD144" s="14" t="str">
        <f>IF(BD145&lt;&gt;""," -O","")</f>
        <v/>
      </c>
      <c r="BF144" s="14" t="str">
        <f>IF(BF145&lt;&gt;""," -O","")</f>
        <v/>
      </c>
      <c r="BH144" s="14" t="str">
        <f>IF(BH145&lt;&gt;""," -O","")</f>
        <v/>
      </c>
      <c r="BJ144" s="14" t="str">
        <f>IF(BJ145&lt;&gt;""," -O","")</f>
        <v/>
      </c>
    </row>
    <row r="145" spans="13:62">
      <c r="M145" s="14">
        <v>1.71</v>
      </c>
      <c r="N145" s="14" t="str">
        <f>IFERROR(VLOOKUP(M145,'CRUCE OPORTUNIDADES'!$C$6:$D$105,2,FALSE),"")</f>
        <v/>
      </c>
      <c r="O145" s="14">
        <v>2.7100000000000199</v>
      </c>
      <c r="P145" s="14" t="str">
        <f>IFERROR(VLOOKUP(O145,'CRUCE OPORTUNIDADES'!$C$6:$D$105,2,FALSE),"")</f>
        <v/>
      </c>
      <c r="Q145" s="14">
        <v>3.7100000000000399</v>
      </c>
      <c r="R145" s="14" t="str">
        <f>IFERROR(VLOOKUP(Q145,'CRUCE OPORTUNIDADES'!$C$6:$D$105,2,FALSE),"")</f>
        <v/>
      </c>
      <c r="S145" s="14">
        <v>4.7100000000000604</v>
      </c>
      <c r="T145" s="14" t="str">
        <f>IFERROR(VLOOKUP(S145,'CRUCE OPORTUNIDADES'!$C$6:$D$105,2,FALSE),"")</f>
        <v/>
      </c>
      <c r="U145" s="14">
        <v>5.7100000000000799</v>
      </c>
      <c r="V145" s="14" t="str">
        <f>IFERROR(VLOOKUP(U145,'CRUCE OPORTUNIDADES'!$C$6:$D$105,2,FALSE),"")</f>
        <v/>
      </c>
      <c r="W145" s="14">
        <v>6.7100000000001003</v>
      </c>
      <c r="X145" s="14" t="str">
        <f>IFERROR(VLOOKUP(W145,'CRUCE OPORTUNIDADES'!$C$6:$D$105,2,FALSE),"")</f>
        <v/>
      </c>
      <c r="Y145" s="14">
        <v>7.7100000000001199</v>
      </c>
      <c r="Z145" s="14" t="str">
        <f>IFERROR(VLOOKUP(Y145,'CRUCE OPORTUNIDADES'!$C$6:$D$105,2,FALSE),"")</f>
        <v/>
      </c>
      <c r="AA145" s="14">
        <v>8.7100000000001394</v>
      </c>
      <c r="AB145" s="14" t="str">
        <f>IFERROR(VLOOKUP(AA145,'CRUCE OPORTUNIDADES'!$C$6:$D$105,2,FALSE),"")</f>
        <v/>
      </c>
      <c r="AC145" s="14">
        <v>9.7100000000001607</v>
      </c>
      <c r="AD145" s="14" t="str">
        <f>IFERROR(VLOOKUP(AC145,'CRUCE OPORTUNIDADES'!$C$6:$D$105,2,FALSE),"")</f>
        <v/>
      </c>
      <c r="AE145" s="14">
        <v>10.7100000000002</v>
      </c>
      <c r="AF145" s="14" t="str">
        <f>IFERROR(VLOOKUP(AE145,'CRUCE OPORTUNIDADES'!$C$6:$D$105,2,FALSE),"")</f>
        <v/>
      </c>
      <c r="AG145" s="14">
        <v>11.7100000000002</v>
      </c>
      <c r="AH145" s="14" t="str">
        <f>IFERROR(VLOOKUP(AG145,'CRUCE OPORTUNIDADES'!$C$6:$D$105,2,FALSE),"")</f>
        <v/>
      </c>
      <c r="AI145" s="14">
        <v>12.7100000000002</v>
      </c>
      <c r="AJ145" s="14" t="str">
        <f>IFERROR(VLOOKUP(AI145,'CRUCE OPORTUNIDADES'!$C$6:$D$105,2,FALSE),"")</f>
        <v/>
      </c>
      <c r="AK145" s="14">
        <v>13.7100000000002</v>
      </c>
      <c r="AL145" s="14" t="str">
        <f>IFERROR(VLOOKUP(AK145,'CRUCE OPORTUNIDADES'!$C$6:$D$105,2,FALSE),"")</f>
        <v/>
      </c>
      <c r="AM145" s="14">
        <v>14.710000000000299</v>
      </c>
      <c r="AN145" s="14" t="str">
        <f>IFERROR(VLOOKUP(AM145,'CRUCE OPORTUNIDADES'!$C$6:$D$105,2,FALSE),"")</f>
        <v/>
      </c>
      <c r="AO145" s="14">
        <v>15.710000000000299</v>
      </c>
      <c r="AP145" s="14" t="str">
        <f>IFERROR(VLOOKUP(AO145,'CRUCE OPORTUNIDADES'!$C$6:$D$105,2,FALSE),"")</f>
        <v/>
      </c>
      <c r="AQ145" s="14">
        <v>16.710000000000299</v>
      </c>
      <c r="AR145" s="14" t="str">
        <f>IFERROR(VLOOKUP(AQ145,'CRUCE OPORTUNIDADES'!$C$6:$D$105,2,FALSE),"")</f>
        <v/>
      </c>
      <c r="AS145" s="14">
        <v>17.710000000000299</v>
      </c>
      <c r="AT145" s="14" t="str">
        <f>IFERROR(VLOOKUP(AS145,'CRUCE OPORTUNIDADES'!$C$6:$D$105,2,FALSE),"")</f>
        <v/>
      </c>
      <c r="AU145" s="14">
        <v>18.710000000000299</v>
      </c>
      <c r="AV145" s="14" t="str">
        <f>IFERROR(VLOOKUP(AU145,'CRUCE OPORTUNIDADES'!$C$6:$D$105,2,FALSE),"")</f>
        <v/>
      </c>
      <c r="AW145" s="14">
        <v>19.710000000000399</v>
      </c>
      <c r="AX145" s="14" t="str">
        <f>IFERROR(VLOOKUP(AW145,'CRUCE OPORTUNIDADES'!$C$6:$D$105,2,FALSE),"")</f>
        <v/>
      </c>
      <c r="AY145" s="14">
        <v>20.710000000000399</v>
      </c>
      <c r="AZ145" s="14" t="str">
        <f>IFERROR(VLOOKUP(AY145,'CRUCE OPORTUNIDADES'!$C$6:$D$105,2,FALSE),"")</f>
        <v/>
      </c>
      <c r="BA145" s="14">
        <v>21.710000000000399</v>
      </c>
      <c r="BB145" s="14" t="str">
        <f>IFERROR(VLOOKUP(BA145,'CRUCE OPORTUNIDADES'!$C$6:$D$105,2,FALSE),"")</f>
        <v/>
      </c>
      <c r="BC145" s="14">
        <v>22.710000000000399</v>
      </c>
      <c r="BD145" s="14" t="str">
        <f>IFERROR(VLOOKUP(BC145,'CRUCE OPORTUNIDADES'!$C$6:$D$105,2,FALSE),"")</f>
        <v/>
      </c>
      <c r="BE145" s="14">
        <v>23.710000000000399</v>
      </c>
      <c r="BF145" s="14" t="str">
        <f>IFERROR(VLOOKUP(BE145,'CRUCE OPORTUNIDADES'!$C$6:$D$105,2,FALSE),"")</f>
        <v/>
      </c>
      <c r="BG145" s="14">
        <v>24.710000000000498</v>
      </c>
      <c r="BH145" s="14" t="str">
        <f>IFERROR(VLOOKUP(BG145,'CRUCE OPORTUNIDADES'!$C$6:$D$105,2,FALSE),"")</f>
        <v/>
      </c>
      <c r="BI145" s="14">
        <v>25.710000000000498</v>
      </c>
      <c r="BJ145" s="14" t="str">
        <f>IFERROR(VLOOKUP(BI145,'CRUCE OPORTUNIDADES'!$C$6:$D$105,2,FALSE),"")</f>
        <v/>
      </c>
    </row>
    <row r="146" spans="13:62">
      <c r="N146" s="14" t="str">
        <f>IF(N147&lt;&gt;""," -O","")</f>
        <v/>
      </c>
      <c r="P146" s="14" t="str">
        <f>IF(P147&lt;&gt;""," -O","")</f>
        <v/>
      </c>
      <c r="R146" s="14" t="str">
        <f>IF(R147&lt;&gt;""," -O","")</f>
        <v/>
      </c>
      <c r="T146" s="14" t="str">
        <f>IF(T147&lt;&gt;""," -O","")</f>
        <v/>
      </c>
      <c r="V146" s="14" t="str">
        <f>IF(V147&lt;&gt;""," -O","")</f>
        <v/>
      </c>
      <c r="X146" s="14" t="str">
        <f>IF(X147&lt;&gt;""," -O","")</f>
        <v/>
      </c>
      <c r="Z146" s="14" t="str">
        <f>IF(Z147&lt;&gt;""," -O","")</f>
        <v/>
      </c>
      <c r="AB146" s="14" t="str">
        <f>IF(AB147&lt;&gt;""," -O","")</f>
        <v/>
      </c>
      <c r="AD146" s="14" t="str">
        <f>IF(AD147&lt;&gt;""," -O","")</f>
        <v/>
      </c>
      <c r="AF146" s="14" t="str">
        <f>IF(AF147&lt;&gt;""," -O","")</f>
        <v/>
      </c>
      <c r="AH146" s="14" t="str">
        <f>IF(AH147&lt;&gt;""," -O","")</f>
        <v/>
      </c>
      <c r="AJ146" s="14" t="str">
        <f>IF(AJ147&lt;&gt;""," -O","")</f>
        <v/>
      </c>
      <c r="AL146" s="14" t="str">
        <f>IF(AL147&lt;&gt;""," -O","")</f>
        <v/>
      </c>
      <c r="AN146" s="14" t="str">
        <f>IF(AN147&lt;&gt;""," -O","")</f>
        <v/>
      </c>
      <c r="AP146" s="14" t="str">
        <f>IF(AP147&lt;&gt;""," -O","")</f>
        <v/>
      </c>
      <c r="AR146" s="14" t="str">
        <f>IF(AR147&lt;&gt;""," -O","")</f>
        <v/>
      </c>
      <c r="AT146" s="14" t="str">
        <f>IF(AT147&lt;&gt;""," -O","")</f>
        <v/>
      </c>
      <c r="AV146" s="14" t="str">
        <f>IF(AV147&lt;&gt;""," -O","")</f>
        <v/>
      </c>
      <c r="AX146" s="14" t="str">
        <f>IF(AX147&lt;&gt;""," -O","")</f>
        <v/>
      </c>
      <c r="AZ146" s="14" t="str">
        <f>IF(AZ147&lt;&gt;""," -O","")</f>
        <v/>
      </c>
      <c r="BB146" s="14" t="str">
        <f>IF(BB147&lt;&gt;""," -O","")</f>
        <v/>
      </c>
      <c r="BD146" s="14" t="str">
        <f>IF(BD147&lt;&gt;""," -O","")</f>
        <v/>
      </c>
      <c r="BF146" s="14" t="str">
        <f>IF(BF147&lt;&gt;""," -O","")</f>
        <v/>
      </c>
      <c r="BH146" s="14" t="str">
        <f>IF(BH147&lt;&gt;""," -O","")</f>
        <v/>
      </c>
      <c r="BJ146" s="14" t="str">
        <f>IF(BJ147&lt;&gt;""," -O","")</f>
        <v/>
      </c>
    </row>
    <row r="147" spans="13:62">
      <c r="M147" s="14">
        <v>1.72</v>
      </c>
      <c r="N147" s="14" t="str">
        <f>IFERROR(VLOOKUP(M147,'CRUCE OPORTUNIDADES'!$C$6:$D$105,2,FALSE),"")</f>
        <v/>
      </c>
      <c r="O147" s="14">
        <v>2.7200000000000202</v>
      </c>
      <c r="P147" s="14" t="str">
        <f>IFERROR(VLOOKUP(O147,'CRUCE OPORTUNIDADES'!$C$6:$D$105,2,FALSE),"")</f>
        <v/>
      </c>
      <c r="Q147" s="14">
        <v>3.7200000000000402</v>
      </c>
      <c r="R147" s="14" t="str">
        <f>IFERROR(VLOOKUP(Q147,'CRUCE OPORTUNIDADES'!$C$6:$D$105,2,FALSE),"")</f>
        <v/>
      </c>
      <c r="S147" s="14">
        <v>4.7200000000000601</v>
      </c>
      <c r="T147" s="14" t="str">
        <f>IFERROR(VLOOKUP(S147,'CRUCE OPORTUNIDADES'!$C$6:$D$105,2,FALSE),"")</f>
        <v/>
      </c>
      <c r="U147" s="14">
        <v>5.7200000000000797</v>
      </c>
      <c r="V147" s="14" t="str">
        <f>IFERROR(VLOOKUP(U147,'CRUCE OPORTUNIDADES'!$C$6:$D$105,2,FALSE),"")</f>
        <v/>
      </c>
      <c r="W147" s="14">
        <v>6.7200000000001001</v>
      </c>
      <c r="X147" s="14" t="str">
        <f>IFERROR(VLOOKUP(W147,'CRUCE OPORTUNIDADES'!$C$6:$D$105,2,FALSE),"")</f>
        <v/>
      </c>
      <c r="Y147" s="14">
        <v>7.7200000000001197</v>
      </c>
      <c r="Z147" s="14" t="str">
        <f>IFERROR(VLOOKUP(Y147,'CRUCE OPORTUNIDADES'!$C$6:$D$105,2,FALSE),"")</f>
        <v/>
      </c>
      <c r="AA147" s="14">
        <v>8.7200000000001392</v>
      </c>
      <c r="AB147" s="14" t="str">
        <f>IFERROR(VLOOKUP(AA147,'CRUCE OPORTUNIDADES'!$C$6:$D$105,2,FALSE),"")</f>
        <v/>
      </c>
      <c r="AC147" s="14">
        <v>9.7200000000001605</v>
      </c>
      <c r="AD147" s="14" t="str">
        <f>IFERROR(VLOOKUP(AC147,'CRUCE OPORTUNIDADES'!$C$6:$D$105,2,FALSE),"")</f>
        <v/>
      </c>
      <c r="AE147" s="14">
        <v>10.7200000000002</v>
      </c>
      <c r="AF147" s="14" t="str">
        <f>IFERROR(VLOOKUP(AE147,'CRUCE OPORTUNIDADES'!$C$6:$D$105,2,FALSE),"")</f>
        <v/>
      </c>
      <c r="AG147" s="14">
        <v>11.7200000000002</v>
      </c>
      <c r="AH147" s="14" t="str">
        <f>IFERROR(VLOOKUP(AG147,'CRUCE OPORTUNIDADES'!$C$6:$D$105,2,FALSE),"")</f>
        <v/>
      </c>
      <c r="AI147" s="14">
        <v>12.7200000000002</v>
      </c>
      <c r="AJ147" s="14" t="str">
        <f>IFERROR(VLOOKUP(AI147,'CRUCE OPORTUNIDADES'!$C$6:$D$105,2,FALSE),"")</f>
        <v/>
      </c>
      <c r="AK147" s="14">
        <v>13.7200000000002</v>
      </c>
      <c r="AL147" s="14" t="str">
        <f>IFERROR(VLOOKUP(AK147,'CRUCE OPORTUNIDADES'!$C$6:$D$105,2,FALSE),"")</f>
        <v/>
      </c>
      <c r="AM147" s="14">
        <v>14.720000000000301</v>
      </c>
      <c r="AN147" s="14" t="str">
        <f>IFERROR(VLOOKUP(AM147,'CRUCE OPORTUNIDADES'!$C$6:$D$105,2,FALSE),"")</f>
        <v/>
      </c>
      <c r="AO147" s="14">
        <v>15.720000000000301</v>
      </c>
      <c r="AP147" s="14" t="str">
        <f>IFERROR(VLOOKUP(AO147,'CRUCE OPORTUNIDADES'!$C$6:$D$105,2,FALSE),"")</f>
        <v/>
      </c>
      <c r="AQ147" s="14">
        <v>16.720000000000301</v>
      </c>
      <c r="AR147" s="14" t="str">
        <f>IFERROR(VLOOKUP(AQ147,'CRUCE OPORTUNIDADES'!$C$6:$D$105,2,FALSE),"")</f>
        <v/>
      </c>
      <c r="AS147" s="14">
        <v>17.720000000000301</v>
      </c>
      <c r="AT147" s="14" t="str">
        <f>IFERROR(VLOOKUP(AS147,'CRUCE OPORTUNIDADES'!$C$6:$D$105,2,FALSE),"")</f>
        <v/>
      </c>
      <c r="AU147" s="14">
        <v>18.720000000000301</v>
      </c>
      <c r="AV147" s="14" t="str">
        <f>IFERROR(VLOOKUP(AU147,'CRUCE OPORTUNIDADES'!$C$6:$D$105,2,FALSE),"")</f>
        <v/>
      </c>
      <c r="AW147" s="14">
        <v>19.7200000000004</v>
      </c>
      <c r="AX147" s="14" t="str">
        <f>IFERROR(VLOOKUP(AW147,'CRUCE OPORTUNIDADES'!$C$6:$D$105,2,FALSE),"")</f>
        <v/>
      </c>
      <c r="AY147" s="14">
        <v>20.7200000000004</v>
      </c>
      <c r="AZ147" s="14" t="str">
        <f>IFERROR(VLOOKUP(AY147,'CRUCE OPORTUNIDADES'!$C$6:$D$105,2,FALSE),"")</f>
        <v/>
      </c>
      <c r="BA147" s="14">
        <v>21.7200000000004</v>
      </c>
      <c r="BB147" s="14" t="str">
        <f>IFERROR(VLOOKUP(BA147,'CRUCE OPORTUNIDADES'!$C$6:$D$105,2,FALSE),"")</f>
        <v/>
      </c>
      <c r="BC147" s="14">
        <v>22.7200000000004</v>
      </c>
      <c r="BD147" s="14" t="str">
        <f>IFERROR(VLOOKUP(BC147,'CRUCE OPORTUNIDADES'!$C$6:$D$105,2,FALSE),"")</f>
        <v/>
      </c>
      <c r="BE147" s="14">
        <v>23.7200000000004</v>
      </c>
      <c r="BF147" s="14" t="str">
        <f>IFERROR(VLOOKUP(BE147,'CRUCE OPORTUNIDADES'!$C$6:$D$105,2,FALSE),"")</f>
        <v/>
      </c>
      <c r="BG147" s="14">
        <v>24.7200000000005</v>
      </c>
      <c r="BH147" s="14" t="str">
        <f>IFERROR(VLOOKUP(BG147,'CRUCE OPORTUNIDADES'!$C$6:$D$105,2,FALSE),"")</f>
        <v/>
      </c>
      <c r="BI147" s="14">
        <v>25.7200000000005</v>
      </c>
      <c r="BJ147" s="14" t="str">
        <f>IFERROR(VLOOKUP(BI147,'CRUCE OPORTUNIDADES'!$C$6:$D$105,2,FALSE),"")</f>
        <v/>
      </c>
    </row>
    <row r="148" spans="13:62">
      <c r="N148" s="14" t="str">
        <f>IF(N149&lt;&gt;""," -O","")</f>
        <v/>
      </c>
      <c r="P148" s="14" t="str">
        <f>IF(P149&lt;&gt;""," -O","")</f>
        <v/>
      </c>
      <c r="R148" s="14" t="str">
        <f>IF(R149&lt;&gt;""," -O","")</f>
        <v/>
      </c>
      <c r="T148" s="14" t="str">
        <f>IF(T149&lt;&gt;""," -O","")</f>
        <v/>
      </c>
      <c r="V148" s="14" t="str">
        <f>IF(V149&lt;&gt;""," -O","")</f>
        <v/>
      </c>
      <c r="X148" s="14" t="str">
        <f>IF(X149&lt;&gt;""," -O","")</f>
        <v/>
      </c>
      <c r="Z148" s="14" t="str">
        <f>IF(Z149&lt;&gt;""," -O","")</f>
        <v/>
      </c>
      <c r="AB148" s="14" t="str">
        <f>IF(AB149&lt;&gt;""," -O","")</f>
        <v/>
      </c>
      <c r="AD148" s="14" t="str">
        <f>IF(AD149&lt;&gt;""," -O","")</f>
        <v/>
      </c>
      <c r="AF148" s="14" t="str">
        <f>IF(AF149&lt;&gt;""," -O","")</f>
        <v/>
      </c>
      <c r="AH148" s="14" t="str">
        <f>IF(AH149&lt;&gt;""," -O","")</f>
        <v/>
      </c>
      <c r="AJ148" s="14" t="str">
        <f>IF(AJ149&lt;&gt;""," -O","")</f>
        <v/>
      </c>
      <c r="AL148" s="14" t="str">
        <f>IF(AL149&lt;&gt;""," -O","")</f>
        <v/>
      </c>
      <c r="AN148" s="14" t="str">
        <f>IF(AN149&lt;&gt;""," -O","")</f>
        <v/>
      </c>
      <c r="AP148" s="14" t="str">
        <f>IF(AP149&lt;&gt;""," -O","")</f>
        <v/>
      </c>
      <c r="AR148" s="14" t="str">
        <f>IF(AR149&lt;&gt;""," -O","")</f>
        <v/>
      </c>
      <c r="AT148" s="14" t="str">
        <f>IF(AT149&lt;&gt;""," -O","")</f>
        <v/>
      </c>
      <c r="AV148" s="14" t="str">
        <f>IF(AV149&lt;&gt;""," -O","")</f>
        <v/>
      </c>
      <c r="AX148" s="14" t="str">
        <f>IF(AX149&lt;&gt;""," -O","")</f>
        <v/>
      </c>
      <c r="AZ148" s="14" t="str">
        <f>IF(AZ149&lt;&gt;""," -O","")</f>
        <v/>
      </c>
      <c r="BB148" s="14" t="str">
        <f>IF(BB149&lt;&gt;""," -O","")</f>
        <v/>
      </c>
      <c r="BD148" s="14" t="str">
        <f>IF(BD149&lt;&gt;""," -O","")</f>
        <v/>
      </c>
      <c r="BF148" s="14" t="str">
        <f>IF(BF149&lt;&gt;""," -O","")</f>
        <v/>
      </c>
      <c r="BH148" s="14" t="str">
        <f>IF(BH149&lt;&gt;""," -O","")</f>
        <v/>
      </c>
      <c r="BJ148" s="14" t="str">
        <f>IF(BJ149&lt;&gt;""," -O","")</f>
        <v/>
      </c>
    </row>
    <row r="149" spans="13:62">
      <c r="M149" s="14">
        <v>1.73</v>
      </c>
      <c r="N149" s="14" t="str">
        <f>IFERROR(VLOOKUP(M149,'CRUCE OPORTUNIDADES'!$C$6:$D$105,2,FALSE),"")</f>
        <v/>
      </c>
      <c r="O149" s="14">
        <v>2.73000000000002</v>
      </c>
      <c r="P149" s="14" t="str">
        <f>IFERROR(VLOOKUP(O149,'CRUCE OPORTUNIDADES'!$C$6:$D$105,2,FALSE),"")</f>
        <v/>
      </c>
      <c r="Q149" s="14">
        <v>3.73000000000004</v>
      </c>
      <c r="R149" s="14" t="str">
        <f>IFERROR(VLOOKUP(Q149,'CRUCE OPORTUNIDADES'!$C$6:$D$105,2,FALSE),"")</f>
        <v/>
      </c>
      <c r="S149" s="14">
        <v>4.7300000000000599</v>
      </c>
      <c r="T149" s="14" t="str">
        <f>IFERROR(VLOOKUP(S149,'CRUCE OPORTUNIDADES'!$C$6:$D$105,2,FALSE),"")</f>
        <v/>
      </c>
      <c r="U149" s="14">
        <v>5.7300000000000804</v>
      </c>
      <c r="V149" s="14" t="str">
        <f>IFERROR(VLOOKUP(U149,'CRUCE OPORTUNIDADES'!$C$6:$D$105,2,FALSE),"")</f>
        <v/>
      </c>
      <c r="W149" s="14">
        <v>6.7300000000000999</v>
      </c>
      <c r="X149" s="14" t="str">
        <f>IFERROR(VLOOKUP(W149,'CRUCE OPORTUNIDADES'!$C$6:$D$105,2,FALSE),"")</f>
        <v/>
      </c>
      <c r="Y149" s="14">
        <v>7.7300000000001203</v>
      </c>
      <c r="Z149" s="14" t="str">
        <f>IFERROR(VLOOKUP(Y149,'CRUCE OPORTUNIDADES'!$C$6:$D$105,2,FALSE),"")</f>
        <v/>
      </c>
      <c r="AA149" s="14">
        <v>8.7300000000001408</v>
      </c>
      <c r="AB149" s="14" t="str">
        <f>IFERROR(VLOOKUP(AA149,'CRUCE OPORTUNIDADES'!$C$6:$D$105,2,FALSE),"")</f>
        <v/>
      </c>
      <c r="AC149" s="14">
        <v>9.7300000000001603</v>
      </c>
      <c r="AD149" s="14" t="str">
        <f>IFERROR(VLOOKUP(AC149,'CRUCE OPORTUNIDADES'!$C$6:$D$105,2,FALSE),"")</f>
        <v/>
      </c>
      <c r="AE149" s="14">
        <v>10.730000000000199</v>
      </c>
      <c r="AF149" s="14" t="str">
        <f>IFERROR(VLOOKUP(AE149,'CRUCE OPORTUNIDADES'!$C$6:$D$105,2,FALSE),"")</f>
        <v/>
      </c>
      <c r="AG149" s="14">
        <v>11.730000000000199</v>
      </c>
      <c r="AH149" s="14" t="str">
        <f>IFERROR(VLOOKUP(AG149,'CRUCE OPORTUNIDADES'!$C$6:$D$105,2,FALSE),"")</f>
        <v/>
      </c>
      <c r="AI149" s="14">
        <v>12.730000000000199</v>
      </c>
      <c r="AJ149" s="14" t="str">
        <f>IFERROR(VLOOKUP(AI149,'CRUCE OPORTUNIDADES'!$C$6:$D$105,2,FALSE),"")</f>
        <v/>
      </c>
      <c r="AK149" s="14">
        <v>13.730000000000199</v>
      </c>
      <c r="AL149" s="14" t="str">
        <f>IFERROR(VLOOKUP(AK149,'CRUCE OPORTUNIDADES'!$C$6:$D$105,2,FALSE),"")</f>
        <v/>
      </c>
      <c r="AM149" s="14">
        <v>14.730000000000301</v>
      </c>
      <c r="AN149" s="14" t="str">
        <f>IFERROR(VLOOKUP(AM149,'CRUCE OPORTUNIDADES'!$C$6:$D$105,2,FALSE),"")</f>
        <v/>
      </c>
      <c r="AO149" s="14">
        <v>15.730000000000301</v>
      </c>
      <c r="AP149" s="14" t="str">
        <f>IFERROR(VLOOKUP(AO149,'CRUCE OPORTUNIDADES'!$C$6:$D$105,2,FALSE),"")</f>
        <v/>
      </c>
      <c r="AQ149" s="14">
        <v>16.730000000000299</v>
      </c>
      <c r="AR149" s="14" t="str">
        <f>IFERROR(VLOOKUP(AQ149,'CRUCE OPORTUNIDADES'!$C$6:$D$105,2,FALSE),"")</f>
        <v/>
      </c>
      <c r="AS149" s="14">
        <v>17.730000000000299</v>
      </c>
      <c r="AT149" s="14" t="str">
        <f>IFERROR(VLOOKUP(AS149,'CRUCE OPORTUNIDADES'!$C$6:$D$105,2,FALSE),"")</f>
        <v/>
      </c>
      <c r="AU149" s="14">
        <v>18.730000000000299</v>
      </c>
      <c r="AV149" s="14" t="str">
        <f>IFERROR(VLOOKUP(AU149,'CRUCE OPORTUNIDADES'!$C$6:$D$105,2,FALSE),"")</f>
        <v/>
      </c>
      <c r="AW149" s="14">
        <v>19.730000000000398</v>
      </c>
      <c r="AX149" s="14" t="str">
        <f>IFERROR(VLOOKUP(AW149,'CRUCE OPORTUNIDADES'!$C$6:$D$105,2,FALSE),"")</f>
        <v/>
      </c>
      <c r="AY149" s="14">
        <v>20.730000000000398</v>
      </c>
      <c r="AZ149" s="14" t="str">
        <f>IFERROR(VLOOKUP(AY149,'CRUCE OPORTUNIDADES'!$C$6:$D$105,2,FALSE),"")</f>
        <v/>
      </c>
      <c r="BA149" s="14">
        <v>21.730000000000398</v>
      </c>
      <c r="BB149" s="14" t="str">
        <f>IFERROR(VLOOKUP(BA149,'CRUCE OPORTUNIDADES'!$C$6:$D$105,2,FALSE),"")</f>
        <v/>
      </c>
      <c r="BC149" s="14">
        <v>22.730000000000398</v>
      </c>
      <c r="BD149" s="14" t="str">
        <f>IFERROR(VLOOKUP(BC149,'CRUCE OPORTUNIDADES'!$C$6:$D$105,2,FALSE),"")</f>
        <v/>
      </c>
      <c r="BE149" s="14">
        <v>23.730000000000398</v>
      </c>
      <c r="BF149" s="14" t="str">
        <f>IFERROR(VLOOKUP(BE149,'CRUCE OPORTUNIDADES'!$C$6:$D$105,2,FALSE),"")</f>
        <v/>
      </c>
      <c r="BG149" s="14">
        <v>24.730000000000501</v>
      </c>
      <c r="BH149" s="14" t="str">
        <f>IFERROR(VLOOKUP(BG149,'CRUCE OPORTUNIDADES'!$C$6:$D$105,2,FALSE),"")</f>
        <v/>
      </c>
      <c r="BI149" s="14">
        <v>25.730000000000501</v>
      </c>
      <c r="BJ149" s="14" t="str">
        <f>IFERROR(VLOOKUP(BI149,'CRUCE OPORTUNIDADES'!$C$6:$D$105,2,FALSE),"")</f>
        <v/>
      </c>
    </row>
    <row r="150" spans="13:62">
      <c r="N150" s="14" t="str">
        <f>IF(N151&lt;&gt;""," -O","")</f>
        <v/>
      </c>
      <c r="P150" s="14" t="str">
        <f>IF(P151&lt;&gt;""," -O","")</f>
        <v/>
      </c>
      <c r="R150" s="14" t="str">
        <f>IF(R151&lt;&gt;""," -O","")</f>
        <v/>
      </c>
      <c r="T150" s="14" t="str">
        <f>IF(T151&lt;&gt;""," -O","")</f>
        <v/>
      </c>
      <c r="V150" s="14" t="str">
        <f>IF(V151&lt;&gt;""," -O","")</f>
        <v/>
      </c>
      <c r="X150" s="14" t="str">
        <f>IF(X151&lt;&gt;""," -O","")</f>
        <v/>
      </c>
      <c r="Z150" s="14" t="str">
        <f>IF(Z151&lt;&gt;""," -O","")</f>
        <v/>
      </c>
      <c r="AB150" s="14" t="str">
        <f>IF(AB151&lt;&gt;""," -O","")</f>
        <v/>
      </c>
      <c r="AD150" s="14" t="str">
        <f>IF(AD151&lt;&gt;""," -O","")</f>
        <v/>
      </c>
      <c r="AF150" s="14" t="str">
        <f>IF(AF151&lt;&gt;""," -O","")</f>
        <v/>
      </c>
      <c r="AH150" s="14" t="str">
        <f>IF(AH151&lt;&gt;""," -O","")</f>
        <v/>
      </c>
      <c r="AJ150" s="14" t="str">
        <f>IF(AJ151&lt;&gt;""," -O","")</f>
        <v/>
      </c>
      <c r="AL150" s="14" t="str">
        <f>IF(AL151&lt;&gt;""," -O","")</f>
        <v/>
      </c>
      <c r="AN150" s="14" t="str">
        <f>IF(AN151&lt;&gt;""," -O","")</f>
        <v/>
      </c>
      <c r="AP150" s="14" t="str">
        <f>IF(AP151&lt;&gt;""," -O","")</f>
        <v/>
      </c>
      <c r="AR150" s="14" t="str">
        <f>IF(AR151&lt;&gt;""," -O","")</f>
        <v/>
      </c>
      <c r="AT150" s="14" t="str">
        <f>IF(AT151&lt;&gt;""," -O","")</f>
        <v/>
      </c>
      <c r="AV150" s="14" t="str">
        <f>IF(AV151&lt;&gt;""," -O","")</f>
        <v/>
      </c>
      <c r="AX150" s="14" t="str">
        <f>IF(AX151&lt;&gt;""," -O","")</f>
        <v/>
      </c>
      <c r="AZ150" s="14" t="str">
        <f>IF(AZ151&lt;&gt;""," -O","")</f>
        <v/>
      </c>
      <c r="BB150" s="14" t="str">
        <f>IF(BB151&lt;&gt;""," -O","")</f>
        <v/>
      </c>
      <c r="BD150" s="14" t="str">
        <f>IF(BD151&lt;&gt;""," -O","")</f>
        <v/>
      </c>
      <c r="BF150" s="14" t="str">
        <f>IF(BF151&lt;&gt;""," -O","")</f>
        <v/>
      </c>
      <c r="BH150" s="14" t="str">
        <f>IF(BH151&lt;&gt;""," -O","")</f>
        <v/>
      </c>
      <c r="BJ150" s="14" t="str">
        <f>IF(BJ151&lt;&gt;""," -O","")</f>
        <v/>
      </c>
    </row>
    <row r="151" spans="13:62">
      <c r="M151" s="14">
        <v>1.74</v>
      </c>
      <c r="N151" s="14" t="str">
        <f>IFERROR(VLOOKUP(M151,'CRUCE OPORTUNIDADES'!$C$6:$D$105,2,FALSE),"")</f>
        <v/>
      </c>
      <c r="O151" s="14">
        <v>2.7400000000000202</v>
      </c>
      <c r="P151" s="14" t="str">
        <f>IFERROR(VLOOKUP(O151,'CRUCE OPORTUNIDADES'!$C$6:$D$105,2,FALSE),"")</f>
        <v/>
      </c>
      <c r="Q151" s="14">
        <v>3.7400000000000402</v>
      </c>
      <c r="R151" s="14" t="str">
        <f>IFERROR(VLOOKUP(Q151,'CRUCE OPORTUNIDADES'!$C$6:$D$105,2,FALSE),"")</f>
        <v/>
      </c>
      <c r="S151" s="14">
        <v>4.7400000000000597</v>
      </c>
      <c r="T151" s="14" t="str">
        <f>IFERROR(VLOOKUP(S151,'CRUCE OPORTUNIDADES'!$C$6:$D$105,2,FALSE),"")</f>
        <v/>
      </c>
      <c r="U151" s="14">
        <v>5.7400000000000801</v>
      </c>
      <c r="V151" s="14" t="str">
        <f>IFERROR(VLOOKUP(U151,'CRUCE OPORTUNIDADES'!$C$6:$D$105,2,FALSE),"")</f>
        <v/>
      </c>
      <c r="W151" s="14">
        <v>6.7400000000000997</v>
      </c>
      <c r="X151" s="14" t="str">
        <f>IFERROR(VLOOKUP(W151,'CRUCE OPORTUNIDADES'!$C$6:$D$105,2,FALSE),"")</f>
        <v/>
      </c>
      <c r="Y151" s="14">
        <v>7.7400000000001201</v>
      </c>
      <c r="Z151" s="14" t="str">
        <f>IFERROR(VLOOKUP(Y151,'CRUCE OPORTUNIDADES'!$C$6:$D$105,2,FALSE),"")</f>
        <v/>
      </c>
      <c r="AA151" s="14">
        <v>8.7400000000001405</v>
      </c>
      <c r="AB151" s="14" t="str">
        <f>IFERROR(VLOOKUP(AA151,'CRUCE OPORTUNIDADES'!$C$6:$D$105,2,FALSE),"")</f>
        <v/>
      </c>
      <c r="AC151" s="14">
        <v>9.7400000000001601</v>
      </c>
      <c r="AD151" s="14" t="str">
        <f>IFERROR(VLOOKUP(AC151,'CRUCE OPORTUNIDADES'!$C$6:$D$105,2,FALSE),"")</f>
        <v/>
      </c>
      <c r="AE151" s="14">
        <v>10.740000000000199</v>
      </c>
      <c r="AF151" s="14" t="str">
        <f>IFERROR(VLOOKUP(AE151,'CRUCE OPORTUNIDADES'!$C$6:$D$105,2,FALSE),"")</f>
        <v/>
      </c>
      <c r="AG151" s="14">
        <v>11.740000000000199</v>
      </c>
      <c r="AH151" s="14" t="str">
        <f>IFERROR(VLOOKUP(AG151,'CRUCE OPORTUNIDADES'!$C$6:$D$105,2,FALSE),"")</f>
        <v/>
      </c>
      <c r="AI151" s="14">
        <v>12.740000000000199</v>
      </c>
      <c r="AJ151" s="14" t="str">
        <f>IFERROR(VLOOKUP(AI151,'CRUCE OPORTUNIDADES'!$C$6:$D$105,2,FALSE),"")</f>
        <v/>
      </c>
      <c r="AK151" s="14">
        <v>13.740000000000199</v>
      </c>
      <c r="AL151" s="14" t="str">
        <f>IFERROR(VLOOKUP(AK151,'CRUCE OPORTUNIDADES'!$C$6:$D$105,2,FALSE),"")</f>
        <v/>
      </c>
      <c r="AM151" s="14">
        <v>14.7400000000003</v>
      </c>
      <c r="AN151" s="14" t="str">
        <f>IFERROR(VLOOKUP(AM151,'CRUCE OPORTUNIDADES'!$C$6:$D$105,2,FALSE),"")</f>
        <v/>
      </c>
      <c r="AO151" s="14">
        <v>15.7400000000003</v>
      </c>
      <c r="AP151" s="14" t="str">
        <f>IFERROR(VLOOKUP(AO151,'CRUCE OPORTUNIDADES'!$C$6:$D$105,2,FALSE),"")</f>
        <v/>
      </c>
      <c r="AQ151" s="14">
        <v>16.7400000000003</v>
      </c>
      <c r="AR151" s="14" t="str">
        <f>IFERROR(VLOOKUP(AQ151,'CRUCE OPORTUNIDADES'!$C$6:$D$105,2,FALSE),"")</f>
        <v/>
      </c>
      <c r="AS151" s="14">
        <v>17.7400000000003</v>
      </c>
      <c r="AT151" s="14" t="str">
        <f>IFERROR(VLOOKUP(AS151,'CRUCE OPORTUNIDADES'!$C$6:$D$105,2,FALSE),"")</f>
        <v/>
      </c>
      <c r="AU151" s="14">
        <v>18.7400000000003</v>
      </c>
      <c r="AV151" s="14" t="str">
        <f>IFERROR(VLOOKUP(AU151,'CRUCE OPORTUNIDADES'!$C$6:$D$105,2,FALSE),"")</f>
        <v/>
      </c>
      <c r="AW151" s="14">
        <v>19.7400000000004</v>
      </c>
      <c r="AX151" s="14" t="str">
        <f>IFERROR(VLOOKUP(AW151,'CRUCE OPORTUNIDADES'!$C$6:$D$105,2,FALSE),"")</f>
        <v/>
      </c>
      <c r="AY151" s="14">
        <v>20.7400000000004</v>
      </c>
      <c r="AZ151" s="14" t="str">
        <f>IFERROR(VLOOKUP(AY151,'CRUCE OPORTUNIDADES'!$C$6:$D$105,2,FALSE),"")</f>
        <v/>
      </c>
      <c r="BA151" s="14">
        <v>21.7400000000004</v>
      </c>
      <c r="BB151" s="14" t="str">
        <f>IFERROR(VLOOKUP(BA151,'CRUCE OPORTUNIDADES'!$C$6:$D$105,2,FALSE),"")</f>
        <v/>
      </c>
      <c r="BC151" s="14">
        <v>22.7400000000004</v>
      </c>
      <c r="BD151" s="14" t="str">
        <f>IFERROR(VLOOKUP(BC151,'CRUCE OPORTUNIDADES'!$C$6:$D$105,2,FALSE),"")</f>
        <v/>
      </c>
      <c r="BE151" s="14">
        <v>23.7400000000004</v>
      </c>
      <c r="BF151" s="14" t="str">
        <f>IFERROR(VLOOKUP(BE151,'CRUCE OPORTUNIDADES'!$C$6:$D$105,2,FALSE),"")</f>
        <v/>
      </c>
      <c r="BG151" s="14">
        <v>24.740000000000499</v>
      </c>
      <c r="BH151" s="14" t="str">
        <f>IFERROR(VLOOKUP(BG151,'CRUCE OPORTUNIDADES'!$C$6:$D$105,2,FALSE),"")</f>
        <v/>
      </c>
      <c r="BI151" s="14">
        <v>25.740000000000499</v>
      </c>
      <c r="BJ151" s="14" t="str">
        <f>IFERROR(VLOOKUP(BI151,'CRUCE OPORTUNIDADES'!$C$6:$D$105,2,FALSE),"")</f>
        <v/>
      </c>
    </row>
    <row r="152" spans="13:62">
      <c r="N152" s="14" t="str">
        <f>IF(N153&lt;&gt;""," -O","")</f>
        <v/>
      </c>
      <c r="P152" s="14" t="str">
        <f>IF(P153&lt;&gt;""," -O","")</f>
        <v/>
      </c>
      <c r="R152" s="14" t="str">
        <f>IF(R153&lt;&gt;""," -O","")</f>
        <v/>
      </c>
      <c r="T152" s="14" t="str">
        <f>IF(T153&lt;&gt;""," -O","")</f>
        <v/>
      </c>
      <c r="V152" s="14" t="str">
        <f>IF(V153&lt;&gt;""," -O","")</f>
        <v/>
      </c>
      <c r="X152" s="14" t="str">
        <f>IF(X153&lt;&gt;""," -O","")</f>
        <v/>
      </c>
      <c r="Z152" s="14" t="str">
        <f>IF(Z153&lt;&gt;""," -O","")</f>
        <v/>
      </c>
      <c r="AB152" s="14" t="str">
        <f>IF(AB153&lt;&gt;""," -O","")</f>
        <v/>
      </c>
      <c r="AD152" s="14" t="str">
        <f>IF(AD153&lt;&gt;""," -O","")</f>
        <v/>
      </c>
      <c r="AF152" s="14" t="str">
        <f>IF(AF153&lt;&gt;""," -O","")</f>
        <v/>
      </c>
      <c r="AH152" s="14" t="str">
        <f>IF(AH153&lt;&gt;""," -O","")</f>
        <v/>
      </c>
      <c r="AJ152" s="14" t="str">
        <f>IF(AJ153&lt;&gt;""," -O","")</f>
        <v/>
      </c>
      <c r="AL152" s="14" t="str">
        <f>IF(AL153&lt;&gt;""," -O","")</f>
        <v/>
      </c>
      <c r="AN152" s="14" t="str">
        <f>IF(AN153&lt;&gt;""," -O","")</f>
        <v/>
      </c>
      <c r="AP152" s="14" t="str">
        <f>IF(AP153&lt;&gt;""," -O","")</f>
        <v/>
      </c>
      <c r="AR152" s="14" t="str">
        <f>IF(AR153&lt;&gt;""," -O","")</f>
        <v/>
      </c>
      <c r="AT152" s="14" t="str">
        <f>IF(AT153&lt;&gt;""," -O","")</f>
        <v/>
      </c>
      <c r="AV152" s="14" t="str">
        <f>IF(AV153&lt;&gt;""," -O","")</f>
        <v/>
      </c>
      <c r="AX152" s="14" t="str">
        <f>IF(AX153&lt;&gt;""," -O","")</f>
        <v/>
      </c>
      <c r="AZ152" s="14" t="str">
        <f>IF(AZ153&lt;&gt;""," -O","")</f>
        <v/>
      </c>
      <c r="BB152" s="14" t="str">
        <f>IF(BB153&lt;&gt;""," -O","")</f>
        <v/>
      </c>
      <c r="BD152" s="14" t="str">
        <f>IF(BD153&lt;&gt;""," -O","")</f>
        <v/>
      </c>
      <c r="BF152" s="14" t="str">
        <f>IF(BF153&lt;&gt;""," -O","")</f>
        <v/>
      </c>
      <c r="BH152" s="14" t="str">
        <f>IF(BH153&lt;&gt;""," -O","")</f>
        <v/>
      </c>
      <c r="BJ152" s="14" t="str">
        <f>IF(BJ153&lt;&gt;""," -O","")</f>
        <v/>
      </c>
    </row>
    <row r="153" spans="13:62">
      <c r="M153" s="14">
        <v>1.75</v>
      </c>
      <c r="N153" s="14" t="str">
        <f>IFERROR(VLOOKUP(M153,'CRUCE OPORTUNIDADES'!$C$6:$D$105,2,FALSE),"")</f>
        <v/>
      </c>
      <c r="O153" s="14">
        <v>2.75000000000002</v>
      </c>
      <c r="P153" s="14" t="str">
        <f>IFERROR(VLOOKUP(O153,'CRUCE OPORTUNIDADES'!$C$6:$D$105,2,FALSE),"")</f>
        <v/>
      </c>
      <c r="Q153" s="14">
        <v>3.75000000000004</v>
      </c>
      <c r="R153" s="14" t="str">
        <f>IFERROR(VLOOKUP(Q153,'CRUCE OPORTUNIDADES'!$C$6:$D$105,2,FALSE),"")</f>
        <v/>
      </c>
      <c r="S153" s="14">
        <v>4.7500000000000604</v>
      </c>
      <c r="T153" s="14" t="str">
        <f>IFERROR(VLOOKUP(S153,'CRUCE OPORTUNIDADES'!$C$6:$D$105,2,FALSE),"")</f>
        <v/>
      </c>
      <c r="U153" s="14">
        <v>5.7500000000000799</v>
      </c>
      <c r="V153" s="14" t="str">
        <f>IFERROR(VLOOKUP(U153,'CRUCE OPORTUNIDADES'!$C$6:$D$105,2,FALSE),"")</f>
        <v/>
      </c>
      <c r="W153" s="14">
        <v>6.7500000000001004</v>
      </c>
      <c r="X153" s="14" t="str">
        <f>IFERROR(VLOOKUP(W153,'CRUCE OPORTUNIDADES'!$C$6:$D$105,2,FALSE),"")</f>
        <v/>
      </c>
      <c r="Y153" s="14">
        <v>7.7500000000001199</v>
      </c>
      <c r="Z153" s="14" t="str">
        <f>IFERROR(VLOOKUP(Y153,'CRUCE OPORTUNIDADES'!$C$6:$D$105,2,FALSE),"")</f>
        <v/>
      </c>
      <c r="AA153" s="14">
        <v>8.7500000000001403</v>
      </c>
      <c r="AB153" s="14" t="str">
        <f>IFERROR(VLOOKUP(AA153,'CRUCE OPORTUNIDADES'!$C$6:$D$105,2,FALSE),"")</f>
        <v/>
      </c>
      <c r="AC153" s="14">
        <v>9.7500000000001599</v>
      </c>
      <c r="AD153" s="14" t="str">
        <f>IFERROR(VLOOKUP(AC153,'CRUCE OPORTUNIDADES'!$C$6:$D$105,2,FALSE),"")</f>
        <v/>
      </c>
      <c r="AE153" s="14">
        <v>10.750000000000201</v>
      </c>
      <c r="AF153" s="14" t="str">
        <f>IFERROR(VLOOKUP(AE153,'CRUCE OPORTUNIDADES'!$C$6:$D$105,2,FALSE),"")</f>
        <v/>
      </c>
      <c r="AG153" s="14">
        <v>11.750000000000201</v>
      </c>
      <c r="AH153" s="14" t="str">
        <f>IFERROR(VLOOKUP(AG153,'CRUCE OPORTUNIDADES'!$C$6:$D$105,2,FALSE),"")</f>
        <v/>
      </c>
      <c r="AI153" s="14">
        <v>12.750000000000201</v>
      </c>
      <c r="AJ153" s="14" t="str">
        <f>IFERROR(VLOOKUP(AI153,'CRUCE OPORTUNIDADES'!$C$6:$D$105,2,FALSE),"")</f>
        <v/>
      </c>
      <c r="AK153" s="14">
        <v>13.750000000000201</v>
      </c>
      <c r="AL153" s="14" t="str">
        <f>IFERROR(VLOOKUP(AK153,'CRUCE OPORTUNIDADES'!$C$6:$D$105,2,FALSE),"")</f>
        <v/>
      </c>
      <c r="AM153" s="14">
        <v>14.7500000000003</v>
      </c>
      <c r="AN153" s="14" t="str">
        <f>IFERROR(VLOOKUP(AM153,'CRUCE OPORTUNIDADES'!$C$6:$D$105,2,FALSE),"")</f>
        <v/>
      </c>
      <c r="AO153" s="14">
        <v>15.7500000000003</v>
      </c>
      <c r="AP153" s="14" t="str">
        <f>IFERROR(VLOOKUP(AO153,'CRUCE OPORTUNIDADES'!$C$6:$D$105,2,FALSE),"")</f>
        <v/>
      </c>
      <c r="AQ153" s="14">
        <v>16.750000000000298</v>
      </c>
      <c r="AR153" s="14" t="str">
        <f>IFERROR(VLOOKUP(AQ153,'CRUCE OPORTUNIDADES'!$C$6:$D$105,2,FALSE),"")</f>
        <v/>
      </c>
      <c r="AS153" s="14">
        <v>17.750000000000298</v>
      </c>
      <c r="AT153" s="14" t="str">
        <f>IFERROR(VLOOKUP(AS153,'CRUCE OPORTUNIDADES'!$C$6:$D$105,2,FALSE),"")</f>
        <v/>
      </c>
      <c r="AU153" s="14">
        <v>18.750000000000298</v>
      </c>
      <c r="AV153" s="14" t="str">
        <f>IFERROR(VLOOKUP(AU153,'CRUCE OPORTUNIDADES'!$C$6:$D$105,2,FALSE),"")</f>
        <v/>
      </c>
      <c r="AW153" s="14">
        <v>19.750000000000401</v>
      </c>
      <c r="AX153" s="14" t="str">
        <f>IFERROR(VLOOKUP(AW153,'CRUCE OPORTUNIDADES'!$C$6:$D$105,2,FALSE),"")</f>
        <v/>
      </c>
      <c r="AY153" s="14">
        <v>20.750000000000401</v>
      </c>
      <c r="AZ153" s="14" t="str">
        <f>IFERROR(VLOOKUP(AY153,'CRUCE OPORTUNIDADES'!$C$6:$D$105,2,FALSE),"")</f>
        <v/>
      </c>
      <c r="BA153" s="14">
        <v>21.750000000000401</v>
      </c>
      <c r="BB153" s="14" t="str">
        <f>IFERROR(VLOOKUP(BA153,'CRUCE OPORTUNIDADES'!$C$6:$D$105,2,FALSE),"")</f>
        <v/>
      </c>
      <c r="BC153" s="14">
        <v>22.750000000000401</v>
      </c>
      <c r="BD153" s="14" t="str">
        <f>IFERROR(VLOOKUP(BC153,'CRUCE OPORTUNIDADES'!$C$6:$D$105,2,FALSE),"")</f>
        <v/>
      </c>
      <c r="BE153" s="14">
        <v>23.750000000000401</v>
      </c>
      <c r="BF153" s="14" t="str">
        <f>IFERROR(VLOOKUP(BE153,'CRUCE OPORTUNIDADES'!$C$6:$D$105,2,FALSE),"")</f>
        <v/>
      </c>
      <c r="BG153" s="14">
        <v>24.750000000000501</v>
      </c>
      <c r="BH153" s="14" t="str">
        <f>IFERROR(VLOOKUP(BG153,'CRUCE OPORTUNIDADES'!$C$6:$D$105,2,FALSE),"")</f>
        <v/>
      </c>
      <c r="BI153" s="14">
        <v>25.750000000000501</v>
      </c>
      <c r="BJ153" s="14" t="str">
        <f>IFERROR(VLOOKUP(BI153,'CRUCE OPORTUNIDADES'!$C$6:$D$105,2,FALSE),"")</f>
        <v/>
      </c>
    </row>
    <row r="154" spans="13:62">
      <c r="N154" s="14" t="str">
        <f>IF(N155&lt;&gt;""," -O","")</f>
        <v/>
      </c>
      <c r="P154" s="14" t="str">
        <f>IF(P155&lt;&gt;""," -O","")</f>
        <v/>
      </c>
      <c r="R154" s="14" t="str">
        <f>IF(R155&lt;&gt;""," -O","")</f>
        <v/>
      </c>
      <c r="T154" s="14" t="str">
        <f>IF(T155&lt;&gt;""," -O","")</f>
        <v/>
      </c>
      <c r="V154" s="14" t="str">
        <f>IF(V155&lt;&gt;""," -O","")</f>
        <v/>
      </c>
      <c r="X154" s="14" t="str">
        <f>IF(X155&lt;&gt;""," -O","")</f>
        <v/>
      </c>
      <c r="Z154" s="14" t="str">
        <f>IF(Z155&lt;&gt;""," -O","")</f>
        <v/>
      </c>
      <c r="AB154" s="14" t="str">
        <f>IF(AB155&lt;&gt;""," -O","")</f>
        <v/>
      </c>
      <c r="AD154" s="14" t="str">
        <f>IF(AD155&lt;&gt;""," -O","")</f>
        <v/>
      </c>
      <c r="AF154" s="14" t="str">
        <f>IF(AF155&lt;&gt;""," -O","")</f>
        <v/>
      </c>
      <c r="AH154" s="14" t="str">
        <f>IF(AH155&lt;&gt;""," -O","")</f>
        <v/>
      </c>
      <c r="AJ154" s="14" t="str">
        <f>IF(AJ155&lt;&gt;""," -O","")</f>
        <v/>
      </c>
      <c r="AL154" s="14" t="str">
        <f>IF(AL155&lt;&gt;""," -O","")</f>
        <v/>
      </c>
      <c r="AN154" s="14" t="str">
        <f>IF(AN155&lt;&gt;""," -O","")</f>
        <v/>
      </c>
      <c r="AP154" s="14" t="str">
        <f>IF(AP155&lt;&gt;""," -O","")</f>
        <v/>
      </c>
      <c r="AR154" s="14" t="str">
        <f>IF(AR155&lt;&gt;""," -O","")</f>
        <v/>
      </c>
      <c r="AT154" s="14" t="str">
        <f>IF(AT155&lt;&gt;""," -O","")</f>
        <v/>
      </c>
      <c r="AV154" s="14" t="str">
        <f>IF(AV155&lt;&gt;""," -O","")</f>
        <v/>
      </c>
      <c r="AX154" s="14" t="str">
        <f>IF(AX155&lt;&gt;""," -O","")</f>
        <v/>
      </c>
      <c r="AZ154" s="14" t="str">
        <f>IF(AZ155&lt;&gt;""," -O","")</f>
        <v/>
      </c>
      <c r="BB154" s="14" t="str">
        <f>IF(BB155&lt;&gt;""," -O","")</f>
        <v/>
      </c>
      <c r="BD154" s="14" t="str">
        <f>IF(BD155&lt;&gt;""," -O","")</f>
        <v/>
      </c>
      <c r="BF154" s="14" t="str">
        <f>IF(BF155&lt;&gt;""," -O","")</f>
        <v/>
      </c>
      <c r="BH154" s="14" t="str">
        <f>IF(BH155&lt;&gt;""," -O","")</f>
        <v/>
      </c>
      <c r="BJ154" s="14" t="str">
        <f>IF(BJ155&lt;&gt;""," -O","")</f>
        <v/>
      </c>
    </row>
    <row r="155" spans="13:62">
      <c r="M155" s="14">
        <v>1.76</v>
      </c>
      <c r="N155" s="14" t="str">
        <f>IFERROR(VLOOKUP(M155,'CRUCE OPORTUNIDADES'!$C$6:$D$105,2,FALSE),"")</f>
        <v/>
      </c>
      <c r="O155" s="14">
        <v>2.7600000000000202</v>
      </c>
      <c r="P155" s="14" t="str">
        <f>IFERROR(VLOOKUP(O155,'CRUCE OPORTUNIDADES'!$C$6:$D$105,2,FALSE),"")</f>
        <v/>
      </c>
      <c r="Q155" s="14">
        <v>3.7600000000000402</v>
      </c>
      <c r="R155" s="14" t="str">
        <f>IFERROR(VLOOKUP(Q155,'CRUCE OPORTUNIDADES'!$C$6:$D$105,2,FALSE),"")</f>
        <v/>
      </c>
      <c r="S155" s="14">
        <v>4.7600000000000602</v>
      </c>
      <c r="T155" s="14" t="str">
        <f>IFERROR(VLOOKUP(S155,'CRUCE OPORTUNIDADES'!$C$6:$D$105,2,FALSE),"")</f>
        <v/>
      </c>
      <c r="U155" s="14">
        <v>5.7600000000000797</v>
      </c>
      <c r="V155" s="14" t="str">
        <f>IFERROR(VLOOKUP(U155,'CRUCE OPORTUNIDADES'!$C$6:$D$105,2,FALSE),"")</f>
        <v/>
      </c>
      <c r="W155" s="14">
        <v>6.7600000000001002</v>
      </c>
      <c r="X155" s="14" t="str">
        <f>IFERROR(VLOOKUP(W155,'CRUCE OPORTUNIDADES'!$C$6:$D$105,2,FALSE),"")</f>
        <v/>
      </c>
      <c r="Y155" s="14">
        <v>7.7600000000001197</v>
      </c>
      <c r="Z155" s="14" t="str">
        <f>IFERROR(VLOOKUP(Y155,'CRUCE OPORTUNIDADES'!$C$6:$D$105,2,FALSE),"")</f>
        <v/>
      </c>
      <c r="AA155" s="14">
        <v>8.7600000000001401</v>
      </c>
      <c r="AB155" s="14" t="str">
        <f>IFERROR(VLOOKUP(AA155,'CRUCE OPORTUNIDADES'!$C$6:$D$105,2,FALSE),"")</f>
        <v/>
      </c>
      <c r="AC155" s="14">
        <v>9.7600000000001597</v>
      </c>
      <c r="AD155" s="14" t="str">
        <f>IFERROR(VLOOKUP(AC155,'CRUCE OPORTUNIDADES'!$C$6:$D$105,2,FALSE),"")</f>
        <v/>
      </c>
      <c r="AE155" s="14">
        <v>10.760000000000201</v>
      </c>
      <c r="AF155" s="14" t="str">
        <f>IFERROR(VLOOKUP(AE155,'CRUCE OPORTUNIDADES'!$C$6:$D$105,2,FALSE),"")</f>
        <v/>
      </c>
      <c r="AG155" s="14">
        <v>11.760000000000201</v>
      </c>
      <c r="AH155" s="14" t="str">
        <f>IFERROR(VLOOKUP(AG155,'CRUCE OPORTUNIDADES'!$C$6:$D$105,2,FALSE),"")</f>
        <v/>
      </c>
      <c r="AI155" s="14">
        <v>12.760000000000201</v>
      </c>
      <c r="AJ155" s="14" t="str">
        <f>IFERROR(VLOOKUP(AI155,'CRUCE OPORTUNIDADES'!$C$6:$D$105,2,FALSE),"")</f>
        <v/>
      </c>
      <c r="AK155" s="14">
        <v>13.760000000000201</v>
      </c>
      <c r="AL155" s="14" t="str">
        <f>IFERROR(VLOOKUP(AK155,'CRUCE OPORTUNIDADES'!$C$6:$D$105,2,FALSE),"")</f>
        <v/>
      </c>
      <c r="AM155" s="14">
        <v>14.7600000000003</v>
      </c>
      <c r="AN155" s="14" t="str">
        <f>IFERROR(VLOOKUP(AM155,'CRUCE OPORTUNIDADES'!$C$6:$D$105,2,FALSE),"")</f>
        <v/>
      </c>
      <c r="AO155" s="14">
        <v>15.7600000000003</v>
      </c>
      <c r="AP155" s="14" t="str">
        <f>IFERROR(VLOOKUP(AO155,'CRUCE OPORTUNIDADES'!$C$6:$D$105,2,FALSE),"")</f>
        <v/>
      </c>
      <c r="AQ155" s="14">
        <v>16.7600000000003</v>
      </c>
      <c r="AR155" s="14" t="str">
        <f>IFERROR(VLOOKUP(AQ155,'CRUCE OPORTUNIDADES'!$C$6:$D$105,2,FALSE),"")</f>
        <v/>
      </c>
      <c r="AS155" s="14">
        <v>17.7600000000003</v>
      </c>
      <c r="AT155" s="14" t="str">
        <f>IFERROR(VLOOKUP(AS155,'CRUCE OPORTUNIDADES'!$C$6:$D$105,2,FALSE),"")</f>
        <v/>
      </c>
      <c r="AU155" s="14">
        <v>18.7600000000003</v>
      </c>
      <c r="AV155" s="14" t="str">
        <f>IFERROR(VLOOKUP(AU155,'CRUCE OPORTUNIDADES'!$C$6:$D$105,2,FALSE),"")</f>
        <v/>
      </c>
      <c r="AW155" s="14">
        <v>19.760000000000399</v>
      </c>
      <c r="AX155" s="14" t="str">
        <f>IFERROR(VLOOKUP(AW155,'CRUCE OPORTUNIDADES'!$C$6:$D$105,2,FALSE),"")</f>
        <v/>
      </c>
      <c r="AY155" s="14">
        <v>20.760000000000399</v>
      </c>
      <c r="AZ155" s="14" t="str">
        <f>IFERROR(VLOOKUP(AY155,'CRUCE OPORTUNIDADES'!$C$6:$D$105,2,FALSE),"")</f>
        <v/>
      </c>
      <c r="BA155" s="14">
        <v>21.760000000000399</v>
      </c>
      <c r="BB155" s="14" t="str">
        <f>IFERROR(VLOOKUP(BA155,'CRUCE OPORTUNIDADES'!$C$6:$D$105,2,FALSE),"")</f>
        <v/>
      </c>
      <c r="BC155" s="14">
        <v>22.760000000000399</v>
      </c>
      <c r="BD155" s="14" t="str">
        <f>IFERROR(VLOOKUP(BC155,'CRUCE OPORTUNIDADES'!$C$6:$D$105,2,FALSE),"")</f>
        <v/>
      </c>
      <c r="BE155" s="14">
        <v>23.760000000000399</v>
      </c>
      <c r="BF155" s="14" t="str">
        <f>IFERROR(VLOOKUP(BE155,'CRUCE OPORTUNIDADES'!$C$6:$D$105,2,FALSE),"")</f>
        <v/>
      </c>
      <c r="BG155" s="14">
        <v>24.760000000000499</v>
      </c>
      <c r="BH155" s="14" t="str">
        <f>IFERROR(VLOOKUP(BG155,'CRUCE OPORTUNIDADES'!$C$6:$D$105,2,FALSE),"")</f>
        <v/>
      </c>
      <c r="BI155" s="14">
        <v>25.760000000000499</v>
      </c>
      <c r="BJ155" s="14" t="str">
        <f>IFERROR(VLOOKUP(BI155,'CRUCE OPORTUNIDADES'!$C$6:$D$105,2,FALSE),"")</f>
        <v/>
      </c>
    </row>
    <row r="156" spans="13:62">
      <c r="N156" s="14" t="str">
        <f>IF(N157&lt;&gt;""," -O","")</f>
        <v/>
      </c>
      <c r="P156" s="14" t="str">
        <f>IF(P157&lt;&gt;""," -O","")</f>
        <v/>
      </c>
      <c r="R156" s="14" t="str">
        <f>IF(R157&lt;&gt;""," -O","")</f>
        <v/>
      </c>
      <c r="T156" s="14" t="str">
        <f>IF(T157&lt;&gt;""," -O","")</f>
        <v/>
      </c>
      <c r="V156" s="14" t="str">
        <f>IF(V157&lt;&gt;""," -O","")</f>
        <v/>
      </c>
      <c r="X156" s="14" t="str">
        <f>IF(X157&lt;&gt;""," -O","")</f>
        <v/>
      </c>
      <c r="Z156" s="14" t="str">
        <f>IF(Z157&lt;&gt;""," -O","")</f>
        <v/>
      </c>
      <c r="AB156" s="14" t="str">
        <f>IF(AB157&lt;&gt;""," -O","")</f>
        <v/>
      </c>
      <c r="AD156" s="14" t="str">
        <f>IF(AD157&lt;&gt;""," -O","")</f>
        <v/>
      </c>
      <c r="AF156" s="14" t="str">
        <f>IF(AF157&lt;&gt;""," -O","")</f>
        <v/>
      </c>
      <c r="AH156" s="14" t="str">
        <f>IF(AH157&lt;&gt;""," -O","")</f>
        <v/>
      </c>
      <c r="AJ156" s="14" t="str">
        <f>IF(AJ157&lt;&gt;""," -O","")</f>
        <v/>
      </c>
      <c r="AL156" s="14" t="str">
        <f>IF(AL157&lt;&gt;""," -O","")</f>
        <v/>
      </c>
      <c r="AN156" s="14" t="str">
        <f>IF(AN157&lt;&gt;""," -O","")</f>
        <v/>
      </c>
      <c r="AP156" s="14" t="str">
        <f>IF(AP157&lt;&gt;""," -O","")</f>
        <v/>
      </c>
      <c r="AR156" s="14" t="str">
        <f>IF(AR157&lt;&gt;""," -O","")</f>
        <v/>
      </c>
      <c r="AT156" s="14" t="str">
        <f>IF(AT157&lt;&gt;""," -O","")</f>
        <v/>
      </c>
      <c r="AV156" s="14" t="str">
        <f>IF(AV157&lt;&gt;""," -O","")</f>
        <v/>
      </c>
      <c r="AX156" s="14" t="str">
        <f>IF(AX157&lt;&gt;""," -O","")</f>
        <v/>
      </c>
      <c r="AZ156" s="14" t="str">
        <f>IF(AZ157&lt;&gt;""," -O","")</f>
        <v/>
      </c>
      <c r="BB156" s="14" t="str">
        <f>IF(BB157&lt;&gt;""," -O","")</f>
        <v/>
      </c>
      <c r="BD156" s="14" t="str">
        <f>IF(BD157&lt;&gt;""," -O","")</f>
        <v/>
      </c>
      <c r="BF156" s="14" t="str">
        <f>IF(BF157&lt;&gt;""," -O","")</f>
        <v/>
      </c>
      <c r="BH156" s="14" t="str">
        <f>IF(BH157&lt;&gt;""," -O","")</f>
        <v/>
      </c>
      <c r="BJ156" s="14" t="str">
        <f>IF(BJ157&lt;&gt;""," -O","")</f>
        <v/>
      </c>
    </row>
    <row r="157" spans="13:62">
      <c r="M157" s="14">
        <v>1.77</v>
      </c>
      <c r="N157" s="14" t="str">
        <f>IFERROR(VLOOKUP(M157,'CRUCE OPORTUNIDADES'!$C$6:$D$105,2,FALSE),"")</f>
        <v/>
      </c>
      <c r="O157" s="14">
        <v>2.77000000000002</v>
      </c>
      <c r="P157" s="14" t="str">
        <f>IFERROR(VLOOKUP(O157,'CRUCE OPORTUNIDADES'!$C$6:$D$105,2,FALSE),"")</f>
        <v/>
      </c>
      <c r="Q157" s="14">
        <v>3.77000000000004</v>
      </c>
      <c r="R157" s="14" t="str">
        <f>IFERROR(VLOOKUP(Q157,'CRUCE OPORTUNIDADES'!$C$6:$D$105,2,FALSE),"")</f>
        <v/>
      </c>
      <c r="S157" s="14">
        <v>4.77000000000006</v>
      </c>
      <c r="T157" s="14" t="str">
        <f>IFERROR(VLOOKUP(S157,'CRUCE OPORTUNIDADES'!$C$6:$D$105,2,FALSE),"")</f>
        <v/>
      </c>
      <c r="U157" s="14">
        <v>5.7700000000000804</v>
      </c>
      <c r="V157" s="14" t="str">
        <f>IFERROR(VLOOKUP(U157,'CRUCE OPORTUNIDADES'!$C$6:$D$105,2,FALSE),"")</f>
        <v/>
      </c>
      <c r="W157" s="14">
        <v>6.7700000000000999</v>
      </c>
      <c r="X157" s="14" t="str">
        <f>IFERROR(VLOOKUP(W157,'CRUCE OPORTUNIDADES'!$C$6:$D$105,2,FALSE),"")</f>
        <v/>
      </c>
      <c r="Y157" s="14">
        <v>7.7700000000001204</v>
      </c>
      <c r="Z157" s="14" t="str">
        <f>IFERROR(VLOOKUP(Y157,'CRUCE OPORTUNIDADES'!$C$6:$D$105,2,FALSE),"")</f>
        <v/>
      </c>
      <c r="AA157" s="14">
        <v>8.7700000000001399</v>
      </c>
      <c r="AB157" s="14" t="str">
        <f>IFERROR(VLOOKUP(AA157,'CRUCE OPORTUNIDADES'!$C$6:$D$105,2,FALSE),"")</f>
        <v/>
      </c>
      <c r="AC157" s="14">
        <v>9.7700000000001594</v>
      </c>
      <c r="AD157" s="14" t="str">
        <f>IFERROR(VLOOKUP(AC157,'CRUCE OPORTUNIDADES'!$C$6:$D$105,2,FALSE),"")</f>
        <v/>
      </c>
      <c r="AE157" s="14">
        <v>10.7700000000002</v>
      </c>
      <c r="AF157" s="14" t="str">
        <f>IFERROR(VLOOKUP(AE157,'CRUCE OPORTUNIDADES'!$C$6:$D$105,2,FALSE),"")</f>
        <v/>
      </c>
      <c r="AG157" s="14">
        <v>11.7700000000002</v>
      </c>
      <c r="AH157" s="14" t="str">
        <f>IFERROR(VLOOKUP(AG157,'CRUCE OPORTUNIDADES'!$C$6:$D$105,2,FALSE),"")</f>
        <v/>
      </c>
      <c r="AI157" s="14">
        <v>12.7700000000002</v>
      </c>
      <c r="AJ157" s="14" t="str">
        <f>IFERROR(VLOOKUP(AI157,'CRUCE OPORTUNIDADES'!$C$6:$D$105,2,FALSE),"")</f>
        <v/>
      </c>
      <c r="AK157" s="14">
        <v>13.7700000000002</v>
      </c>
      <c r="AL157" s="14" t="str">
        <f>IFERROR(VLOOKUP(AK157,'CRUCE OPORTUNIDADES'!$C$6:$D$105,2,FALSE),"")</f>
        <v/>
      </c>
      <c r="AM157" s="14">
        <v>14.7700000000003</v>
      </c>
      <c r="AN157" s="14" t="str">
        <f>IFERROR(VLOOKUP(AM157,'CRUCE OPORTUNIDADES'!$C$6:$D$105,2,FALSE),"")</f>
        <v/>
      </c>
      <c r="AO157" s="14">
        <v>15.7700000000003</v>
      </c>
      <c r="AP157" s="14" t="str">
        <f>IFERROR(VLOOKUP(AO157,'CRUCE OPORTUNIDADES'!$C$6:$D$105,2,FALSE),"")</f>
        <v/>
      </c>
      <c r="AQ157" s="14">
        <v>16.770000000000302</v>
      </c>
      <c r="AR157" s="14" t="str">
        <f>IFERROR(VLOOKUP(AQ157,'CRUCE OPORTUNIDADES'!$C$6:$D$105,2,FALSE),"")</f>
        <v/>
      </c>
      <c r="AS157" s="14">
        <v>17.770000000000302</v>
      </c>
      <c r="AT157" s="14" t="str">
        <f>IFERROR(VLOOKUP(AS157,'CRUCE OPORTUNIDADES'!$C$6:$D$105,2,FALSE),"")</f>
        <v/>
      </c>
      <c r="AU157" s="14">
        <v>18.770000000000302</v>
      </c>
      <c r="AV157" s="14" t="str">
        <f>IFERROR(VLOOKUP(AU157,'CRUCE OPORTUNIDADES'!$C$6:$D$105,2,FALSE),"")</f>
        <v/>
      </c>
      <c r="AW157" s="14">
        <v>19.770000000000401</v>
      </c>
      <c r="AX157" s="14" t="str">
        <f>IFERROR(VLOOKUP(AW157,'CRUCE OPORTUNIDADES'!$C$6:$D$105,2,FALSE),"")</f>
        <v/>
      </c>
      <c r="AY157" s="14">
        <v>20.770000000000401</v>
      </c>
      <c r="AZ157" s="14" t="str">
        <f>IFERROR(VLOOKUP(AY157,'CRUCE OPORTUNIDADES'!$C$6:$D$105,2,FALSE),"")</f>
        <v/>
      </c>
      <c r="BA157" s="14">
        <v>21.770000000000401</v>
      </c>
      <c r="BB157" s="14" t="str">
        <f>IFERROR(VLOOKUP(BA157,'CRUCE OPORTUNIDADES'!$C$6:$D$105,2,FALSE),"")</f>
        <v/>
      </c>
      <c r="BC157" s="14">
        <v>22.770000000000401</v>
      </c>
      <c r="BD157" s="14" t="str">
        <f>IFERROR(VLOOKUP(BC157,'CRUCE OPORTUNIDADES'!$C$6:$D$105,2,FALSE),"")</f>
        <v/>
      </c>
      <c r="BE157" s="14">
        <v>23.770000000000401</v>
      </c>
      <c r="BF157" s="14" t="str">
        <f>IFERROR(VLOOKUP(BE157,'CRUCE OPORTUNIDADES'!$C$6:$D$105,2,FALSE),"")</f>
        <v/>
      </c>
      <c r="BG157" s="14">
        <v>24.770000000000501</v>
      </c>
      <c r="BH157" s="14" t="str">
        <f>IFERROR(VLOOKUP(BG157,'CRUCE OPORTUNIDADES'!$C$6:$D$105,2,FALSE),"")</f>
        <v/>
      </c>
      <c r="BI157" s="14">
        <v>25.770000000000501</v>
      </c>
      <c r="BJ157" s="14" t="str">
        <f>IFERROR(VLOOKUP(BI157,'CRUCE OPORTUNIDADES'!$C$6:$D$105,2,FALSE),"")</f>
        <v/>
      </c>
    </row>
    <row r="158" spans="13:62">
      <c r="N158" s="14" t="str">
        <f>IF(N159&lt;&gt;""," -O","")</f>
        <v/>
      </c>
      <c r="P158" s="14" t="str">
        <f>IF(P159&lt;&gt;""," -O","")</f>
        <v/>
      </c>
      <c r="R158" s="14" t="str">
        <f>IF(R159&lt;&gt;""," -O","")</f>
        <v/>
      </c>
      <c r="T158" s="14" t="str">
        <f>IF(T159&lt;&gt;""," -O","")</f>
        <v/>
      </c>
      <c r="V158" s="14" t="str">
        <f>IF(V159&lt;&gt;""," -O","")</f>
        <v/>
      </c>
      <c r="X158" s="14" t="str">
        <f>IF(X159&lt;&gt;""," -O","")</f>
        <v/>
      </c>
      <c r="Z158" s="14" t="str">
        <f>IF(Z159&lt;&gt;""," -O","")</f>
        <v/>
      </c>
      <c r="AB158" s="14" t="str">
        <f>IF(AB159&lt;&gt;""," -O","")</f>
        <v/>
      </c>
      <c r="AD158" s="14" t="str">
        <f>IF(AD159&lt;&gt;""," -O","")</f>
        <v/>
      </c>
      <c r="AF158" s="14" t="str">
        <f>IF(AF159&lt;&gt;""," -O","")</f>
        <v/>
      </c>
      <c r="AH158" s="14" t="str">
        <f>IF(AH159&lt;&gt;""," -O","")</f>
        <v/>
      </c>
      <c r="AJ158" s="14" t="str">
        <f>IF(AJ159&lt;&gt;""," -O","")</f>
        <v/>
      </c>
      <c r="AL158" s="14" t="str">
        <f>IF(AL159&lt;&gt;""," -O","")</f>
        <v/>
      </c>
      <c r="AN158" s="14" t="str">
        <f>IF(AN159&lt;&gt;""," -O","")</f>
        <v/>
      </c>
      <c r="AP158" s="14" t="str">
        <f>IF(AP159&lt;&gt;""," -O","")</f>
        <v/>
      </c>
      <c r="AR158" s="14" t="str">
        <f>IF(AR159&lt;&gt;""," -O","")</f>
        <v/>
      </c>
      <c r="AT158" s="14" t="str">
        <f>IF(AT159&lt;&gt;""," -O","")</f>
        <v/>
      </c>
      <c r="AV158" s="14" t="str">
        <f>IF(AV159&lt;&gt;""," -O","")</f>
        <v/>
      </c>
      <c r="AX158" s="14" t="str">
        <f>IF(AX159&lt;&gt;""," -O","")</f>
        <v/>
      </c>
      <c r="AZ158" s="14" t="str">
        <f>IF(AZ159&lt;&gt;""," -O","")</f>
        <v/>
      </c>
      <c r="BB158" s="14" t="str">
        <f>IF(BB159&lt;&gt;""," -O","")</f>
        <v/>
      </c>
      <c r="BD158" s="14" t="str">
        <f>IF(BD159&lt;&gt;""," -O","")</f>
        <v/>
      </c>
      <c r="BF158" s="14" t="str">
        <f>IF(BF159&lt;&gt;""," -O","")</f>
        <v/>
      </c>
      <c r="BH158" s="14" t="str">
        <f>IF(BH159&lt;&gt;""," -O","")</f>
        <v/>
      </c>
      <c r="BJ158" s="14" t="str">
        <f>IF(BJ159&lt;&gt;""," -O","")</f>
        <v/>
      </c>
    </row>
    <row r="159" spans="13:62">
      <c r="M159" s="14">
        <v>1.78</v>
      </c>
      <c r="N159" s="14" t="str">
        <f>IFERROR(VLOOKUP(M159,'CRUCE OPORTUNIDADES'!$C$6:$D$105,2,FALSE),"")</f>
        <v/>
      </c>
      <c r="O159" s="14">
        <v>2.7800000000000198</v>
      </c>
      <c r="P159" s="14" t="str">
        <f>IFERROR(VLOOKUP(O159,'CRUCE OPORTUNIDADES'!$C$6:$D$105,2,FALSE),"")</f>
        <v/>
      </c>
      <c r="Q159" s="14">
        <v>3.7800000000000402</v>
      </c>
      <c r="R159" s="14" t="str">
        <f>IFERROR(VLOOKUP(Q159,'CRUCE OPORTUNIDADES'!$C$6:$D$105,2,FALSE),"")</f>
        <v/>
      </c>
      <c r="S159" s="14">
        <v>4.7800000000000598</v>
      </c>
      <c r="T159" s="14" t="str">
        <f>IFERROR(VLOOKUP(S159,'CRUCE OPORTUNIDADES'!$C$6:$D$105,2,FALSE),"")</f>
        <v/>
      </c>
      <c r="U159" s="14">
        <v>5.7800000000000802</v>
      </c>
      <c r="V159" s="14" t="str">
        <f>IFERROR(VLOOKUP(U159,'CRUCE OPORTUNIDADES'!$C$6:$D$105,2,FALSE),"")</f>
        <v/>
      </c>
      <c r="W159" s="14">
        <v>6.7800000000000997</v>
      </c>
      <c r="X159" s="14" t="str">
        <f>IFERROR(VLOOKUP(W159,'CRUCE OPORTUNIDADES'!$C$6:$D$105,2,FALSE),"")</f>
        <v/>
      </c>
      <c r="Y159" s="14">
        <v>7.7800000000001202</v>
      </c>
      <c r="Z159" s="14" t="str">
        <f>IFERROR(VLOOKUP(Y159,'CRUCE OPORTUNIDADES'!$C$6:$D$105,2,FALSE),"")</f>
        <v/>
      </c>
      <c r="AA159" s="14">
        <v>8.7800000000001397</v>
      </c>
      <c r="AB159" s="14" t="str">
        <f>IFERROR(VLOOKUP(AA159,'CRUCE OPORTUNIDADES'!$C$6:$D$105,2,FALSE),"")</f>
        <v/>
      </c>
      <c r="AC159" s="14">
        <v>9.7800000000001592</v>
      </c>
      <c r="AD159" s="14" t="str">
        <f>IFERROR(VLOOKUP(AC159,'CRUCE OPORTUNIDADES'!$C$6:$D$105,2,FALSE),"")</f>
        <v/>
      </c>
      <c r="AE159" s="14">
        <v>10.7800000000002</v>
      </c>
      <c r="AF159" s="14" t="str">
        <f>IFERROR(VLOOKUP(AE159,'CRUCE OPORTUNIDADES'!$C$6:$D$105,2,FALSE),"")</f>
        <v/>
      </c>
      <c r="AG159" s="14">
        <v>11.7800000000002</v>
      </c>
      <c r="AH159" s="14" t="str">
        <f>IFERROR(VLOOKUP(AG159,'CRUCE OPORTUNIDADES'!$C$6:$D$105,2,FALSE),"")</f>
        <v/>
      </c>
      <c r="AI159" s="14">
        <v>12.7800000000002</v>
      </c>
      <c r="AJ159" s="14" t="str">
        <f>IFERROR(VLOOKUP(AI159,'CRUCE OPORTUNIDADES'!$C$6:$D$105,2,FALSE),"")</f>
        <v/>
      </c>
      <c r="AK159" s="14">
        <v>13.7800000000002</v>
      </c>
      <c r="AL159" s="14" t="str">
        <f>IFERROR(VLOOKUP(AK159,'CRUCE OPORTUNIDADES'!$C$6:$D$105,2,FALSE),"")</f>
        <v/>
      </c>
      <c r="AM159" s="14">
        <v>14.7800000000003</v>
      </c>
      <c r="AN159" s="14" t="str">
        <f>IFERROR(VLOOKUP(AM159,'CRUCE OPORTUNIDADES'!$C$6:$D$105,2,FALSE),"")</f>
        <v/>
      </c>
      <c r="AO159" s="14">
        <v>15.7800000000003</v>
      </c>
      <c r="AP159" s="14" t="str">
        <f>IFERROR(VLOOKUP(AO159,'CRUCE OPORTUNIDADES'!$C$6:$D$105,2,FALSE),"")</f>
        <v/>
      </c>
      <c r="AQ159" s="14">
        <v>16.7800000000003</v>
      </c>
      <c r="AR159" s="14" t="str">
        <f>IFERROR(VLOOKUP(AQ159,'CRUCE OPORTUNIDADES'!$C$6:$D$105,2,FALSE),"")</f>
        <v/>
      </c>
      <c r="AS159" s="14">
        <v>17.7800000000003</v>
      </c>
      <c r="AT159" s="14" t="str">
        <f>IFERROR(VLOOKUP(AS159,'CRUCE OPORTUNIDADES'!$C$6:$D$105,2,FALSE),"")</f>
        <v/>
      </c>
      <c r="AU159" s="14">
        <v>18.7800000000003</v>
      </c>
      <c r="AV159" s="14" t="str">
        <f>IFERROR(VLOOKUP(AU159,'CRUCE OPORTUNIDADES'!$C$6:$D$105,2,FALSE),"")</f>
        <v/>
      </c>
      <c r="AW159" s="14">
        <v>19.780000000000399</v>
      </c>
      <c r="AX159" s="14" t="str">
        <f>IFERROR(VLOOKUP(AW159,'CRUCE OPORTUNIDADES'!$C$6:$D$105,2,FALSE),"")</f>
        <v/>
      </c>
      <c r="AY159" s="14">
        <v>20.780000000000399</v>
      </c>
      <c r="AZ159" s="14" t="str">
        <f>IFERROR(VLOOKUP(AY159,'CRUCE OPORTUNIDADES'!$C$6:$D$105,2,FALSE),"")</f>
        <v/>
      </c>
      <c r="BA159" s="14">
        <v>21.780000000000399</v>
      </c>
      <c r="BB159" s="14" t="str">
        <f>IFERROR(VLOOKUP(BA159,'CRUCE OPORTUNIDADES'!$C$6:$D$105,2,FALSE),"")</f>
        <v/>
      </c>
      <c r="BC159" s="14">
        <v>22.780000000000399</v>
      </c>
      <c r="BD159" s="14" t="str">
        <f>IFERROR(VLOOKUP(BC159,'CRUCE OPORTUNIDADES'!$C$6:$D$105,2,FALSE),"")</f>
        <v/>
      </c>
      <c r="BE159" s="14">
        <v>23.780000000000399</v>
      </c>
      <c r="BF159" s="14" t="str">
        <f>IFERROR(VLOOKUP(BE159,'CRUCE OPORTUNIDADES'!$C$6:$D$105,2,FALSE),"")</f>
        <v/>
      </c>
      <c r="BG159" s="14">
        <v>24.780000000000499</v>
      </c>
      <c r="BH159" s="14" t="str">
        <f>IFERROR(VLOOKUP(BG159,'CRUCE OPORTUNIDADES'!$C$6:$D$105,2,FALSE),"")</f>
        <v/>
      </c>
      <c r="BI159" s="14">
        <v>25.780000000000499</v>
      </c>
      <c r="BJ159" s="14" t="str">
        <f>IFERROR(VLOOKUP(BI159,'CRUCE OPORTUNIDADES'!$C$6:$D$105,2,FALSE),"")</f>
        <v/>
      </c>
    </row>
    <row r="160" spans="13:62">
      <c r="N160" s="14" t="str">
        <f>IF(N161&lt;&gt;""," -O","")</f>
        <v/>
      </c>
      <c r="P160" s="14" t="str">
        <f>IF(P161&lt;&gt;""," -O","")</f>
        <v/>
      </c>
      <c r="R160" s="14" t="str">
        <f>IF(R161&lt;&gt;""," -O","")</f>
        <v/>
      </c>
      <c r="T160" s="14" t="str">
        <f>IF(T161&lt;&gt;""," -O","")</f>
        <v/>
      </c>
      <c r="V160" s="14" t="str">
        <f>IF(V161&lt;&gt;""," -O","")</f>
        <v/>
      </c>
      <c r="X160" s="14" t="str">
        <f>IF(X161&lt;&gt;""," -O","")</f>
        <v/>
      </c>
      <c r="Z160" s="14" t="str">
        <f>IF(Z161&lt;&gt;""," -O","")</f>
        <v/>
      </c>
      <c r="AB160" s="14" t="str">
        <f>IF(AB161&lt;&gt;""," -O","")</f>
        <v/>
      </c>
      <c r="AD160" s="14" t="str">
        <f>IF(AD161&lt;&gt;""," -O","")</f>
        <v/>
      </c>
      <c r="AF160" s="14" t="str">
        <f>IF(AF161&lt;&gt;""," -O","")</f>
        <v/>
      </c>
      <c r="AH160" s="14" t="str">
        <f>IF(AH161&lt;&gt;""," -O","")</f>
        <v/>
      </c>
      <c r="AJ160" s="14" t="str">
        <f>IF(AJ161&lt;&gt;""," -O","")</f>
        <v/>
      </c>
      <c r="AL160" s="14" t="str">
        <f>IF(AL161&lt;&gt;""," -O","")</f>
        <v/>
      </c>
      <c r="AN160" s="14" t="str">
        <f>IF(AN161&lt;&gt;""," -O","")</f>
        <v/>
      </c>
      <c r="AP160" s="14" t="str">
        <f>IF(AP161&lt;&gt;""," -O","")</f>
        <v/>
      </c>
      <c r="AR160" s="14" t="str">
        <f>IF(AR161&lt;&gt;""," -O","")</f>
        <v/>
      </c>
      <c r="AT160" s="14" t="str">
        <f>IF(AT161&lt;&gt;""," -O","")</f>
        <v/>
      </c>
      <c r="AV160" s="14" t="str">
        <f>IF(AV161&lt;&gt;""," -O","")</f>
        <v/>
      </c>
      <c r="AX160" s="14" t="str">
        <f>IF(AX161&lt;&gt;""," -O","")</f>
        <v/>
      </c>
      <c r="AZ160" s="14" t="str">
        <f>IF(AZ161&lt;&gt;""," -O","")</f>
        <v/>
      </c>
      <c r="BB160" s="14" t="str">
        <f>IF(BB161&lt;&gt;""," -O","")</f>
        <v/>
      </c>
      <c r="BD160" s="14" t="str">
        <f>IF(BD161&lt;&gt;""," -O","")</f>
        <v/>
      </c>
      <c r="BF160" s="14" t="str">
        <f>IF(BF161&lt;&gt;""," -O","")</f>
        <v/>
      </c>
      <c r="BH160" s="14" t="str">
        <f>IF(BH161&lt;&gt;""," -O","")</f>
        <v/>
      </c>
      <c r="BJ160" s="14" t="str">
        <f>IF(BJ161&lt;&gt;""," -O","")</f>
        <v/>
      </c>
    </row>
    <row r="161" spans="13:62">
      <c r="M161" s="14">
        <v>1.79</v>
      </c>
      <c r="N161" s="14" t="str">
        <f>IFERROR(VLOOKUP(M161,'CRUCE OPORTUNIDADES'!$C$6:$D$105,2,FALSE),"")</f>
        <v/>
      </c>
      <c r="O161" s="14">
        <v>2.79000000000002</v>
      </c>
      <c r="P161" s="14" t="str">
        <f>IFERROR(VLOOKUP(O161,'CRUCE OPORTUNIDADES'!$C$6:$D$105,2,FALSE),"")</f>
        <v/>
      </c>
      <c r="Q161" s="14">
        <v>3.79000000000004</v>
      </c>
      <c r="R161" s="14" t="str">
        <f>IFERROR(VLOOKUP(Q161,'CRUCE OPORTUNIDADES'!$C$6:$D$105,2,FALSE),"")</f>
        <v/>
      </c>
      <c r="S161" s="14">
        <v>4.7900000000000604</v>
      </c>
      <c r="T161" s="14" t="str">
        <f>IFERROR(VLOOKUP(S161,'CRUCE OPORTUNIDADES'!$C$6:$D$105,2,FALSE),"")</f>
        <v/>
      </c>
      <c r="U161" s="14">
        <v>5.79000000000008</v>
      </c>
      <c r="V161" s="14" t="str">
        <f>IFERROR(VLOOKUP(U161,'CRUCE OPORTUNIDADES'!$C$6:$D$105,2,FALSE),"")</f>
        <v/>
      </c>
      <c r="W161" s="14">
        <v>6.7900000000001004</v>
      </c>
      <c r="X161" s="14" t="str">
        <f>IFERROR(VLOOKUP(W161,'CRUCE OPORTUNIDADES'!$C$6:$D$105,2,FALSE),"")</f>
        <v/>
      </c>
      <c r="Y161" s="14">
        <v>7.7900000000001199</v>
      </c>
      <c r="Z161" s="14" t="str">
        <f>IFERROR(VLOOKUP(Y161,'CRUCE OPORTUNIDADES'!$C$6:$D$105,2,FALSE),"")</f>
        <v/>
      </c>
      <c r="AA161" s="14">
        <v>8.7900000000001395</v>
      </c>
      <c r="AB161" s="14" t="str">
        <f>IFERROR(VLOOKUP(AA161,'CRUCE OPORTUNIDADES'!$C$6:$D$105,2,FALSE),"")</f>
        <v/>
      </c>
      <c r="AC161" s="14">
        <v>9.7900000000001608</v>
      </c>
      <c r="AD161" s="14" t="str">
        <f>IFERROR(VLOOKUP(AC161,'CRUCE OPORTUNIDADES'!$C$6:$D$105,2,FALSE),"")</f>
        <v/>
      </c>
      <c r="AE161" s="14">
        <v>10.7900000000002</v>
      </c>
      <c r="AF161" s="14" t="str">
        <f>IFERROR(VLOOKUP(AE161,'CRUCE OPORTUNIDADES'!$C$6:$D$105,2,FALSE),"")</f>
        <v/>
      </c>
      <c r="AG161" s="14">
        <v>11.7900000000002</v>
      </c>
      <c r="AH161" s="14" t="str">
        <f>IFERROR(VLOOKUP(AG161,'CRUCE OPORTUNIDADES'!$C$6:$D$105,2,FALSE),"")</f>
        <v/>
      </c>
      <c r="AI161" s="14">
        <v>12.7900000000002</v>
      </c>
      <c r="AJ161" s="14" t="str">
        <f>IFERROR(VLOOKUP(AI161,'CRUCE OPORTUNIDADES'!$C$6:$D$105,2,FALSE),"")</f>
        <v/>
      </c>
      <c r="AK161" s="14">
        <v>13.7900000000002</v>
      </c>
      <c r="AL161" s="14" t="str">
        <f>IFERROR(VLOOKUP(AK161,'CRUCE OPORTUNIDADES'!$C$6:$D$105,2,FALSE),"")</f>
        <v/>
      </c>
      <c r="AM161" s="14">
        <v>14.790000000000299</v>
      </c>
      <c r="AN161" s="14" t="str">
        <f>IFERROR(VLOOKUP(AM161,'CRUCE OPORTUNIDADES'!$C$6:$D$105,2,FALSE),"")</f>
        <v/>
      </c>
      <c r="AO161" s="14">
        <v>15.790000000000299</v>
      </c>
      <c r="AP161" s="14" t="str">
        <f>IFERROR(VLOOKUP(AO161,'CRUCE OPORTUNIDADES'!$C$6:$D$105,2,FALSE),"")</f>
        <v/>
      </c>
      <c r="AQ161" s="14">
        <v>16.790000000000301</v>
      </c>
      <c r="AR161" s="14" t="str">
        <f>IFERROR(VLOOKUP(AQ161,'CRUCE OPORTUNIDADES'!$C$6:$D$105,2,FALSE),"")</f>
        <v/>
      </c>
      <c r="AS161" s="14">
        <v>17.790000000000301</v>
      </c>
      <c r="AT161" s="14" t="str">
        <f>IFERROR(VLOOKUP(AS161,'CRUCE OPORTUNIDADES'!$C$6:$D$105,2,FALSE),"")</f>
        <v/>
      </c>
      <c r="AU161" s="14">
        <v>18.790000000000301</v>
      </c>
      <c r="AV161" s="14" t="str">
        <f>IFERROR(VLOOKUP(AU161,'CRUCE OPORTUNIDADES'!$C$6:$D$105,2,FALSE),"")</f>
        <v/>
      </c>
      <c r="AW161" s="14">
        <v>19.790000000000401</v>
      </c>
      <c r="AX161" s="14" t="str">
        <f>IFERROR(VLOOKUP(AW161,'CRUCE OPORTUNIDADES'!$C$6:$D$105,2,FALSE),"")</f>
        <v/>
      </c>
      <c r="AY161" s="14">
        <v>20.790000000000401</v>
      </c>
      <c r="AZ161" s="14" t="str">
        <f>IFERROR(VLOOKUP(AY161,'CRUCE OPORTUNIDADES'!$C$6:$D$105,2,FALSE),"")</f>
        <v/>
      </c>
      <c r="BA161" s="14">
        <v>21.790000000000401</v>
      </c>
      <c r="BB161" s="14" t="str">
        <f>IFERROR(VLOOKUP(BA161,'CRUCE OPORTUNIDADES'!$C$6:$D$105,2,FALSE),"")</f>
        <v/>
      </c>
      <c r="BC161" s="14">
        <v>22.790000000000401</v>
      </c>
      <c r="BD161" s="14" t="str">
        <f>IFERROR(VLOOKUP(BC161,'CRUCE OPORTUNIDADES'!$C$6:$D$105,2,FALSE),"")</f>
        <v/>
      </c>
      <c r="BE161" s="14">
        <v>23.790000000000401</v>
      </c>
      <c r="BF161" s="14" t="str">
        <f>IFERROR(VLOOKUP(BE161,'CRUCE OPORTUNIDADES'!$C$6:$D$105,2,FALSE),"")</f>
        <v/>
      </c>
      <c r="BG161" s="14">
        <v>24.7900000000005</v>
      </c>
      <c r="BH161" s="14" t="str">
        <f>IFERROR(VLOOKUP(BG161,'CRUCE OPORTUNIDADES'!$C$6:$D$105,2,FALSE),"")</f>
        <v/>
      </c>
      <c r="BI161" s="14">
        <v>25.7900000000005</v>
      </c>
      <c r="BJ161" s="14" t="str">
        <f>IFERROR(VLOOKUP(BI161,'CRUCE OPORTUNIDADES'!$C$6:$D$105,2,FALSE),"")</f>
        <v/>
      </c>
    </row>
    <row r="162" spans="13:62">
      <c r="N162" s="14" t="str">
        <f>IF(N163&lt;&gt;""," -O","")</f>
        <v/>
      </c>
      <c r="P162" s="14" t="str">
        <f>IF(P163&lt;&gt;""," -O","")</f>
        <v/>
      </c>
      <c r="R162" s="14" t="str">
        <f>IF(R163&lt;&gt;""," -O","")</f>
        <v/>
      </c>
      <c r="T162" s="14" t="str">
        <f>IF(T163&lt;&gt;""," -O","")</f>
        <v/>
      </c>
      <c r="V162" s="14" t="str">
        <f>IF(V163&lt;&gt;""," -O","")</f>
        <v/>
      </c>
      <c r="X162" s="14" t="str">
        <f>IF(X163&lt;&gt;""," -O","")</f>
        <v/>
      </c>
      <c r="Z162" s="14" t="str">
        <f>IF(Z163&lt;&gt;""," -O","")</f>
        <v/>
      </c>
      <c r="AB162" s="14" t="str">
        <f>IF(AB163&lt;&gt;""," -O","")</f>
        <v/>
      </c>
      <c r="AD162" s="14" t="str">
        <f>IF(AD163&lt;&gt;""," -O","")</f>
        <v/>
      </c>
      <c r="AF162" s="14" t="str">
        <f>IF(AF163&lt;&gt;""," -O","")</f>
        <v/>
      </c>
      <c r="AH162" s="14" t="str">
        <f>IF(AH163&lt;&gt;""," -O","")</f>
        <v/>
      </c>
      <c r="AJ162" s="14" t="str">
        <f>IF(AJ163&lt;&gt;""," -O","")</f>
        <v/>
      </c>
      <c r="AL162" s="14" t="str">
        <f>IF(AL163&lt;&gt;""," -O","")</f>
        <v/>
      </c>
      <c r="AN162" s="14" t="str">
        <f>IF(AN163&lt;&gt;""," -O","")</f>
        <v/>
      </c>
      <c r="AP162" s="14" t="str">
        <f>IF(AP163&lt;&gt;""," -O","")</f>
        <v/>
      </c>
      <c r="AR162" s="14" t="str">
        <f>IF(AR163&lt;&gt;""," -O","")</f>
        <v/>
      </c>
      <c r="AT162" s="14" t="str">
        <f>IF(AT163&lt;&gt;""," -O","")</f>
        <v/>
      </c>
      <c r="AV162" s="14" t="str">
        <f>IF(AV163&lt;&gt;""," -O","")</f>
        <v/>
      </c>
      <c r="AX162" s="14" t="str">
        <f>IF(AX163&lt;&gt;""," -O","")</f>
        <v/>
      </c>
      <c r="AZ162" s="14" t="str">
        <f>IF(AZ163&lt;&gt;""," -O","")</f>
        <v/>
      </c>
      <c r="BB162" s="14" t="str">
        <f>IF(BB163&lt;&gt;""," -O","")</f>
        <v/>
      </c>
      <c r="BD162" s="14" t="str">
        <f>IF(BD163&lt;&gt;""," -O","")</f>
        <v/>
      </c>
      <c r="BF162" s="14" t="str">
        <f>IF(BF163&lt;&gt;""," -O","")</f>
        <v/>
      </c>
      <c r="BH162" s="14" t="str">
        <f>IF(BH163&lt;&gt;""," -O","")</f>
        <v/>
      </c>
      <c r="BJ162" s="14" t="str">
        <f>IF(BJ163&lt;&gt;""," -O","")</f>
        <v/>
      </c>
    </row>
    <row r="163" spans="13:62">
      <c r="M163" s="14">
        <v>1.8</v>
      </c>
      <c r="N163" s="14" t="str">
        <f>IFERROR(VLOOKUP(M163,'CRUCE OPORTUNIDADES'!$C$6:$D$105,2,FALSE),"")</f>
        <v/>
      </c>
      <c r="O163" s="14">
        <v>2.8000000000000198</v>
      </c>
      <c r="P163" s="14" t="str">
        <f>IFERROR(VLOOKUP(O163,'CRUCE OPORTUNIDADES'!$C$6:$D$105,2,FALSE),"")</f>
        <v/>
      </c>
      <c r="Q163" s="14">
        <v>3.8000000000000398</v>
      </c>
      <c r="R163" s="14" t="str">
        <f>IFERROR(VLOOKUP(Q163,'CRUCE OPORTUNIDADES'!$C$6:$D$105,2,FALSE),"")</f>
        <v/>
      </c>
      <c r="S163" s="14">
        <v>4.8000000000000602</v>
      </c>
      <c r="T163" s="14" t="str">
        <f>IFERROR(VLOOKUP(S163,'CRUCE OPORTUNIDADES'!$C$6:$D$105,2,FALSE),"")</f>
        <v/>
      </c>
      <c r="U163" s="14">
        <v>5.8000000000000798</v>
      </c>
      <c r="V163" s="14" t="str">
        <f>IFERROR(VLOOKUP(U163,'CRUCE OPORTUNIDADES'!$C$6:$D$105,2,FALSE),"")</f>
        <v/>
      </c>
      <c r="W163" s="14">
        <v>6.8000000000001002</v>
      </c>
      <c r="X163" s="14" t="str">
        <f>IFERROR(VLOOKUP(W163,'CRUCE OPORTUNIDADES'!$C$6:$D$105,2,FALSE),"")</f>
        <v/>
      </c>
      <c r="Y163" s="14">
        <v>7.8000000000001197</v>
      </c>
      <c r="Z163" s="14" t="str">
        <f>IFERROR(VLOOKUP(Y163,'CRUCE OPORTUNIDADES'!$C$6:$D$105,2,FALSE),"")</f>
        <v/>
      </c>
      <c r="AA163" s="14">
        <v>8.8000000000001393</v>
      </c>
      <c r="AB163" s="14" t="str">
        <f>IFERROR(VLOOKUP(AA163,'CRUCE OPORTUNIDADES'!$C$6:$D$105,2,FALSE),"")</f>
        <v/>
      </c>
      <c r="AC163" s="14">
        <v>9.8000000000001606</v>
      </c>
      <c r="AD163" s="14" t="str">
        <f>IFERROR(VLOOKUP(AC163,'CRUCE OPORTUNIDADES'!$C$6:$D$105,2,FALSE),"")</f>
        <v/>
      </c>
      <c r="AE163" s="14">
        <v>10.8000000000002</v>
      </c>
      <c r="AF163" s="14" t="str">
        <f>IFERROR(VLOOKUP(AE163,'CRUCE OPORTUNIDADES'!$C$6:$D$105,2,FALSE),"")</f>
        <v/>
      </c>
      <c r="AG163" s="14">
        <v>11.8000000000002</v>
      </c>
      <c r="AH163" s="14" t="str">
        <f>IFERROR(VLOOKUP(AG163,'CRUCE OPORTUNIDADES'!$C$6:$D$105,2,FALSE),"")</f>
        <v/>
      </c>
      <c r="AI163" s="14">
        <v>12.8000000000002</v>
      </c>
      <c r="AJ163" s="14" t="str">
        <f>IFERROR(VLOOKUP(AI163,'CRUCE OPORTUNIDADES'!$C$6:$D$105,2,FALSE),"")</f>
        <v/>
      </c>
      <c r="AK163" s="14">
        <v>13.8000000000002</v>
      </c>
      <c r="AL163" s="14" t="str">
        <f>IFERROR(VLOOKUP(AK163,'CRUCE OPORTUNIDADES'!$C$6:$D$105,2,FALSE),"")</f>
        <v/>
      </c>
      <c r="AM163" s="14">
        <v>14.800000000000299</v>
      </c>
      <c r="AN163" s="14" t="str">
        <f>IFERROR(VLOOKUP(AM163,'CRUCE OPORTUNIDADES'!$C$6:$D$105,2,FALSE),"")</f>
        <v/>
      </c>
      <c r="AO163" s="14">
        <v>15.800000000000299</v>
      </c>
      <c r="AP163" s="14" t="str">
        <f>IFERROR(VLOOKUP(AO163,'CRUCE OPORTUNIDADES'!$C$6:$D$105,2,FALSE),"")</f>
        <v/>
      </c>
      <c r="AQ163" s="14">
        <v>16.800000000000299</v>
      </c>
      <c r="AR163" s="14" t="str">
        <f>IFERROR(VLOOKUP(AQ163,'CRUCE OPORTUNIDADES'!$C$6:$D$105,2,FALSE),"")</f>
        <v/>
      </c>
      <c r="AS163" s="14">
        <v>17.800000000000299</v>
      </c>
      <c r="AT163" s="14" t="str">
        <f>IFERROR(VLOOKUP(AS163,'CRUCE OPORTUNIDADES'!$C$6:$D$105,2,FALSE),"")</f>
        <v/>
      </c>
      <c r="AU163" s="14">
        <v>18.800000000000299</v>
      </c>
      <c r="AV163" s="14" t="str">
        <f>IFERROR(VLOOKUP(AU163,'CRUCE OPORTUNIDADES'!$C$6:$D$105,2,FALSE),"")</f>
        <v/>
      </c>
      <c r="AW163" s="14">
        <v>19.800000000000399</v>
      </c>
      <c r="AX163" s="14" t="str">
        <f>IFERROR(VLOOKUP(AW163,'CRUCE OPORTUNIDADES'!$C$6:$D$105,2,FALSE),"")</f>
        <v/>
      </c>
      <c r="AY163" s="14">
        <v>20.800000000000399</v>
      </c>
      <c r="AZ163" s="14" t="str">
        <f>IFERROR(VLOOKUP(AY163,'CRUCE OPORTUNIDADES'!$C$6:$D$105,2,FALSE),"")</f>
        <v/>
      </c>
      <c r="BA163" s="14">
        <v>21.800000000000399</v>
      </c>
      <c r="BB163" s="14" t="str">
        <f>IFERROR(VLOOKUP(BA163,'CRUCE OPORTUNIDADES'!$C$6:$D$105,2,FALSE),"")</f>
        <v/>
      </c>
      <c r="BC163" s="14">
        <v>22.800000000000399</v>
      </c>
      <c r="BD163" s="14" t="str">
        <f>IFERROR(VLOOKUP(BC163,'CRUCE OPORTUNIDADES'!$C$6:$D$105,2,FALSE),"")</f>
        <v/>
      </c>
      <c r="BE163" s="14">
        <v>23.800000000000399</v>
      </c>
      <c r="BF163" s="14" t="str">
        <f>IFERROR(VLOOKUP(BE163,'CRUCE OPORTUNIDADES'!$C$6:$D$105,2,FALSE),"")</f>
        <v/>
      </c>
      <c r="BG163" s="14">
        <v>24.800000000000502</v>
      </c>
      <c r="BH163" s="14" t="str">
        <f>IFERROR(VLOOKUP(BG163,'CRUCE OPORTUNIDADES'!$C$6:$D$105,2,FALSE),"")</f>
        <v/>
      </c>
      <c r="BI163" s="14">
        <v>25.800000000000502</v>
      </c>
      <c r="BJ163" s="14" t="str">
        <f>IFERROR(VLOOKUP(BI163,'CRUCE OPORTUNIDADES'!$C$6:$D$105,2,FALSE),"")</f>
        <v/>
      </c>
    </row>
    <row r="164" spans="13:62">
      <c r="N164" s="14" t="str">
        <f>IF(N165&lt;&gt;""," -O","")</f>
        <v/>
      </c>
      <c r="P164" s="14" t="str">
        <f>IF(P165&lt;&gt;""," -O","")</f>
        <v/>
      </c>
      <c r="R164" s="14" t="str">
        <f>IF(R165&lt;&gt;""," -O","")</f>
        <v/>
      </c>
      <c r="T164" s="14" t="str">
        <f>IF(T165&lt;&gt;""," -O","")</f>
        <v/>
      </c>
      <c r="V164" s="14" t="str">
        <f>IF(V165&lt;&gt;""," -O","")</f>
        <v/>
      </c>
      <c r="X164" s="14" t="str">
        <f>IF(X165&lt;&gt;""," -O","")</f>
        <v/>
      </c>
      <c r="Z164" s="14" t="str">
        <f>IF(Z165&lt;&gt;""," -O","")</f>
        <v/>
      </c>
      <c r="AB164" s="14" t="str">
        <f>IF(AB165&lt;&gt;""," -O","")</f>
        <v/>
      </c>
      <c r="AD164" s="14" t="str">
        <f>IF(AD165&lt;&gt;""," -O","")</f>
        <v/>
      </c>
      <c r="AF164" s="14" t="str">
        <f>IF(AF165&lt;&gt;""," -O","")</f>
        <v/>
      </c>
      <c r="AH164" s="14" t="str">
        <f>IF(AH165&lt;&gt;""," -O","")</f>
        <v/>
      </c>
      <c r="AJ164" s="14" t="str">
        <f>IF(AJ165&lt;&gt;""," -O","")</f>
        <v/>
      </c>
      <c r="AL164" s="14" t="str">
        <f>IF(AL165&lt;&gt;""," -O","")</f>
        <v/>
      </c>
      <c r="AN164" s="14" t="str">
        <f>IF(AN165&lt;&gt;""," -O","")</f>
        <v/>
      </c>
      <c r="AP164" s="14" t="str">
        <f>IF(AP165&lt;&gt;""," -O","")</f>
        <v/>
      </c>
      <c r="AR164" s="14" t="str">
        <f>IF(AR165&lt;&gt;""," -O","")</f>
        <v/>
      </c>
      <c r="AT164" s="14" t="str">
        <f>IF(AT165&lt;&gt;""," -O","")</f>
        <v/>
      </c>
      <c r="AV164" s="14" t="str">
        <f>IF(AV165&lt;&gt;""," -O","")</f>
        <v/>
      </c>
      <c r="AX164" s="14" t="str">
        <f>IF(AX165&lt;&gt;""," -O","")</f>
        <v/>
      </c>
      <c r="AZ164" s="14" t="str">
        <f>IF(AZ165&lt;&gt;""," -O","")</f>
        <v/>
      </c>
      <c r="BB164" s="14" t="str">
        <f>IF(BB165&lt;&gt;""," -O","")</f>
        <v/>
      </c>
      <c r="BD164" s="14" t="str">
        <f>IF(BD165&lt;&gt;""," -O","")</f>
        <v/>
      </c>
      <c r="BF164" s="14" t="str">
        <f>IF(BF165&lt;&gt;""," -O","")</f>
        <v/>
      </c>
      <c r="BH164" s="14" t="str">
        <f>IF(BH165&lt;&gt;""," -O","")</f>
        <v/>
      </c>
      <c r="BJ164" s="14" t="str">
        <f>IF(BJ165&lt;&gt;""," -O","")</f>
        <v/>
      </c>
    </row>
    <row r="165" spans="13:62">
      <c r="M165" s="14">
        <v>1.81</v>
      </c>
      <c r="N165" s="14" t="str">
        <f>IFERROR(VLOOKUP(M165,'CRUCE OPORTUNIDADES'!$C$6:$D$105,2,FALSE),"")</f>
        <v/>
      </c>
      <c r="O165" s="14">
        <v>2.81000000000002</v>
      </c>
      <c r="P165" s="14" t="str">
        <f>IFERROR(VLOOKUP(O165,'CRUCE OPORTUNIDADES'!$C$6:$D$105,2,FALSE),"")</f>
        <v/>
      </c>
      <c r="Q165" s="14">
        <v>3.81000000000004</v>
      </c>
      <c r="R165" s="14" t="str">
        <f>IFERROR(VLOOKUP(Q165,'CRUCE OPORTUNIDADES'!$C$6:$D$105,2,FALSE),"")</f>
        <v/>
      </c>
      <c r="S165" s="14">
        <v>4.81000000000006</v>
      </c>
      <c r="T165" s="14" t="str">
        <f>IFERROR(VLOOKUP(S165,'CRUCE OPORTUNIDADES'!$C$6:$D$105,2,FALSE),"")</f>
        <v/>
      </c>
      <c r="U165" s="14">
        <v>5.8100000000000804</v>
      </c>
      <c r="V165" s="14" t="str">
        <f>IFERROR(VLOOKUP(U165,'CRUCE OPORTUNIDADES'!$C$6:$D$105,2,FALSE),"")</f>
        <v/>
      </c>
      <c r="W165" s="14">
        <v>6.8100000000001</v>
      </c>
      <c r="X165" s="14" t="str">
        <f>IFERROR(VLOOKUP(W165,'CRUCE OPORTUNIDADES'!$C$6:$D$105,2,FALSE),"")</f>
        <v/>
      </c>
      <c r="Y165" s="14">
        <v>7.8100000000001204</v>
      </c>
      <c r="Z165" s="14" t="str">
        <f>IFERROR(VLOOKUP(Y165,'CRUCE OPORTUNIDADES'!$C$6:$D$105,2,FALSE),"")</f>
        <v/>
      </c>
      <c r="AA165" s="14">
        <v>8.8100000000001408</v>
      </c>
      <c r="AB165" s="14" t="str">
        <f>IFERROR(VLOOKUP(AA165,'CRUCE OPORTUNIDADES'!$C$6:$D$105,2,FALSE),"")</f>
        <v/>
      </c>
      <c r="AC165" s="14">
        <v>9.8100000000001604</v>
      </c>
      <c r="AD165" s="14" t="str">
        <f>IFERROR(VLOOKUP(AC165,'CRUCE OPORTUNIDADES'!$C$6:$D$105,2,FALSE),"")</f>
        <v/>
      </c>
      <c r="AE165" s="14">
        <v>10.810000000000199</v>
      </c>
      <c r="AF165" s="14" t="str">
        <f>IFERROR(VLOOKUP(AE165,'CRUCE OPORTUNIDADES'!$C$6:$D$105,2,FALSE),"")</f>
        <v/>
      </c>
      <c r="AG165" s="14">
        <v>11.810000000000199</v>
      </c>
      <c r="AH165" s="14" t="str">
        <f>IFERROR(VLOOKUP(AG165,'CRUCE OPORTUNIDADES'!$C$6:$D$105,2,FALSE),"")</f>
        <v/>
      </c>
      <c r="AI165" s="14">
        <v>12.810000000000199</v>
      </c>
      <c r="AJ165" s="14" t="str">
        <f>IFERROR(VLOOKUP(AI165,'CRUCE OPORTUNIDADES'!$C$6:$D$105,2,FALSE),"")</f>
        <v/>
      </c>
      <c r="AK165" s="14">
        <v>13.810000000000199</v>
      </c>
      <c r="AL165" s="14" t="str">
        <f>IFERROR(VLOOKUP(AK165,'CRUCE OPORTUNIDADES'!$C$6:$D$105,2,FALSE),"")</f>
        <v/>
      </c>
      <c r="AM165" s="14">
        <v>14.810000000000301</v>
      </c>
      <c r="AN165" s="14" t="str">
        <f>IFERROR(VLOOKUP(AM165,'CRUCE OPORTUNIDADES'!$C$6:$D$105,2,FALSE),"")</f>
        <v/>
      </c>
      <c r="AO165" s="14">
        <v>15.810000000000301</v>
      </c>
      <c r="AP165" s="14" t="str">
        <f>IFERROR(VLOOKUP(AO165,'CRUCE OPORTUNIDADES'!$C$6:$D$105,2,FALSE),"")</f>
        <v/>
      </c>
      <c r="AQ165" s="14">
        <v>16.810000000000301</v>
      </c>
      <c r="AR165" s="14" t="str">
        <f>IFERROR(VLOOKUP(AQ165,'CRUCE OPORTUNIDADES'!$C$6:$D$105,2,FALSE),"")</f>
        <v/>
      </c>
      <c r="AS165" s="14">
        <v>17.810000000000301</v>
      </c>
      <c r="AT165" s="14" t="str">
        <f>IFERROR(VLOOKUP(AS165,'CRUCE OPORTUNIDADES'!$C$6:$D$105,2,FALSE),"")</f>
        <v/>
      </c>
      <c r="AU165" s="14">
        <v>18.810000000000301</v>
      </c>
      <c r="AV165" s="14" t="str">
        <f>IFERROR(VLOOKUP(AU165,'CRUCE OPORTUNIDADES'!$C$6:$D$105,2,FALSE),"")</f>
        <v/>
      </c>
      <c r="AW165" s="14">
        <v>19.8100000000004</v>
      </c>
      <c r="AX165" s="14" t="str">
        <f>IFERROR(VLOOKUP(AW165,'CRUCE OPORTUNIDADES'!$C$6:$D$105,2,FALSE),"")</f>
        <v/>
      </c>
      <c r="AY165" s="14">
        <v>20.8100000000004</v>
      </c>
      <c r="AZ165" s="14" t="str">
        <f>IFERROR(VLOOKUP(AY165,'CRUCE OPORTUNIDADES'!$C$6:$D$105,2,FALSE),"")</f>
        <v/>
      </c>
      <c r="BA165" s="14">
        <v>21.8100000000004</v>
      </c>
      <c r="BB165" s="14" t="str">
        <f>IFERROR(VLOOKUP(BA165,'CRUCE OPORTUNIDADES'!$C$6:$D$105,2,FALSE),"")</f>
        <v/>
      </c>
      <c r="BC165" s="14">
        <v>22.8100000000004</v>
      </c>
      <c r="BD165" s="14" t="str">
        <f>IFERROR(VLOOKUP(BC165,'CRUCE OPORTUNIDADES'!$C$6:$D$105,2,FALSE),"")</f>
        <v/>
      </c>
      <c r="BE165" s="14">
        <v>23.8100000000004</v>
      </c>
      <c r="BF165" s="14" t="str">
        <f>IFERROR(VLOOKUP(BE165,'CRUCE OPORTUNIDADES'!$C$6:$D$105,2,FALSE),"")</f>
        <v/>
      </c>
      <c r="BG165" s="14">
        <v>24.8100000000005</v>
      </c>
      <c r="BH165" s="14" t="str">
        <f>IFERROR(VLOOKUP(BG165,'CRUCE OPORTUNIDADES'!$C$6:$D$105,2,FALSE),"")</f>
        <v/>
      </c>
      <c r="BI165" s="14">
        <v>25.8100000000005</v>
      </c>
      <c r="BJ165" s="14" t="str">
        <f>IFERROR(VLOOKUP(BI165,'CRUCE OPORTUNIDADES'!$C$6:$D$105,2,FALSE),"")</f>
        <v/>
      </c>
    </row>
    <row r="166" spans="13:62">
      <c r="N166" s="14" t="str">
        <f>IF(N167&lt;&gt;""," -O","")</f>
        <v/>
      </c>
      <c r="P166" s="14" t="str">
        <f>IF(P167&lt;&gt;""," -O","")</f>
        <v/>
      </c>
      <c r="R166" s="14" t="str">
        <f>IF(R167&lt;&gt;""," -O","")</f>
        <v/>
      </c>
      <c r="T166" s="14" t="str">
        <f>IF(T167&lt;&gt;""," -O","")</f>
        <v/>
      </c>
      <c r="V166" s="14" t="str">
        <f>IF(V167&lt;&gt;""," -O","")</f>
        <v/>
      </c>
      <c r="X166" s="14" t="str">
        <f>IF(X167&lt;&gt;""," -O","")</f>
        <v/>
      </c>
      <c r="Z166" s="14" t="str">
        <f>IF(Z167&lt;&gt;""," -O","")</f>
        <v/>
      </c>
      <c r="AB166" s="14" t="str">
        <f>IF(AB167&lt;&gt;""," -O","")</f>
        <v/>
      </c>
      <c r="AD166" s="14" t="str">
        <f>IF(AD167&lt;&gt;""," -O","")</f>
        <v/>
      </c>
      <c r="AF166" s="14" t="str">
        <f>IF(AF167&lt;&gt;""," -O","")</f>
        <v/>
      </c>
      <c r="AH166" s="14" t="str">
        <f>IF(AH167&lt;&gt;""," -O","")</f>
        <v/>
      </c>
      <c r="AJ166" s="14" t="str">
        <f>IF(AJ167&lt;&gt;""," -O","")</f>
        <v/>
      </c>
      <c r="AL166" s="14" t="str">
        <f>IF(AL167&lt;&gt;""," -O","")</f>
        <v/>
      </c>
      <c r="AN166" s="14" t="str">
        <f>IF(AN167&lt;&gt;""," -O","")</f>
        <v/>
      </c>
      <c r="AP166" s="14" t="str">
        <f>IF(AP167&lt;&gt;""," -O","")</f>
        <v/>
      </c>
      <c r="AR166" s="14" t="str">
        <f>IF(AR167&lt;&gt;""," -O","")</f>
        <v/>
      </c>
      <c r="AT166" s="14" t="str">
        <f>IF(AT167&lt;&gt;""," -O","")</f>
        <v/>
      </c>
      <c r="AV166" s="14" t="str">
        <f>IF(AV167&lt;&gt;""," -O","")</f>
        <v/>
      </c>
      <c r="AX166" s="14" t="str">
        <f>IF(AX167&lt;&gt;""," -O","")</f>
        <v/>
      </c>
      <c r="AZ166" s="14" t="str">
        <f>IF(AZ167&lt;&gt;""," -O","")</f>
        <v/>
      </c>
      <c r="BB166" s="14" t="str">
        <f>IF(BB167&lt;&gt;""," -O","")</f>
        <v/>
      </c>
      <c r="BD166" s="14" t="str">
        <f>IF(BD167&lt;&gt;""," -O","")</f>
        <v/>
      </c>
      <c r="BF166" s="14" t="str">
        <f>IF(BF167&lt;&gt;""," -O","")</f>
        <v/>
      </c>
      <c r="BH166" s="14" t="str">
        <f>IF(BH167&lt;&gt;""," -O","")</f>
        <v/>
      </c>
      <c r="BJ166" s="14" t="str">
        <f>IF(BJ167&lt;&gt;""," -O","")</f>
        <v/>
      </c>
    </row>
    <row r="167" spans="13:62">
      <c r="M167" s="14">
        <v>1.82</v>
      </c>
      <c r="N167" s="14" t="str">
        <f>IFERROR(VLOOKUP(M167,'CRUCE OPORTUNIDADES'!$C$6:$D$105,2,FALSE),"")</f>
        <v/>
      </c>
      <c r="O167" s="14">
        <v>2.8200000000000198</v>
      </c>
      <c r="P167" s="14" t="str">
        <f>IFERROR(VLOOKUP(O167,'CRUCE OPORTUNIDADES'!$C$6:$D$105,2,FALSE),"")</f>
        <v/>
      </c>
      <c r="Q167" s="14">
        <v>3.8200000000000398</v>
      </c>
      <c r="R167" s="14" t="str">
        <f>IFERROR(VLOOKUP(Q167,'CRUCE OPORTUNIDADES'!$C$6:$D$105,2,FALSE),"")</f>
        <v/>
      </c>
      <c r="S167" s="14">
        <v>4.8200000000000598</v>
      </c>
      <c r="T167" s="14" t="str">
        <f>IFERROR(VLOOKUP(S167,'CRUCE OPORTUNIDADES'!$C$6:$D$105,2,FALSE),"")</f>
        <v/>
      </c>
      <c r="U167" s="14">
        <v>5.8200000000000802</v>
      </c>
      <c r="V167" s="14" t="str">
        <f>IFERROR(VLOOKUP(U167,'CRUCE OPORTUNIDADES'!$C$6:$D$105,2,FALSE),"")</f>
        <v/>
      </c>
      <c r="W167" s="14">
        <v>6.8200000000000998</v>
      </c>
      <c r="X167" s="14" t="str">
        <f>IFERROR(VLOOKUP(W167,'CRUCE OPORTUNIDADES'!$C$6:$D$105,2,FALSE),"")</f>
        <v/>
      </c>
      <c r="Y167" s="14">
        <v>7.8200000000001202</v>
      </c>
      <c r="Z167" s="14" t="str">
        <f>IFERROR(VLOOKUP(Y167,'CRUCE OPORTUNIDADES'!$C$6:$D$105,2,FALSE),"")</f>
        <v/>
      </c>
      <c r="AA167" s="14">
        <v>8.8200000000001406</v>
      </c>
      <c r="AB167" s="14" t="str">
        <f>IFERROR(VLOOKUP(AA167,'CRUCE OPORTUNIDADES'!$C$6:$D$105,2,FALSE),"")</f>
        <v/>
      </c>
      <c r="AC167" s="14">
        <v>9.8200000000001602</v>
      </c>
      <c r="AD167" s="14" t="str">
        <f>IFERROR(VLOOKUP(AC167,'CRUCE OPORTUNIDADES'!$C$6:$D$105,2,FALSE),"")</f>
        <v/>
      </c>
      <c r="AE167" s="14">
        <v>10.820000000000199</v>
      </c>
      <c r="AF167" s="14" t="str">
        <f>IFERROR(VLOOKUP(AE167,'CRUCE OPORTUNIDADES'!$C$6:$D$105,2,FALSE),"")</f>
        <v/>
      </c>
      <c r="AG167" s="14">
        <v>11.820000000000199</v>
      </c>
      <c r="AH167" s="14" t="str">
        <f>IFERROR(VLOOKUP(AG167,'CRUCE OPORTUNIDADES'!$C$6:$D$105,2,FALSE),"")</f>
        <v/>
      </c>
      <c r="AI167" s="14">
        <v>12.820000000000199</v>
      </c>
      <c r="AJ167" s="14" t="str">
        <f>IFERROR(VLOOKUP(AI167,'CRUCE OPORTUNIDADES'!$C$6:$D$105,2,FALSE),"")</f>
        <v/>
      </c>
      <c r="AK167" s="14">
        <v>13.820000000000199</v>
      </c>
      <c r="AL167" s="14" t="str">
        <f>IFERROR(VLOOKUP(AK167,'CRUCE OPORTUNIDADES'!$C$6:$D$105,2,FALSE),"")</f>
        <v/>
      </c>
      <c r="AM167" s="14">
        <v>14.8200000000003</v>
      </c>
      <c r="AN167" s="14" t="str">
        <f>IFERROR(VLOOKUP(AM167,'CRUCE OPORTUNIDADES'!$C$6:$D$105,2,FALSE),"")</f>
        <v/>
      </c>
      <c r="AO167" s="14">
        <v>15.8200000000003</v>
      </c>
      <c r="AP167" s="14" t="str">
        <f>IFERROR(VLOOKUP(AO167,'CRUCE OPORTUNIDADES'!$C$6:$D$105,2,FALSE),"")</f>
        <v/>
      </c>
      <c r="AQ167" s="14">
        <v>16.820000000000299</v>
      </c>
      <c r="AR167" s="14" t="str">
        <f>IFERROR(VLOOKUP(AQ167,'CRUCE OPORTUNIDADES'!$C$6:$D$105,2,FALSE),"")</f>
        <v/>
      </c>
      <c r="AS167" s="14">
        <v>17.820000000000299</v>
      </c>
      <c r="AT167" s="14" t="str">
        <f>IFERROR(VLOOKUP(AS167,'CRUCE OPORTUNIDADES'!$C$6:$D$105,2,FALSE),"")</f>
        <v/>
      </c>
      <c r="AU167" s="14">
        <v>18.820000000000299</v>
      </c>
      <c r="AV167" s="14" t="str">
        <f>IFERROR(VLOOKUP(AU167,'CRUCE OPORTUNIDADES'!$C$6:$D$105,2,FALSE),"")</f>
        <v/>
      </c>
      <c r="AW167" s="14">
        <v>19.820000000000402</v>
      </c>
      <c r="AX167" s="14" t="str">
        <f>IFERROR(VLOOKUP(AW167,'CRUCE OPORTUNIDADES'!$C$6:$D$105,2,FALSE),"")</f>
        <v/>
      </c>
      <c r="AY167" s="14">
        <v>20.820000000000402</v>
      </c>
      <c r="AZ167" s="14" t="str">
        <f>IFERROR(VLOOKUP(AY167,'CRUCE OPORTUNIDADES'!$C$6:$D$105,2,FALSE),"")</f>
        <v/>
      </c>
      <c r="BA167" s="14">
        <v>21.820000000000402</v>
      </c>
      <c r="BB167" s="14" t="str">
        <f>IFERROR(VLOOKUP(BA167,'CRUCE OPORTUNIDADES'!$C$6:$D$105,2,FALSE),"")</f>
        <v/>
      </c>
      <c r="BC167" s="14">
        <v>22.820000000000402</v>
      </c>
      <c r="BD167" s="14" t="str">
        <f>IFERROR(VLOOKUP(BC167,'CRUCE OPORTUNIDADES'!$C$6:$D$105,2,FALSE),"")</f>
        <v/>
      </c>
      <c r="BE167" s="14">
        <v>23.820000000000402</v>
      </c>
      <c r="BF167" s="14" t="str">
        <f>IFERROR(VLOOKUP(BE167,'CRUCE OPORTUNIDADES'!$C$6:$D$105,2,FALSE),"")</f>
        <v/>
      </c>
      <c r="BG167" s="14">
        <v>24.820000000000501</v>
      </c>
      <c r="BH167" s="14" t="str">
        <f>IFERROR(VLOOKUP(BG167,'CRUCE OPORTUNIDADES'!$C$6:$D$105,2,FALSE),"")</f>
        <v/>
      </c>
      <c r="BI167" s="14">
        <v>25.820000000000501</v>
      </c>
      <c r="BJ167" s="14" t="str">
        <f>IFERROR(VLOOKUP(BI167,'CRUCE OPORTUNIDADES'!$C$6:$D$105,2,FALSE),"")</f>
        <v/>
      </c>
    </row>
    <row r="168" spans="13:62">
      <c r="N168" s="14" t="str">
        <f>IF(N169&lt;&gt;""," -O","")</f>
        <v/>
      </c>
      <c r="P168" s="14" t="str">
        <f>IF(P169&lt;&gt;""," -O","")</f>
        <v/>
      </c>
      <c r="R168" s="14" t="str">
        <f>IF(R169&lt;&gt;""," -O","")</f>
        <v/>
      </c>
      <c r="T168" s="14" t="str">
        <f>IF(T169&lt;&gt;""," -O","")</f>
        <v/>
      </c>
      <c r="V168" s="14" t="str">
        <f>IF(V169&lt;&gt;""," -O","")</f>
        <v/>
      </c>
      <c r="X168" s="14" t="str">
        <f>IF(X169&lt;&gt;""," -O","")</f>
        <v/>
      </c>
      <c r="Z168" s="14" t="str">
        <f>IF(Z169&lt;&gt;""," -O","")</f>
        <v/>
      </c>
      <c r="AB168" s="14" t="str">
        <f>IF(AB169&lt;&gt;""," -O","")</f>
        <v/>
      </c>
      <c r="AD168" s="14" t="str">
        <f>IF(AD169&lt;&gt;""," -O","")</f>
        <v/>
      </c>
      <c r="AF168" s="14" t="str">
        <f>IF(AF169&lt;&gt;""," -O","")</f>
        <v/>
      </c>
      <c r="AH168" s="14" t="str">
        <f>IF(AH169&lt;&gt;""," -O","")</f>
        <v/>
      </c>
      <c r="AJ168" s="14" t="str">
        <f>IF(AJ169&lt;&gt;""," -O","")</f>
        <v/>
      </c>
      <c r="AL168" s="14" t="str">
        <f>IF(AL169&lt;&gt;""," -O","")</f>
        <v/>
      </c>
      <c r="AN168" s="14" t="str">
        <f>IF(AN169&lt;&gt;""," -O","")</f>
        <v/>
      </c>
      <c r="AP168" s="14" t="str">
        <f>IF(AP169&lt;&gt;""," -O","")</f>
        <v/>
      </c>
      <c r="AR168" s="14" t="str">
        <f>IF(AR169&lt;&gt;""," -O","")</f>
        <v/>
      </c>
      <c r="AT168" s="14" t="str">
        <f>IF(AT169&lt;&gt;""," -O","")</f>
        <v/>
      </c>
      <c r="AV168" s="14" t="str">
        <f>IF(AV169&lt;&gt;""," -O","")</f>
        <v/>
      </c>
      <c r="AX168" s="14" t="str">
        <f>IF(AX169&lt;&gt;""," -O","")</f>
        <v/>
      </c>
      <c r="AZ168" s="14" t="str">
        <f>IF(AZ169&lt;&gt;""," -O","")</f>
        <v/>
      </c>
      <c r="BB168" s="14" t="str">
        <f>IF(BB169&lt;&gt;""," -O","")</f>
        <v/>
      </c>
      <c r="BD168" s="14" t="str">
        <f>IF(BD169&lt;&gt;""," -O","")</f>
        <v/>
      </c>
      <c r="BF168" s="14" t="str">
        <f>IF(BF169&lt;&gt;""," -O","")</f>
        <v/>
      </c>
      <c r="BH168" s="14" t="str">
        <f>IF(BH169&lt;&gt;""," -O","")</f>
        <v/>
      </c>
      <c r="BJ168" s="14" t="str">
        <f>IF(BJ169&lt;&gt;""," -O","")</f>
        <v/>
      </c>
    </row>
    <row r="169" spans="13:62">
      <c r="M169" s="14">
        <v>1.83</v>
      </c>
      <c r="N169" s="14" t="str">
        <f>IFERROR(VLOOKUP(M169,'CRUCE OPORTUNIDADES'!$C$6:$D$105,2,FALSE),"")</f>
        <v/>
      </c>
      <c r="O169" s="14">
        <v>2.8300000000000201</v>
      </c>
      <c r="P169" s="14" t="str">
        <f>IFERROR(VLOOKUP(O169,'CRUCE OPORTUNIDADES'!$C$6:$D$105,2,FALSE),"")</f>
        <v/>
      </c>
      <c r="Q169" s="14">
        <v>3.83000000000004</v>
      </c>
      <c r="R169" s="14" t="str">
        <f>IFERROR(VLOOKUP(Q169,'CRUCE OPORTUNIDADES'!$C$6:$D$105,2,FALSE),"")</f>
        <v/>
      </c>
      <c r="S169" s="14">
        <v>4.8300000000000596</v>
      </c>
      <c r="T169" s="14" t="str">
        <f>IFERROR(VLOOKUP(S169,'CRUCE OPORTUNIDADES'!$C$6:$D$105,2,FALSE),"")</f>
        <v/>
      </c>
      <c r="U169" s="14">
        <v>5.83000000000008</v>
      </c>
      <c r="V169" s="14" t="str">
        <f>IFERROR(VLOOKUP(U169,'CRUCE OPORTUNIDADES'!$C$6:$D$105,2,FALSE),"")</f>
        <v/>
      </c>
      <c r="W169" s="14">
        <v>6.8300000000001004</v>
      </c>
      <c r="X169" s="14" t="str">
        <f>IFERROR(VLOOKUP(W169,'CRUCE OPORTUNIDADES'!$C$6:$D$105,2,FALSE),"")</f>
        <v/>
      </c>
      <c r="Y169" s="14">
        <v>7.83000000000012</v>
      </c>
      <c r="Z169" s="14" t="str">
        <f>IFERROR(VLOOKUP(Y169,'CRUCE OPORTUNIDADES'!$C$6:$D$105,2,FALSE),"")</f>
        <v/>
      </c>
      <c r="AA169" s="14">
        <v>8.8300000000001404</v>
      </c>
      <c r="AB169" s="14" t="str">
        <f>IFERROR(VLOOKUP(AA169,'CRUCE OPORTUNIDADES'!$C$6:$D$105,2,FALSE),"")</f>
        <v/>
      </c>
      <c r="AC169" s="14">
        <v>9.8300000000001599</v>
      </c>
      <c r="AD169" s="14" t="str">
        <f>IFERROR(VLOOKUP(AC169,'CRUCE OPORTUNIDADES'!$C$6:$D$105,2,FALSE),"")</f>
        <v/>
      </c>
      <c r="AE169" s="14">
        <v>10.830000000000201</v>
      </c>
      <c r="AF169" s="14" t="str">
        <f>IFERROR(VLOOKUP(AE169,'CRUCE OPORTUNIDADES'!$C$6:$D$105,2,FALSE),"")</f>
        <v/>
      </c>
      <c r="AG169" s="14">
        <v>11.830000000000201</v>
      </c>
      <c r="AH169" s="14" t="str">
        <f>IFERROR(VLOOKUP(AG169,'CRUCE OPORTUNIDADES'!$C$6:$D$105,2,FALSE),"")</f>
        <v/>
      </c>
      <c r="AI169" s="14">
        <v>12.830000000000201</v>
      </c>
      <c r="AJ169" s="14" t="str">
        <f>IFERROR(VLOOKUP(AI169,'CRUCE OPORTUNIDADES'!$C$6:$D$105,2,FALSE),"")</f>
        <v/>
      </c>
      <c r="AK169" s="14">
        <v>13.830000000000201</v>
      </c>
      <c r="AL169" s="14" t="str">
        <f>IFERROR(VLOOKUP(AK169,'CRUCE OPORTUNIDADES'!$C$6:$D$105,2,FALSE),"")</f>
        <v/>
      </c>
      <c r="AM169" s="14">
        <v>14.8300000000003</v>
      </c>
      <c r="AN169" s="14" t="str">
        <f>IFERROR(VLOOKUP(AM169,'CRUCE OPORTUNIDADES'!$C$6:$D$105,2,FALSE),"")</f>
        <v/>
      </c>
      <c r="AO169" s="14">
        <v>15.8300000000003</v>
      </c>
      <c r="AP169" s="14" t="str">
        <f>IFERROR(VLOOKUP(AO169,'CRUCE OPORTUNIDADES'!$C$6:$D$105,2,FALSE),"")</f>
        <v/>
      </c>
      <c r="AQ169" s="14">
        <v>16.8300000000003</v>
      </c>
      <c r="AR169" s="14" t="str">
        <f>IFERROR(VLOOKUP(AQ169,'CRUCE OPORTUNIDADES'!$C$6:$D$105,2,FALSE),"")</f>
        <v/>
      </c>
      <c r="AS169" s="14">
        <v>17.8300000000003</v>
      </c>
      <c r="AT169" s="14" t="str">
        <f>IFERROR(VLOOKUP(AS169,'CRUCE OPORTUNIDADES'!$C$6:$D$105,2,FALSE),"")</f>
        <v/>
      </c>
      <c r="AU169" s="14">
        <v>18.8300000000003</v>
      </c>
      <c r="AV169" s="14" t="str">
        <f>IFERROR(VLOOKUP(AU169,'CRUCE OPORTUNIDADES'!$C$6:$D$105,2,FALSE),"")</f>
        <v/>
      </c>
      <c r="AW169" s="14">
        <v>19.8300000000004</v>
      </c>
      <c r="AX169" s="14" t="str">
        <f>IFERROR(VLOOKUP(AW169,'CRUCE OPORTUNIDADES'!$C$6:$D$105,2,FALSE),"")</f>
        <v/>
      </c>
      <c r="AY169" s="14">
        <v>20.8300000000004</v>
      </c>
      <c r="AZ169" s="14" t="str">
        <f>IFERROR(VLOOKUP(AY169,'CRUCE OPORTUNIDADES'!$C$6:$D$105,2,FALSE),"")</f>
        <v/>
      </c>
      <c r="BA169" s="14">
        <v>21.8300000000004</v>
      </c>
      <c r="BB169" s="14" t="str">
        <f>IFERROR(VLOOKUP(BA169,'CRUCE OPORTUNIDADES'!$C$6:$D$105,2,FALSE),"")</f>
        <v/>
      </c>
      <c r="BC169" s="14">
        <v>22.8300000000004</v>
      </c>
      <c r="BD169" s="14" t="str">
        <f>IFERROR(VLOOKUP(BC169,'CRUCE OPORTUNIDADES'!$C$6:$D$105,2,FALSE),"")</f>
        <v/>
      </c>
      <c r="BE169" s="14">
        <v>23.8300000000004</v>
      </c>
      <c r="BF169" s="14" t="str">
        <f>IFERROR(VLOOKUP(BE169,'CRUCE OPORTUNIDADES'!$C$6:$D$105,2,FALSE),"")</f>
        <v/>
      </c>
      <c r="BG169" s="14">
        <v>24.830000000000499</v>
      </c>
      <c r="BH169" s="14" t="str">
        <f>IFERROR(VLOOKUP(BG169,'CRUCE OPORTUNIDADES'!$C$6:$D$105,2,FALSE),"")</f>
        <v/>
      </c>
      <c r="BI169" s="14">
        <v>25.830000000000499</v>
      </c>
      <c r="BJ169" s="14" t="str">
        <f>IFERROR(VLOOKUP(BI169,'CRUCE OPORTUNIDADES'!$C$6:$D$105,2,FALSE),"")</f>
        <v/>
      </c>
    </row>
    <row r="170" spans="13:62">
      <c r="N170" s="14" t="str">
        <f>IF(N171&lt;&gt;""," -O","")</f>
        <v/>
      </c>
      <c r="P170" s="14" t="str">
        <f>IF(P171&lt;&gt;""," -O","")</f>
        <v/>
      </c>
      <c r="R170" s="14" t="str">
        <f>IF(R171&lt;&gt;""," -O","")</f>
        <v/>
      </c>
      <c r="T170" s="14" t="str">
        <f>IF(T171&lt;&gt;""," -O","")</f>
        <v/>
      </c>
      <c r="V170" s="14" t="str">
        <f>IF(V171&lt;&gt;""," -O","")</f>
        <v/>
      </c>
      <c r="X170" s="14" t="str">
        <f>IF(X171&lt;&gt;""," -O","")</f>
        <v/>
      </c>
      <c r="Z170" s="14" t="str">
        <f>IF(Z171&lt;&gt;""," -O","")</f>
        <v/>
      </c>
      <c r="AB170" s="14" t="str">
        <f>IF(AB171&lt;&gt;""," -O","")</f>
        <v/>
      </c>
      <c r="AD170" s="14" t="str">
        <f>IF(AD171&lt;&gt;""," -O","")</f>
        <v/>
      </c>
      <c r="AF170" s="14" t="str">
        <f>IF(AF171&lt;&gt;""," -O","")</f>
        <v/>
      </c>
      <c r="AH170" s="14" t="str">
        <f>IF(AH171&lt;&gt;""," -O","")</f>
        <v/>
      </c>
      <c r="AJ170" s="14" t="str">
        <f>IF(AJ171&lt;&gt;""," -O","")</f>
        <v/>
      </c>
      <c r="AL170" s="14" t="str">
        <f>IF(AL171&lt;&gt;""," -O","")</f>
        <v/>
      </c>
      <c r="AN170" s="14" t="str">
        <f>IF(AN171&lt;&gt;""," -O","")</f>
        <v/>
      </c>
      <c r="AP170" s="14" t="str">
        <f>IF(AP171&lt;&gt;""," -O","")</f>
        <v/>
      </c>
      <c r="AR170" s="14" t="str">
        <f>IF(AR171&lt;&gt;""," -O","")</f>
        <v/>
      </c>
      <c r="AT170" s="14" t="str">
        <f>IF(AT171&lt;&gt;""," -O","")</f>
        <v/>
      </c>
      <c r="AV170" s="14" t="str">
        <f>IF(AV171&lt;&gt;""," -O","")</f>
        <v/>
      </c>
      <c r="AX170" s="14" t="str">
        <f>IF(AX171&lt;&gt;""," -O","")</f>
        <v/>
      </c>
      <c r="AZ170" s="14" t="str">
        <f>IF(AZ171&lt;&gt;""," -O","")</f>
        <v/>
      </c>
      <c r="BB170" s="14" t="str">
        <f>IF(BB171&lt;&gt;""," -O","")</f>
        <v/>
      </c>
      <c r="BD170" s="14" t="str">
        <f>IF(BD171&lt;&gt;""," -O","")</f>
        <v/>
      </c>
      <c r="BF170" s="14" t="str">
        <f>IF(BF171&lt;&gt;""," -O","")</f>
        <v/>
      </c>
      <c r="BH170" s="14" t="str">
        <f>IF(BH171&lt;&gt;""," -O","")</f>
        <v/>
      </c>
      <c r="BJ170" s="14" t="str">
        <f>IF(BJ171&lt;&gt;""," -O","")</f>
        <v/>
      </c>
    </row>
    <row r="171" spans="13:62">
      <c r="M171" s="14">
        <v>1.84</v>
      </c>
      <c r="N171" s="14" t="str">
        <f>IFERROR(VLOOKUP(M171,'CRUCE OPORTUNIDADES'!$C$6:$D$105,2,FALSE),"")</f>
        <v/>
      </c>
      <c r="O171" s="14">
        <v>2.8400000000000198</v>
      </c>
      <c r="P171" s="14" t="str">
        <f>IFERROR(VLOOKUP(O171,'CRUCE OPORTUNIDADES'!$C$6:$D$105,2,FALSE),"")</f>
        <v/>
      </c>
      <c r="Q171" s="14">
        <v>3.8400000000000398</v>
      </c>
      <c r="R171" s="14" t="str">
        <f>IFERROR(VLOOKUP(Q171,'CRUCE OPORTUNIDADES'!$C$6:$D$105,2,FALSE),"")</f>
        <v/>
      </c>
      <c r="S171" s="14">
        <v>4.8400000000000603</v>
      </c>
      <c r="T171" s="14" t="str">
        <f>IFERROR(VLOOKUP(S171,'CRUCE OPORTUNIDADES'!$C$6:$D$105,2,FALSE),"")</f>
        <v/>
      </c>
      <c r="U171" s="14">
        <v>5.8400000000000798</v>
      </c>
      <c r="V171" s="14" t="str">
        <f>IFERROR(VLOOKUP(U171,'CRUCE OPORTUNIDADES'!$C$6:$D$105,2,FALSE),"")</f>
        <v/>
      </c>
      <c r="W171" s="14">
        <v>6.8400000000001002</v>
      </c>
      <c r="X171" s="14" t="str">
        <f>IFERROR(VLOOKUP(W171,'CRUCE OPORTUNIDADES'!$C$6:$D$105,2,FALSE),"")</f>
        <v/>
      </c>
      <c r="Y171" s="14">
        <v>7.8400000000001198</v>
      </c>
      <c r="Z171" s="14" t="str">
        <f>IFERROR(VLOOKUP(Y171,'CRUCE OPORTUNIDADES'!$C$6:$D$105,2,FALSE),"")</f>
        <v/>
      </c>
      <c r="AA171" s="14">
        <v>8.8400000000001402</v>
      </c>
      <c r="AB171" s="14" t="str">
        <f>IFERROR(VLOOKUP(AA171,'CRUCE OPORTUNIDADES'!$C$6:$D$105,2,FALSE),"")</f>
        <v/>
      </c>
      <c r="AC171" s="14">
        <v>9.8400000000001597</v>
      </c>
      <c r="AD171" s="14" t="str">
        <f>IFERROR(VLOOKUP(AC171,'CRUCE OPORTUNIDADES'!$C$6:$D$105,2,FALSE),"")</f>
        <v/>
      </c>
      <c r="AE171" s="14">
        <v>10.840000000000201</v>
      </c>
      <c r="AF171" s="14" t="str">
        <f>IFERROR(VLOOKUP(AE171,'CRUCE OPORTUNIDADES'!$C$6:$D$105,2,FALSE),"")</f>
        <v/>
      </c>
      <c r="AG171" s="14">
        <v>11.840000000000201</v>
      </c>
      <c r="AH171" s="14" t="str">
        <f>IFERROR(VLOOKUP(AG171,'CRUCE OPORTUNIDADES'!$C$6:$D$105,2,FALSE),"")</f>
        <v/>
      </c>
      <c r="AI171" s="14">
        <v>12.840000000000201</v>
      </c>
      <c r="AJ171" s="14" t="str">
        <f>IFERROR(VLOOKUP(AI171,'CRUCE OPORTUNIDADES'!$C$6:$D$105,2,FALSE),"")</f>
        <v/>
      </c>
      <c r="AK171" s="14">
        <v>13.840000000000201</v>
      </c>
      <c r="AL171" s="14" t="str">
        <f>IFERROR(VLOOKUP(AK171,'CRUCE OPORTUNIDADES'!$C$6:$D$105,2,FALSE),"")</f>
        <v/>
      </c>
      <c r="AM171" s="14">
        <v>14.8400000000003</v>
      </c>
      <c r="AN171" s="14" t="str">
        <f>IFERROR(VLOOKUP(AM171,'CRUCE OPORTUNIDADES'!$C$6:$D$105,2,FALSE),"")</f>
        <v/>
      </c>
      <c r="AO171" s="14">
        <v>15.8400000000003</v>
      </c>
      <c r="AP171" s="14" t="str">
        <f>IFERROR(VLOOKUP(AO171,'CRUCE OPORTUNIDADES'!$C$6:$D$105,2,FALSE),"")</f>
        <v/>
      </c>
      <c r="AQ171" s="14">
        <v>16.840000000000298</v>
      </c>
      <c r="AR171" s="14" t="str">
        <f>IFERROR(VLOOKUP(AQ171,'CRUCE OPORTUNIDADES'!$C$6:$D$105,2,FALSE),"")</f>
        <v/>
      </c>
      <c r="AS171" s="14">
        <v>17.840000000000298</v>
      </c>
      <c r="AT171" s="14" t="str">
        <f>IFERROR(VLOOKUP(AS171,'CRUCE OPORTUNIDADES'!$C$6:$D$105,2,FALSE),"")</f>
        <v/>
      </c>
      <c r="AU171" s="14">
        <v>18.840000000000298</v>
      </c>
      <c r="AV171" s="14" t="str">
        <f>IFERROR(VLOOKUP(AU171,'CRUCE OPORTUNIDADES'!$C$6:$D$105,2,FALSE),"")</f>
        <v/>
      </c>
      <c r="AW171" s="14">
        <v>19.840000000000401</v>
      </c>
      <c r="AX171" s="14" t="str">
        <f>IFERROR(VLOOKUP(AW171,'CRUCE OPORTUNIDADES'!$C$6:$D$105,2,FALSE),"")</f>
        <v/>
      </c>
      <c r="AY171" s="14">
        <v>20.840000000000401</v>
      </c>
      <c r="AZ171" s="14" t="str">
        <f>IFERROR(VLOOKUP(AY171,'CRUCE OPORTUNIDADES'!$C$6:$D$105,2,FALSE),"")</f>
        <v/>
      </c>
      <c r="BA171" s="14">
        <v>21.840000000000401</v>
      </c>
      <c r="BB171" s="14" t="str">
        <f>IFERROR(VLOOKUP(BA171,'CRUCE OPORTUNIDADES'!$C$6:$D$105,2,FALSE),"")</f>
        <v/>
      </c>
      <c r="BC171" s="14">
        <v>22.840000000000401</v>
      </c>
      <c r="BD171" s="14" t="str">
        <f>IFERROR(VLOOKUP(BC171,'CRUCE OPORTUNIDADES'!$C$6:$D$105,2,FALSE),"")</f>
        <v/>
      </c>
      <c r="BE171" s="14">
        <v>23.840000000000401</v>
      </c>
      <c r="BF171" s="14" t="str">
        <f>IFERROR(VLOOKUP(BE171,'CRUCE OPORTUNIDADES'!$C$6:$D$105,2,FALSE),"")</f>
        <v/>
      </c>
      <c r="BG171" s="14">
        <v>24.840000000000501</v>
      </c>
      <c r="BH171" s="14" t="str">
        <f>IFERROR(VLOOKUP(BG171,'CRUCE OPORTUNIDADES'!$C$6:$D$105,2,FALSE),"")</f>
        <v/>
      </c>
      <c r="BI171" s="14">
        <v>25.840000000000501</v>
      </c>
      <c r="BJ171" s="14" t="str">
        <f>IFERROR(VLOOKUP(BI171,'CRUCE OPORTUNIDADES'!$C$6:$D$105,2,FALSE),"")</f>
        <v/>
      </c>
    </row>
    <row r="172" spans="13:62">
      <c r="N172" s="14" t="str">
        <f>IF(N173&lt;&gt;""," -O","")</f>
        <v/>
      </c>
      <c r="P172" s="14" t="str">
        <f>IF(P173&lt;&gt;""," -O","")</f>
        <v/>
      </c>
      <c r="R172" s="14" t="str">
        <f>IF(R173&lt;&gt;""," -O","")</f>
        <v/>
      </c>
      <c r="T172" s="14" t="str">
        <f>IF(T173&lt;&gt;""," -O","")</f>
        <v/>
      </c>
      <c r="V172" s="14" t="str">
        <f>IF(V173&lt;&gt;""," -O","")</f>
        <v/>
      </c>
      <c r="X172" s="14" t="str">
        <f>IF(X173&lt;&gt;""," -O","")</f>
        <v/>
      </c>
      <c r="Z172" s="14" t="str">
        <f>IF(Z173&lt;&gt;""," -O","")</f>
        <v/>
      </c>
      <c r="AB172" s="14" t="str">
        <f>IF(AB173&lt;&gt;""," -O","")</f>
        <v/>
      </c>
      <c r="AD172" s="14" t="str">
        <f>IF(AD173&lt;&gt;""," -O","")</f>
        <v/>
      </c>
      <c r="AF172" s="14" t="str">
        <f>IF(AF173&lt;&gt;""," -O","")</f>
        <v/>
      </c>
      <c r="AH172" s="14" t="str">
        <f>IF(AH173&lt;&gt;""," -O","")</f>
        <v/>
      </c>
      <c r="AJ172" s="14" t="str">
        <f>IF(AJ173&lt;&gt;""," -O","")</f>
        <v/>
      </c>
      <c r="AL172" s="14" t="str">
        <f>IF(AL173&lt;&gt;""," -O","")</f>
        <v/>
      </c>
      <c r="AN172" s="14" t="str">
        <f>IF(AN173&lt;&gt;""," -O","")</f>
        <v/>
      </c>
      <c r="AP172" s="14" t="str">
        <f>IF(AP173&lt;&gt;""," -O","")</f>
        <v/>
      </c>
      <c r="AR172" s="14" t="str">
        <f>IF(AR173&lt;&gt;""," -O","")</f>
        <v/>
      </c>
      <c r="AT172" s="14" t="str">
        <f>IF(AT173&lt;&gt;""," -O","")</f>
        <v/>
      </c>
      <c r="AV172" s="14" t="str">
        <f>IF(AV173&lt;&gt;""," -O","")</f>
        <v/>
      </c>
      <c r="AX172" s="14" t="str">
        <f>IF(AX173&lt;&gt;""," -O","")</f>
        <v/>
      </c>
      <c r="AZ172" s="14" t="str">
        <f>IF(AZ173&lt;&gt;""," -O","")</f>
        <v/>
      </c>
      <c r="BB172" s="14" t="str">
        <f>IF(BB173&lt;&gt;""," -O","")</f>
        <v/>
      </c>
      <c r="BD172" s="14" t="str">
        <f>IF(BD173&lt;&gt;""," -O","")</f>
        <v/>
      </c>
      <c r="BF172" s="14" t="str">
        <f>IF(BF173&lt;&gt;""," -O","")</f>
        <v/>
      </c>
      <c r="BH172" s="14" t="str">
        <f>IF(BH173&lt;&gt;""," -O","")</f>
        <v/>
      </c>
      <c r="BJ172" s="14" t="str">
        <f>IF(BJ173&lt;&gt;""," -O","")</f>
        <v/>
      </c>
    </row>
    <row r="173" spans="13:62">
      <c r="M173" s="14">
        <v>1.85</v>
      </c>
      <c r="N173" s="14" t="str">
        <f>IFERROR(VLOOKUP(M173,'CRUCE OPORTUNIDADES'!$C$6:$D$105,2,FALSE),"")</f>
        <v/>
      </c>
      <c r="O173" s="14">
        <v>2.8500000000000201</v>
      </c>
      <c r="P173" s="14" t="str">
        <f>IFERROR(VLOOKUP(O173,'CRUCE OPORTUNIDADES'!$C$6:$D$105,2,FALSE),"")</f>
        <v/>
      </c>
      <c r="Q173" s="14">
        <v>3.8500000000000401</v>
      </c>
      <c r="R173" s="14" t="str">
        <f>IFERROR(VLOOKUP(Q173,'CRUCE OPORTUNIDADES'!$C$6:$D$105,2,FALSE),"")</f>
        <v/>
      </c>
      <c r="S173" s="14">
        <v>4.85000000000006</v>
      </c>
      <c r="T173" s="14" t="str">
        <f>IFERROR(VLOOKUP(S173,'CRUCE OPORTUNIDADES'!$C$6:$D$105,2,FALSE),"")</f>
        <v/>
      </c>
      <c r="U173" s="14">
        <v>5.8500000000000796</v>
      </c>
      <c r="V173" s="14" t="str">
        <f>IFERROR(VLOOKUP(U173,'CRUCE OPORTUNIDADES'!$C$6:$D$105,2,FALSE),"")</f>
        <v/>
      </c>
      <c r="W173" s="14">
        <v>6.8500000000001</v>
      </c>
      <c r="X173" s="14" t="str">
        <f>IFERROR(VLOOKUP(W173,'CRUCE OPORTUNIDADES'!$C$6:$D$105,2,FALSE),"")</f>
        <v/>
      </c>
      <c r="Y173" s="14">
        <v>7.8500000000001204</v>
      </c>
      <c r="Z173" s="14" t="str">
        <f>IFERROR(VLOOKUP(Y173,'CRUCE OPORTUNIDADES'!$C$6:$D$105,2,FALSE),"")</f>
        <v/>
      </c>
      <c r="AA173" s="14">
        <v>8.85000000000014</v>
      </c>
      <c r="AB173" s="14" t="str">
        <f>IFERROR(VLOOKUP(AA173,'CRUCE OPORTUNIDADES'!$C$6:$D$105,2,FALSE),"")</f>
        <v/>
      </c>
      <c r="AC173" s="14">
        <v>9.8500000000001595</v>
      </c>
      <c r="AD173" s="14" t="str">
        <f>IFERROR(VLOOKUP(AC173,'CRUCE OPORTUNIDADES'!$C$6:$D$105,2,FALSE),"")</f>
        <v/>
      </c>
      <c r="AE173" s="14">
        <v>10.8500000000002</v>
      </c>
      <c r="AF173" s="14" t="str">
        <f>IFERROR(VLOOKUP(AE173,'CRUCE OPORTUNIDADES'!$C$6:$D$105,2,FALSE),"")</f>
        <v/>
      </c>
      <c r="AG173" s="14">
        <v>11.8500000000002</v>
      </c>
      <c r="AH173" s="14" t="str">
        <f>IFERROR(VLOOKUP(AG173,'CRUCE OPORTUNIDADES'!$C$6:$D$105,2,FALSE),"")</f>
        <v/>
      </c>
      <c r="AI173" s="14">
        <v>12.8500000000002</v>
      </c>
      <c r="AJ173" s="14" t="str">
        <f>IFERROR(VLOOKUP(AI173,'CRUCE OPORTUNIDADES'!$C$6:$D$105,2,FALSE),"")</f>
        <v/>
      </c>
      <c r="AK173" s="14">
        <v>13.8500000000002</v>
      </c>
      <c r="AL173" s="14" t="str">
        <f>IFERROR(VLOOKUP(AK173,'CRUCE OPORTUNIDADES'!$C$6:$D$105,2,FALSE),"")</f>
        <v/>
      </c>
      <c r="AM173" s="14">
        <v>14.8500000000003</v>
      </c>
      <c r="AN173" s="14" t="str">
        <f>IFERROR(VLOOKUP(AM173,'CRUCE OPORTUNIDADES'!$C$6:$D$105,2,FALSE),"")</f>
        <v/>
      </c>
      <c r="AO173" s="14">
        <v>15.8500000000003</v>
      </c>
      <c r="AP173" s="14" t="str">
        <f>IFERROR(VLOOKUP(AO173,'CRUCE OPORTUNIDADES'!$C$6:$D$105,2,FALSE),"")</f>
        <v/>
      </c>
      <c r="AQ173" s="14">
        <v>16.8500000000003</v>
      </c>
      <c r="AR173" s="14" t="str">
        <f>IFERROR(VLOOKUP(AQ173,'CRUCE OPORTUNIDADES'!$C$6:$D$105,2,FALSE),"")</f>
        <v/>
      </c>
      <c r="AS173" s="14">
        <v>17.8500000000003</v>
      </c>
      <c r="AT173" s="14" t="str">
        <f>IFERROR(VLOOKUP(AS173,'CRUCE OPORTUNIDADES'!$C$6:$D$105,2,FALSE),"")</f>
        <v/>
      </c>
      <c r="AU173" s="14">
        <v>18.8500000000003</v>
      </c>
      <c r="AV173" s="14" t="str">
        <f>IFERROR(VLOOKUP(AU173,'CRUCE OPORTUNIDADES'!$C$6:$D$105,2,FALSE),"")</f>
        <v/>
      </c>
      <c r="AW173" s="14">
        <v>19.850000000000399</v>
      </c>
      <c r="AX173" s="14" t="str">
        <f>IFERROR(VLOOKUP(AW173,'CRUCE OPORTUNIDADES'!$C$6:$D$105,2,FALSE),"")</f>
        <v/>
      </c>
      <c r="AY173" s="14">
        <v>20.850000000000399</v>
      </c>
      <c r="AZ173" s="14" t="str">
        <f>IFERROR(VLOOKUP(AY173,'CRUCE OPORTUNIDADES'!$C$6:$D$105,2,FALSE),"")</f>
        <v/>
      </c>
      <c r="BA173" s="14">
        <v>21.850000000000399</v>
      </c>
      <c r="BB173" s="14" t="str">
        <f>IFERROR(VLOOKUP(BA173,'CRUCE OPORTUNIDADES'!$C$6:$D$105,2,FALSE),"")</f>
        <v/>
      </c>
      <c r="BC173" s="14">
        <v>22.850000000000399</v>
      </c>
      <c r="BD173" s="14" t="str">
        <f>IFERROR(VLOOKUP(BC173,'CRUCE OPORTUNIDADES'!$C$6:$D$105,2,FALSE),"")</f>
        <v/>
      </c>
      <c r="BE173" s="14">
        <v>23.850000000000399</v>
      </c>
      <c r="BF173" s="14" t="str">
        <f>IFERROR(VLOOKUP(BE173,'CRUCE OPORTUNIDADES'!$C$6:$D$105,2,FALSE),"")</f>
        <v/>
      </c>
      <c r="BG173" s="14">
        <v>24.850000000000499</v>
      </c>
      <c r="BH173" s="14" t="str">
        <f>IFERROR(VLOOKUP(BG173,'CRUCE OPORTUNIDADES'!$C$6:$D$105,2,FALSE),"")</f>
        <v/>
      </c>
      <c r="BI173" s="14">
        <v>25.850000000000499</v>
      </c>
      <c r="BJ173" s="14" t="str">
        <f>IFERROR(VLOOKUP(BI173,'CRUCE OPORTUNIDADES'!$C$6:$D$105,2,FALSE),"")</f>
        <v/>
      </c>
    </row>
    <row r="174" spans="13:62">
      <c r="N174" s="14" t="str">
        <f>IF(N175&lt;&gt;""," -O","")</f>
        <v/>
      </c>
      <c r="P174" s="14" t="str">
        <f>IF(P175&lt;&gt;""," -O","")</f>
        <v/>
      </c>
      <c r="R174" s="14" t="str">
        <f>IF(R175&lt;&gt;""," -O","")</f>
        <v/>
      </c>
      <c r="T174" s="14" t="str">
        <f>IF(T175&lt;&gt;""," -O","")</f>
        <v/>
      </c>
      <c r="V174" s="14" t="str">
        <f>IF(V175&lt;&gt;""," -O","")</f>
        <v/>
      </c>
      <c r="X174" s="14" t="str">
        <f>IF(X175&lt;&gt;""," -O","")</f>
        <v/>
      </c>
      <c r="Z174" s="14" t="str">
        <f>IF(Z175&lt;&gt;""," -O","")</f>
        <v/>
      </c>
      <c r="AB174" s="14" t="str">
        <f>IF(AB175&lt;&gt;""," -O","")</f>
        <v/>
      </c>
      <c r="AD174" s="14" t="str">
        <f>IF(AD175&lt;&gt;""," -O","")</f>
        <v/>
      </c>
      <c r="AF174" s="14" t="str">
        <f>IF(AF175&lt;&gt;""," -O","")</f>
        <v/>
      </c>
      <c r="AH174" s="14" t="str">
        <f>IF(AH175&lt;&gt;""," -O","")</f>
        <v/>
      </c>
      <c r="AJ174" s="14" t="str">
        <f>IF(AJ175&lt;&gt;""," -O","")</f>
        <v/>
      </c>
      <c r="AL174" s="14" t="str">
        <f>IF(AL175&lt;&gt;""," -O","")</f>
        <v/>
      </c>
      <c r="AN174" s="14" t="str">
        <f>IF(AN175&lt;&gt;""," -O","")</f>
        <v/>
      </c>
      <c r="AP174" s="14" t="str">
        <f>IF(AP175&lt;&gt;""," -O","")</f>
        <v/>
      </c>
      <c r="AR174" s="14" t="str">
        <f>IF(AR175&lt;&gt;""," -O","")</f>
        <v/>
      </c>
      <c r="AT174" s="14" t="str">
        <f>IF(AT175&lt;&gt;""," -O","")</f>
        <v/>
      </c>
      <c r="AV174" s="14" t="str">
        <f>IF(AV175&lt;&gt;""," -O","")</f>
        <v/>
      </c>
      <c r="AX174" s="14" t="str">
        <f>IF(AX175&lt;&gt;""," -O","")</f>
        <v/>
      </c>
      <c r="AZ174" s="14" t="str">
        <f>IF(AZ175&lt;&gt;""," -O","")</f>
        <v/>
      </c>
      <c r="BB174" s="14" t="str">
        <f>IF(BB175&lt;&gt;""," -O","")</f>
        <v/>
      </c>
      <c r="BD174" s="14" t="str">
        <f>IF(BD175&lt;&gt;""," -O","")</f>
        <v/>
      </c>
      <c r="BF174" s="14" t="str">
        <f>IF(BF175&lt;&gt;""," -O","")</f>
        <v/>
      </c>
      <c r="BH174" s="14" t="str">
        <f>IF(BH175&lt;&gt;""," -O","")</f>
        <v/>
      </c>
      <c r="BJ174" s="14" t="str">
        <f>IF(BJ175&lt;&gt;""," -O","")</f>
        <v/>
      </c>
    </row>
    <row r="175" spans="13:62">
      <c r="M175" s="14">
        <v>1.86</v>
      </c>
      <c r="N175" s="14" t="str">
        <f>IFERROR(VLOOKUP(M175,'CRUCE OPORTUNIDADES'!$C$6:$D$105,2,FALSE),"")</f>
        <v/>
      </c>
      <c r="O175" s="14">
        <v>2.8600000000000199</v>
      </c>
      <c r="P175" s="14" t="str">
        <f>IFERROR(VLOOKUP(O175,'CRUCE OPORTUNIDADES'!$C$6:$D$105,2,FALSE),"")</f>
        <v/>
      </c>
      <c r="Q175" s="14">
        <v>3.8600000000000398</v>
      </c>
      <c r="R175" s="14" t="str">
        <f>IFERROR(VLOOKUP(Q175,'CRUCE OPORTUNIDADES'!$C$6:$D$105,2,FALSE),"")</f>
        <v/>
      </c>
      <c r="S175" s="14">
        <v>4.8600000000000598</v>
      </c>
      <c r="T175" s="14" t="str">
        <f>IFERROR(VLOOKUP(S175,'CRUCE OPORTUNIDADES'!$C$6:$D$105,2,FALSE),"")</f>
        <v/>
      </c>
      <c r="U175" s="14">
        <v>5.8600000000000803</v>
      </c>
      <c r="V175" s="14" t="str">
        <f>IFERROR(VLOOKUP(U175,'CRUCE OPORTUNIDADES'!$C$6:$D$105,2,FALSE),"")</f>
        <v/>
      </c>
      <c r="W175" s="14">
        <v>6.8600000000000998</v>
      </c>
      <c r="X175" s="14" t="str">
        <f>IFERROR(VLOOKUP(W175,'CRUCE OPORTUNIDADES'!$C$6:$D$105,2,FALSE),"")</f>
        <v/>
      </c>
      <c r="Y175" s="14">
        <v>7.8600000000001202</v>
      </c>
      <c r="Z175" s="14" t="str">
        <f>IFERROR(VLOOKUP(Y175,'CRUCE OPORTUNIDADES'!$C$6:$D$105,2,FALSE),"")</f>
        <v/>
      </c>
      <c r="AA175" s="14">
        <v>8.8600000000001398</v>
      </c>
      <c r="AB175" s="14" t="str">
        <f>IFERROR(VLOOKUP(AA175,'CRUCE OPORTUNIDADES'!$C$6:$D$105,2,FALSE),"")</f>
        <v/>
      </c>
      <c r="AC175" s="14">
        <v>9.8600000000001593</v>
      </c>
      <c r="AD175" s="14" t="str">
        <f>IFERROR(VLOOKUP(AC175,'CRUCE OPORTUNIDADES'!$C$6:$D$105,2,FALSE),"")</f>
        <v/>
      </c>
      <c r="AE175" s="14">
        <v>10.8600000000002</v>
      </c>
      <c r="AF175" s="14" t="str">
        <f>IFERROR(VLOOKUP(AE175,'CRUCE OPORTUNIDADES'!$C$6:$D$105,2,FALSE),"")</f>
        <v/>
      </c>
      <c r="AG175" s="14">
        <v>11.8600000000002</v>
      </c>
      <c r="AH175" s="14" t="str">
        <f>IFERROR(VLOOKUP(AG175,'CRUCE OPORTUNIDADES'!$C$6:$D$105,2,FALSE),"")</f>
        <v/>
      </c>
      <c r="AI175" s="14">
        <v>12.8600000000002</v>
      </c>
      <c r="AJ175" s="14" t="str">
        <f>IFERROR(VLOOKUP(AI175,'CRUCE OPORTUNIDADES'!$C$6:$D$105,2,FALSE),"")</f>
        <v/>
      </c>
      <c r="AK175" s="14">
        <v>13.8600000000002</v>
      </c>
      <c r="AL175" s="14" t="str">
        <f>IFERROR(VLOOKUP(AK175,'CRUCE OPORTUNIDADES'!$C$6:$D$105,2,FALSE),"")</f>
        <v/>
      </c>
      <c r="AM175" s="14">
        <v>14.8600000000003</v>
      </c>
      <c r="AN175" s="14" t="str">
        <f>IFERROR(VLOOKUP(AM175,'CRUCE OPORTUNIDADES'!$C$6:$D$105,2,FALSE),"")</f>
        <v/>
      </c>
      <c r="AO175" s="14">
        <v>15.8600000000003</v>
      </c>
      <c r="AP175" s="14" t="str">
        <f>IFERROR(VLOOKUP(AO175,'CRUCE OPORTUNIDADES'!$C$6:$D$105,2,FALSE),"")</f>
        <v/>
      </c>
      <c r="AQ175" s="14">
        <v>16.860000000000301</v>
      </c>
      <c r="AR175" s="14" t="str">
        <f>IFERROR(VLOOKUP(AQ175,'CRUCE OPORTUNIDADES'!$C$6:$D$105,2,FALSE),"")</f>
        <v/>
      </c>
      <c r="AS175" s="14">
        <v>17.860000000000301</v>
      </c>
      <c r="AT175" s="14" t="str">
        <f>IFERROR(VLOOKUP(AS175,'CRUCE OPORTUNIDADES'!$C$6:$D$105,2,FALSE),"")</f>
        <v/>
      </c>
      <c r="AU175" s="14">
        <v>18.860000000000301</v>
      </c>
      <c r="AV175" s="14" t="str">
        <f>IFERROR(VLOOKUP(AU175,'CRUCE OPORTUNIDADES'!$C$6:$D$105,2,FALSE),"")</f>
        <v/>
      </c>
      <c r="AW175" s="14">
        <v>19.860000000000401</v>
      </c>
      <c r="AX175" s="14" t="str">
        <f>IFERROR(VLOOKUP(AW175,'CRUCE OPORTUNIDADES'!$C$6:$D$105,2,FALSE),"")</f>
        <v/>
      </c>
      <c r="AY175" s="14">
        <v>20.860000000000401</v>
      </c>
      <c r="AZ175" s="14" t="str">
        <f>IFERROR(VLOOKUP(AY175,'CRUCE OPORTUNIDADES'!$C$6:$D$105,2,FALSE),"")</f>
        <v/>
      </c>
      <c r="BA175" s="14">
        <v>21.860000000000401</v>
      </c>
      <c r="BB175" s="14" t="str">
        <f>IFERROR(VLOOKUP(BA175,'CRUCE OPORTUNIDADES'!$C$6:$D$105,2,FALSE),"")</f>
        <v/>
      </c>
      <c r="BC175" s="14">
        <v>22.860000000000401</v>
      </c>
      <c r="BD175" s="14" t="str">
        <f>IFERROR(VLOOKUP(BC175,'CRUCE OPORTUNIDADES'!$C$6:$D$105,2,FALSE),"")</f>
        <v/>
      </c>
      <c r="BE175" s="14">
        <v>23.860000000000401</v>
      </c>
      <c r="BF175" s="14" t="str">
        <f>IFERROR(VLOOKUP(BE175,'CRUCE OPORTUNIDADES'!$C$6:$D$105,2,FALSE),"")</f>
        <v/>
      </c>
      <c r="BG175" s="14">
        <v>24.8600000000005</v>
      </c>
      <c r="BH175" s="14" t="str">
        <f>IFERROR(VLOOKUP(BG175,'CRUCE OPORTUNIDADES'!$C$6:$D$105,2,FALSE),"")</f>
        <v/>
      </c>
      <c r="BI175" s="14">
        <v>25.8600000000005</v>
      </c>
      <c r="BJ175" s="14" t="str">
        <f>IFERROR(VLOOKUP(BI175,'CRUCE OPORTUNIDADES'!$C$6:$D$105,2,FALSE),"")</f>
        <v/>
      </c>
    </row>
    <row r="176" spans="13:62">
      <c r="N176" s="14" t="str">
        <f>IF(N177&lt;&gt;""," -O","")</f>
        <v/>
      </c>
      <c r="P176" s="14" t="str">
        <f>IF(P177&lt;&gt;""," -O","")</f>
        <v/>
      </c>
      <c r="R176" s="14" t="str">
        <f>IF(R177&lt;&gt;""," -O","")</f>
        <v/>
      </c>
      <c r="T176" s="14" t="str">
        <f>IF(T177&lt;&gt;""," -O","")</f>
        <v/>
      </c>
      <c r="V176" s="14" t="str">
        <f>IF(V177&lt;&gt;""," -O","")</f>
        <v/>
      </c>
      <c r="X176" s="14" t="str">
        <f>IF(X177&lt;&gt;""," -O","")</f>
        <v/>
      </c>
      <c r="Z176" s="14" t="str">
        <f>IF(Z177&lt;&gt;""," -O","")</f>
        <v/>
      </c>
      <c r="AB176" s="14" t="str">
        <f>IF(AB177&lt;&gt;""," -O","")</f>
        <v/>
      </c>
      <c r="AD176" s="14" t="str">
        <f>IF(AD177&lt;&gt;""," -O","")</f>
        <v/>
      </c>
      <c r="AF176" s="14" t="str">
        <f>IF(AF177&lt;&gt;""," -O","")</f>
        <v/>
      </c>
      <c r="AH176" s="14" t="str">
        <f>IF(AH177&lt;&gt;""," -O","")</f>
        <v/>
      </c>
      <c r="AJ176" s="14" t="str">
        <f>IF(AJ177&lt;&gt;""," -O","")</f>
        <v/>
      </c>
      <c r="AL176" s="14" t="str">
        <f>IF(AL177&lt;&gt;""," -O","")</f>
        <v/>
      </c>
      <c r="AN176" s="14" t="str">
        <f>IF(AN177&lt;&gt;""," -O","")</f>
        <v/>
      </c>
      <c r="AP176" s="14" t="str">
        <f>IF(AP177&lt;&gt;""," -O","")</f>
        <v/>
      </c>
      <c r="AR176" s="14" t="str">
        <f>IF(AR177&lt;&gt;""," -O","")</f>
        <v/>
      </c>
      <c r="AT176" s="14" t="str">
        <f>IF(AT177&lt;&gt;""," -O","")</f>
        <v/>
      </c>
      <c r="AV176" s="14" t="str">
        <f>IF(AV177&lt;&gt;""," -O","")</f>
        <v/>
      </c>
      <c r="AX176" s="14" t="str">
        <f>IF(AX177&lt;&gt;""," -O","")</f>
        <v/>
      </c>
      <c r="AZ176" s="14" t="str">
        <f>IF(AZ177&lt;&gt;""," -O","")</f>
        <v/>
      </c>
      <c r="BB176" s="14" t="str">
        <f>IF(BB177&lt;&gt;""," -O","")</f>
        <v/>
      </c>
      <c r="BD176" s="14" t="str">
        <f>IF(BD177&lt;&gt;""," -O","")</f>
        <v/>
      </c>
      <c r="BF176" s="14" t="str">
        <f>IF(BF177&lt;&gt;""," -O","")</f>
        <v/>
      </c>
      <c r="BH176" s="14" t="str">
        <f>IF(BH177&lt;&gt;""," -O","")</f>
        <v/>
      </c>
      <c r="BJ176" s="14" t="str">
        <f>IF(BJ177&lt;&gt;""," -O","")</f>
        <v/>
      </c>
    </row>
    <row r="177" spans="13:62">
      <c r="M177" s="14">
        <v>1.87</v>
      </c>
      <c r="N177" s="14" t="str">
        <f>IFERROR(VLOOKUP(M177,'CRUCE OPORTUNIDADES'!$C$6:$D$105,2,FALSE),"")</f>
        <v/>
      </c>
      <c r="O177" s="14">
        <v>2.8700000000000201</v>
      </c>
      <c r="P177" s="14" t="str">
        <f>IFERROR(VLOOKUP(O177,'CRUCE OPORTUNIDADES'!$C$6:$D$105,2,FALSE),"")</f>
        <v/>
      </c>
      <c r="Q177" s="14">
        <v>3.8700000000000401</v>
      </c>
      <c r="R177" s="14" t="str">
        <f>IFERROR(VLOOKUP(Q177,'CRUCE OPORTUNIDADES'!$C$6:$D$105,2,FALSE),"")</f>
        <v/>
      </c>
      <c r="S177" s="14">
        <v>4.8700000000000596</v>
      </c>
      <c r="T177" s="14" t="str">
        <f>IFERROR(VLOOKUP(S177,'CRUCE OPORTUNIDADES'!$C$6:$D$105,2,FALSE),"")</f>
        <v/>
      </c>
      <c r="U177" s="14">
        <v>5.87000000000008</v>
      </c>
      <c r="V177" s="14" t="str">
        <f>IFERROR(VLOOKUP(U177,'CRUCE OPORTUNIDADES'!$C$6:$D$105,2,FALSE),"")</f>
        <v/>
      </c>
      <c r="W177" s="14">
        <v>6.8700000000000996</v>
      </c>
      <c r="X177" s="14" t="str">
        <f>IFERROR(VLOOKUP(W177,'CRUCE OPORTUNIDADES'!$C$6:$D$105,2,FALSE),"")</f>
        <v/>
      </c>
      <c r="Y177" s="14">
        <v>7.87000000000012</v>
      </c>
      <c r="Z177" s="14" t="str">
        <f>IFERROR(VLOOKUP(Y177,'CRUCE OPORTUNIDADES'!$C$6:$D$105,2,FALSE),"")</f>
        <v/>
      </c>
      <c r="AA177" s="14">
        <v>8.8700000000001396</v>
      </c>
      <c r="AB177" s="14" t="str">
        <f>IFERROR(VLOOKUP(AA177,'CRUCE OPORTUNIDADES'!$C$6:$D$105,2,FALSE),"")</f>
        <v/>
      </c>
      <c r="AC177" s="14">
        <v>9.8700000000001609</v>
      </c>
      <c r="AD177" s="14" t="str">
        <f>IFERROR(VLOOKUP(AC177,'CRUCE OPORTUNIDADES'!$C$6:$D$105,2,FALSE),"")</f>
        <v/>
      </c>
      <c r="AE177" s="14">
        <v>10.8700000000002</v>
      </c>
      <c r="AF177" s="14" t="str">
        <f>IFERROR(VLOOKUP(AE177,'CRUCE OPORTUNIDADES'!$C$6:$D$105,2,FALSE),"")</f>
        <v/>
      </c>
      <c r="AG177" s="14">
        <v>11.8700000000002</v>
      </c>
      <c r="AH177" s="14" t="str">
        <f>IFERROR(VLOOKUP(AG177,'CRUCE OPORTUNIDADES'!$C$6:$D$105,2,FALSE),"")</f>
        <v/>
      </c>
      <c r="AI177" s="14">
        <v>12.8700000000002</v>
      </c>
      <c r="AJ177" s="14" t="str">
        <f>IFERROR(VLOOKUP(AI177,'CRUCE OPORTUNIDADES'!$C$6:$D$105,2,FALSE),"")</f>
        <v/>
      </c>
      <c r="AK177" s="14">
        <v>13.8700000000002</v>
      </c>
      <c r="AL177" s="14" t="str">
        <f>IFERROR(VLOOKUP(AK177,'CRUCE OPORTUNIDADES'!$C$6:$D$105,2,FALSE),"")</f>
        <v/>
      </c>
      <c r="AM177" s="14">
        <v>14.870000000000299</v>
      </c>
      <c r="AN177" s="14" t="str">
        <f>IFERROR(VLOOKUP(AM177,'CRUCE OPORTUNIDADES'!$C$6:$D$105,2,FALSE),"")</f>
        <v/>
      </c>
      <c r="AO177" s="14">
        <v>15.870000000000299</v>
      </c>
      <c r="AP177" s="14" t="str">
        <f>IFERROR(VLOOKUP(AO177,'CRUCE OPORTUNIDADES'!$C$6:$D$105,2,FALSE),"")</f>
        <v/>
      </c>
      <c r="AQ177" s="14">
        <v>16.870000000000299</v>
      </c>
      <c r="AR177" s="14" t="str">
        <f>IFERROR(VLOOKUP(AQ177,'CRUCE OPORTUNIDADES'!$C$6:$D$105,2,FALSE),"")</f>
        <v/>
      </c>
      <c r="AS177" s="14">
        <v>17.870000000000299</v>
      </c>
      <c r="AT177" s="14" t="str">
        <f>IFERROR(VLOOKUP(AS177,'CRUCE OPORTUNIDADES'!$C$6:$D$105,2,FALSE),"")</f>
        <v/>
      </c>
      <c r="AU177" s="14">
        <v>18.870000000000299</v>
      </c>
      <c r="AV177" s="14" t="str">
        <f>IFERROR(VLOOKUP(AU177,'CRUCE OPORTUNIDADES'!$C$6:$D$105,2,FALSE),"")</f>
        <v/>
      </c>
      <c r="AW177" s="14">
        <v>19.870000000000399</v>
      </c>
      <c r="AX177" s="14" t="str">
        <f>IFERROR(VLOOKUP(AW177,'CRUCE OPORTUNIDADES'!$C$6:$D$105,2,FALSE),"")</f>
        <v/>
      </c>
      <c r="AY177" s="14">
        <v>20.870000000000399</v>
      </c>
      <c r="AZ177" s="14" t="str">
        <f>IFERROR(VLOOKUP(AY177,'CRUCE OPORTUNIDADES'!$C$6:$D$105,2,FALSE),"")</f>
        <v/>
      </c>
      <c r="BA177" s="14">
        <v>21.870000000000399</v>
      </c>
      <c r="BB177" s="14" t="str">
        <f>IFERROR(VLOOKUP(BA177,'CRUCE OPORTUNIDADES'!$C$6:$D$105,2,FALSE),"")</f>
        <v/>
      </c>
      <c r="BC177" s="14">
        <v>22.870000000000399</v>
      </c>
      <c r="BD177" s="14" t="str">
        <f>IFERROR(VLOOKUP(BC177,'CRUCE OPORTUNIDADES'!$C$6:$D$105,2,FALSE),"")</f>
        <v/>
      </c>
      <c r="BE177" s="14">
        <v>23.870000000000399</v>
      </c>
      <c r="BF177" s="14" t="str">
        <f>IFERROR(VLOOKUP(BE177,'CRUCE OPORTUNIDADES'!$C$6:$D$105,2,FALSE),"")</f>
        <v/>
      </c>
      <c r="BG177" s="14">
        <v>24.870000000000498</v>
      </c>
      <c r="BH177" s="14" t="str">
        <f>IFERROR(VLOOKUP(BG177,'CRUCE OPORTUNIDADES'!$C$6:$D$105,2,FALSE),"")</f>
        <v/>
      </c>
      <c r="BI177" s="14">
        <v>25.870000000000498</v>
      </c>
      <c r="BJ177" s="14" t="str">
        <f>IFERROR(VLOOKUP(BI177,'CRUCE OPORTUNIDADES'!$C$6:$D$105,2,FALSE),"")</f>
        <v/>
      </c>
    </row>
    <row r="178" spans="13:62">
      <c r="N178" s="14" t="str">
        <f>IF(N179&lt;&gt;""," -O","")</f>
        <v/>
      </c>
      <c r="P178" s="14" t="str">
        <f>IF(P179&lt;&gt;""," -O","")</f>
        <v/>
      </c>
      <c r="R178" s="14" t="str">
        <f>IF(R179&lt;&gt;""," -O","")</f>
        <v/>
      </c>
      <c r="T178" s="14" t="str">
        <f>IF(T179&lt;&gt;""," -O","")</f>
        <v/>
      </c>
      <c r="V178" s="14" t="str">
        <f>IF(V179&lt;&gt;""," -O","")</f>
        <v/>
      </c>
      <c r="X178" s="14" t="str">
        <f>IF(X179&lt;&gt;""," -O","")</f>
        <v/>
      </c>
      <c r="Z178" s="14" t="str">
        <f>IF(Z179&lt;&gt;""," -O","")</f>
        <v/>
      </c>
      <c r="AB178" s="14" t="str">
        <f>IF(AB179&lt;&gt;""," -O","")</f>
        <v/>
      </c>
      <c r="AD178" s="14" t="str">
        <f>IF(AD179&lt;&gt;""," -O","")</f>
        <v/>
      </c>
      <c r="AF178" s="14" t="str">
        <f>IF(AF179&lt;&gt;""," -O","")</f>
        <v/>
      </c>
      <c r="AH178" s="14" t="str">
        <f>IF(AH179&lt;&gt;""," -O","")</f>
        <v/>
      </c>
      <c r="AJ178" s="14" t="str">
        <f>IF(AJ179&lt;&gt;""," -O","")</f>
        <v/>
      </c>
      <c r="AL178" s="14" t="str">
        <f>IF(AL179&lt;&gt;""," -O","")</f>
        <v/>
      </c>
      <c r="AN178" s="14" t="str">
        <f>IF(AN179&lt;&gt;""," -O","")</f>
        <v/>
      </c>
      <c r="AP178" s="14" t="str">
        <f>IF(AP179&lt;&gt;""," -O","")</f>
        <v/>
      </c>
      <c r="AR178" s="14" t="str">
        <f>IF(AR179&lt;&gt;""," -O","")</f>
        <v/>
      </c>
      <c r="AT178" s="14" t="str">
        <f>IF(AT179&lt;&gt;""," -O","")</f>
        <v/>
      </c>
      <c r="AV178" s="14" t="str">
        <f>IF(AV179&lt;&gt;""," -O","")</f>
        <v/>
      </c>
      <c r="AX178" s="14" t="str">
        <f>IF(AX179&lt;&gt;""," -O","")</f>
        <v/>
      </c>
      <c r="AZ178" s="14" t="str">
        <f>IF(AZ179&lt;&gt;""," -O","")</f>
        <v/>
      </c>
      <c r="BB178" s="14" t="str">
        <f>IF(BB179&lt;&gt;""," -O","")</f>
        <v/>
      </c>
      <c r="BD178" s="14" t="str">
        <f>IF(BD179&lt;&gt;""," -O","")</f>
        <v/>
      </c>
      <c r="BF178" s="14" t="str">
        <f>IF(BF179&lt;&gt;""," -O","")</f>
        <v/>
      </c>
      <c r="BH178" s="14" t="str">
        <f>IF(BH179&lt;&gt;""," -O","")</f>
        <v/>
      </c>
      <c r="BJ178" s="14" t="str">
        <f>IF(BJ179&lt;&gt;""," -O","")</f>
        <v/>
      </c>
    </row>
    <row r="179" spans="13:62">
      <c r="M179" s="14">
        <v>1.88</v>
      </c>
      <c r="N179" s="14" t="str">
        <f>IFERROR(VLOOKUP(M179,'CRUCE OPORTUNIDADES'!$C$6:$D$105,2,FALSE),"")</f>
        <v/>
      </c>
      <c r="O179" s="14">
        <v>2.8800000000000199</v>
      </c>
      <c r="P179" s="14" t="str">
        <f>IFERROR(VLOOKUP(O179,'CRUCE OPORTUNIDADES'!$C$6:$D$105,2,FALSE),"")</f>
        <v/>
      </c>
      <c r="Q179" s="14">
        <v>3.8800000000000399</v>
      </c>
      <c r="R179" s="14" t="str">
        <f>IFERROR(VLOOKUP(Q179,'CRUCE OPORTUNIDADES'!$C$6:$D$105,2,FALSE),"")</f>
        <v/>
      </c>
      <c r="S179" s="14">
        <v>4.8800000000000603</v>
      </c>
      <c r="T179" s="14" t="str">
        <f>IFERROR(VLOOKUP(S179,'CRUCE OPORTUNIDADES'!$C$6:$D$105,2,FALSE),"")</f>
        <v/>
      </c>
      <c r="U179" s="14">
        <v>5.8800000000000798</v>
      </c>
      <c r="V179" s="14" t="str">
        <f>IFERROR(VLOOKUP(U179,'CRUCE OPORTUNIDADES'!$C$6:$D$105,2,FALSE),"")</f>
        <v/>
      </c>
      <c r="W179" s="14">
        <v>6.8800000000001003</v>
      </c>
      <c r="X179" s="14" t="str">
        <f>IFERROR(VLOOKUP(W179,'CRUCE OPORTUNIDADES'!$C$6:$D$105,2,FALSE),"")</f>
        <v/>
      </c>
      <c r="Y179" s="14">
        <v>7.8800000000001198</v>
      </c>
      <c r="Z179" s="14" t="str">
        <f>IFERROR(VLOOKUP(Y179,'CRUCE OPORTUNIDADES'!$C$6:$D$105,2,FALSE),"")</f>
        <v/>
      </c>
      <c r="AA179" s="14">
        <v>8.8800000000001393</v>
      </c>
      <c r="AB179" s="14" t="str">
        <f>IFERROR(VLOOKUP(AA179,'CRUCE OPORTUNIDADES'!$C$6:$D$105,2,FALSE),"")</f>
        <v/>
      </c>
      <c r="AC179" s="14">
        <v>9.8800000000001607</v>
      </c>
      <c r="AD179" s="14" t="str">
        <f>IFERROR(VLOOKUP(AC179,'CRUCE OPORTUNIDADES'!$C$6:$D$105,2,FALSE),"")</f>
        <v/>
      </c>
      <c r="AE179" s="14">
        <v>10.8800000000002</v>
      </c>
      <c r="AF179" s="14" t="str">
        <f>IFERROR(VLOOKUP(AE179,'CRUCE OPORTUNIDADES'!$C$6:$D$105,2,FALSE),"")</f>
        <v/>
      </c>
      <c r="AG179" s="14">
        <v>11.8800000000002</v>
      </c>
      <c r="AH179" s="14" t="str">
        <f>IFERROR(VLOOKUP(AG179,'CRUCE OPORTUNIDADES'!$C$6:$D$105,2,FALSE),"")</f>
        <v/>
      </c>
      <c r="AI179" s="14">
        <v>12.8800000000002</v>
      </c>
      <c r="AJ179" s="14" t="str">
        <f>IFERROR(VLOOKUP(AI179,'CRUCE OPORTUNIDADES'!$C$6:$D$105,2,FALSE),"")</f>
        <v/>
      </c>
      <c r="AK179" s="14">
        <v>13.8800000000002</v>
      </c>
      <c r="AL179" s="14" t="str">
        <f>IFERROR(VLOOKUP(AK179,'CRUCE OPORTUNIDADES'!$C$6:$D$105,2,FALSE),"")</f>
        <v/>
      </c>
      <c r="AM179" s="14">
        <v>14.880000000000299</v>
      </c>
      <c r="AN179" s="14" t="str">
        <f>IFERROR(VLOOKUP(AM179,'CRUCE OPORTUNIDADES'!$C$6:$D$105,2,FALSE),"")</f>
        <v/>
      </c>
      <c r="AO179" s="14">
        <v>15.880000000000299</v>
      </c>
      <c r="AP179" s="14" t="str">
        <f>IFERROR(VLOOKUP(AO179,'CRUCE OPORTUNIDADES'!$C$6:$D$105,2,FALSE),"")</f>
        <v/>
      </c>
      <c r="AQ179" s="14">
        <v>16.880000000000301</v>
      </c>
      <c r="AR179" s="14" t="str">
        <f>IFERROR(VLOOKUP(AQ179,'CRUCE OPORTUNIDADES'!$C$6:$D$105,2,FALSE),"")</f>
        <v/>
      </c>
      <c r="AS179" s="14">
        <v>17.880000000000301</v>
      </c>
      <c r="AT179" s="14" t="str">
        <f>IFERROR(VLOOKUP(AS179,'CRUCE OPORTUNIDADES'!$C$6:$D$105,2,FALSE),"")</f>
        <v/>
      </c>
      <c r="AU179" s="14">
        <v>18.880000000000301</v>
      </c>
      <c r="AV179" s="14" t="str">
        <f>IFERROR(VLOOKUP(AU179,'CRUCE OPORTUNIDADES'!$C$6:$D$105,2,FALSE),"")</f>
        <v/>
      </c>
      <c r="AW179" s="14">
        <v>19.8800000000004</v>
      </c>
      <c r="AX179" s="14" t="str">
        <f>IFERROR(VLOOKUP(AW179,'CRUCE OPORTUNIDADES'!$C$6:$D$105,2,FALSE),"")</f>
        <v/>
      </c>
      <c r="AY179" s="14">
        <v>20.8800000000004</v>
      </c>
      <c r="AZ179" s="14" t="str">
        <f>IFERROR(VLOOKUP(AY179,'CRUCE OPORTUNIDADES'!$C$6:$D$105,2,FALSE),"")</f>
        <v/>
      </c>
      <c r="BA179" s="14">
        <v>21.8800000000004</v>
      </c>
      <c r="BB179" s="14" t="str">
        <f>IFERROR(VLOOKUP(BA179,'CRUCE OPORTUNIDADES'!$C$6:$D$105,2,FALSE),"")</f>
        <v/>
      </c>
      <c r="BC179" s="14">
        <v>22.8800000000004</v>
      </c>
      <c r="BD179" s="14" t="str">
        <f>IFERROR(VLOOKUP(BC179,'CRUCE OPORTUNIDADES'!$C$6:$D$105,2,FALSE),"")</f>
        <v/>
      </c>
      <c r="BE179" s="14">
        <v>23.8800000000004</v>
      </c>
      <c r="BF179" s="14" t="str">
        <f>IFERROR(VLOOKUP(BE179,'CRUCE OPORTUNIDADES'!$C$6:$D$105,2,FALSE),"")</f>
        <v/>
      </c>
      <c r="BG179" s="14">
        <v>24.8800000000005</v>
      </c>
      <c r="BH179" s="14" t="str">
        <f>IFERROR(VLOOKUP(BG179,'CRUCE OPORTUNIDADES'!$C$6:$D$105,2,FALSE),"")</f>
        <v/>
      </c>
      <c r="BI179" s="14">
        <v>25.8800000000005</v>
      </c>
      <c r="BJ179" s="14" t="str">
        <f>IFERROR(VLOOKUP(BI179,'CRUCE OPORTUNIDADES'!$C$6:$D$105,2,FALSE),"")</f>
        <v/>
      </c>
    </row>
    <row r="180" spans="13:62">
      <c r="N180" s="14" t="str">
        <f>IF(N181&lt;&gt;""," -O","")</f>
        <v/>
      </c>
      <c r="P180" s="14" t="str">
        <f>IF(P181&lt;&gt;""," -O","")</f>
        <v/>
      </c>
      <c r="R180" s="14" t="str">
        <f>IF(R181&lt;&gt;""," -O","")</f>
        <v/>
      </c>
      <c r="T180" s="14" t="str">
        <f>IF(T181&lt;&gt;""," -O","")</f>
        <v/>
      </c>
      <c r="V180" s="14" t="str">
        <f>IF(V181&lt;&gt;""," -O","")</f>
        <v/>
      </c>
      <c r="X180" s="14" t="str">
        <f>IF(X181&lt;&gt;""," -O","")</f>
        <v/>
      </c>
      <c r="Z180" s="14" t="str">
        <f>IF(Z181&lt;&gt;""," -O","")</f>
        <v/>
      </c>
      <c r="AB180" s="14" t="str">
        <f>IF(AB181&lt;&gt;""," -O","")</f>
        <v/>
      </c>
      <c r="AD180" s="14" t="str">
        <f>IF(AD181&lt;&gt;""," -O","")</f>
        <v/>
      </c>
      <c r="AF180" s="14" t="str">
        <f>IF(AF181&lt;&gt;""," -O","")</f>
        <v/>
      </c>
      <c r="AH180" s="14" t="str">
        <f>IF(AH181&lt;&gt;""," -O","")</f>
        <v/>
      </c>
      <c r="AJ180" s="14" t="str">
        <f>IF(AJ181&lt;&gt;""," -O","")</f>
        <v/>
      </c>
      <c r="AL180" s="14" t="str">
        <f>IF(AL181&lt;&gt;""," -O","")</f>
        <v/>
      </c>
      <c r="AN180" s="14" t="str">
        <f>IF(AN181&lt;&gt;""," -O","")</f>
        <v/>
      </c>
      <c r="AP180" s="14" t="str">
        <f>IF(AP181&lt;&gt;""," -O","")</f>
        <v/>
      </c>
      <c r="AR180" s="14" t="str">
        <f>IF(AR181&lt;&gt;""," -O","")</f>
        <v/>
      </c>
      <c r="AT180" s="14" t="str">
        <f>IF(AT181&lt;&gt;""," -O","")</f>
        <v/>
      </c>
      <c r="AV180" s="14" t="str">
        <f>IF(AV181&lt;&gt;""," -O","")</f>
        <v/>
      </c>
      <c r="AX180" s="14" t="str">
        <f>IF(AX181&lt;&gt;""," -O","")</f>
        <v/>
      </c>
      <c r="AZ180" s="14" t="str">
        <f>IF(AZ181&lt;&gt;""," -O","")</f>
        <v/>
      </c>
      <c r="BB180" s="14" t="str">
        <f>IF(BB181&lt;&gt;""," -O","")</f>
        <v/>
      </c>
      <c r="BD180" s="14" t="str">
        <f>IF(BD181&lt;&gt;""," -O","")</f>
        <v/>
      </c>
      <c r="BF180" s="14" t="str">
        <f>IF(BF181&lt;&gt;""," -O","")</f>
        <v/>
      </c>
      <c r="BH180" s="14" t="str">
        <f>IF(BH181&lt;&gt;""," -O","")</f>
        <v/>
      </c>
      <c r="BJ180" s="14" t="str">
        <f>IF(BJ181&lt;&gt;""," -O","")</f>
        <v/>
      </c>
    </row>
    <row r="181" spans="13:62">
      <c r="M181" s="14">
        <v>1.89</v>
      </c>
      <c r="N181" s="14" t="str">
        <f>IFERROR(VLOOKUP(M181,'CRUCE OPORTUNIDADES'!$C$6:$D$105,2,FALSE),"")</f>
        <v/>
      </c>
      <c r="O181" s="14">
        <v>2.8900000000000201</v>
      </c>
      <c r="P181" s="14" t="str">
        <f>IFERROR(VLOOKUP(O181,'CRUCE OPORTUNIDADES'!$C$6:$D$105,2,FALSE),"")</f>
        <v/>
      </c>
      <c r="Q181" s="14">
        <v>3.8900000000000401</v>
      </c>
      <c r="R181" s="14" t="str">
        <f>IFERROR(VLOOKUP(Q181,'CRUCE OPORTUNIDADES'!$C$6:$D$105,2,FALSE),"")</f>
        <v/>
      </c>
      <c r="S181" s="14">
        <v>4.8900000000000601</v>
      </c>
      <c r="T181" s="14" t="str">
        <f>IFERROR(VLOOKUP(S181,'CRUCE OPORTUNIDADES'!$C$6:$D$105,2,FALSE),"")</f>
        <v/>
      </c>
      <c r="U181" s="14">
        <v>5.8900000000000796</v>
      </c>
      <c r="V181" s="14" t="str">
        <f>IFERROR(VLOOKUP(U181,'CRUCE OPORTUNIDADES'!$C$6:$D$105,2,FALSE),"")</f>
        <v/>
      </c>
      <c r="W181" s="14">
        <v>6.8900000000001</v>
      </c>
      <c r="X181" s="14" t="str">
        <f>IFERROR(VLOOKUP(W181,'CRUCE OPORTUNIDADES'!$C$6:$D$105,2,FALSE),"")</f>
        <v/>
      </c>
      <c r="Y181" s="14">
        <v>7.8900000000001196</v>
      </c>
      <c r="Z181" s="14" t="str">
        <f>IFERROR(VLOOKUP(Y181,'CRUCE OPORTUNIDADES'!$C$6:$D$105,2,FALSE),"")</f>
        <v/>
      </c>
      <c r="AA181" s="14">
        <v>8.8900000000001391</v>
      </c>
      <c r="AB181" s="14" t="str">
        <f>IFERROR(VLOOKUP(AA181,'CRUCE OPORTUNIDADES'!$C$6:$D$105,2,FALSE),"")</f>
        <v/>
      </c>
      <c r="AC181" s="14">
        <v>9.8900000000001604</v>
      </c>
      <c r="AD181" s="14" t="str">
        <f>IFERROR(VLOOKUP(AC181,'CRUCE OPORTUNIDADES'!$C$6:$D$105,2,FALSE),"")</f>
        <v/>
      </c>
      <c r="AE181" s="14">
        <v>10.8900000000002</v>
      </c>
      <c r="AF181" s="14" t="str">
        <f>IFERROR(VLOOKUP(AE181,'CRUCE OPORTUNIDADES'!$C$6:$D$105,2,FALSE),"")</f>
        <v/>
      </c>
      <c r="AG181" s="14">
        <v>11.8900000000002</v>
      </c>
      <c r="AH181" s="14" t="str">
        <f>IFERROR(VLOOKUP(AG181,'CRUCE OPORTUNIDADES'!$C$6:$D$105,2,FALSE),"")</f>
        <v/>
      </c>
      <c r="AI181" s="14">
        <v>12.8900000000002</v>
      </c>
      <c r="AJ181" s="14" t="str">
        <f>IFERROR(VLOOKUP(AI181,'CRUCE OPORTUNIDADES'!$C$6:$D$105,2,FALSE),"")</f>
        <v/>
      </c>
      <c r="AK181" s="14">
        <v>13.8900000000002</v>
      </c>
      <c r="AL181" s="14" t="str">
        <f>IFERROR(VLOOKUP(AK181,'CRUCE OPORTUNIDADES'!$C$6:$D$105,2,FALSE),"")</f>
        <v/>
      </c>
      <c r="AM181" s="14">
        <v>14.890000000000301</v>
      </c>
      <c r="AN181" s="14" t="str">
        <f>IFERROR(VLOOKUP(AM181,'CRUCE OPORTUNIDADES'!$C$6:$D$105,2,FALSE),"")</f>
        <v/>
      </c>
      <c r="AO181" s="14">
        <v>15.890000000000301</v>
      </c>
      <c r="AP181" s="14" t="str">
        <f>IFERROR(VLOOKUP(AO181,'CRUCE OPORTUNIDADES'!$C$6:$D$105,2,FALSE),"")</f>
        <v/>
      </c>
      <c r="AQ181" s="14">
        <v>16.890000000000299</v>
      </c>
      <c r="AR181" s="14" t="str">
        <f>IFERROR(VLOOKUP(AQ181,'CRUCE OPORTUNIDADES'!$C$6:$D$105,2,FALSE),"")</f>
        <v/>
      </c>
      <c r="AS181" s="14">
        <v>17.890000000000299</v>
      </c>
      <c r="AT181" s="14" t="str">
        <f>IFERROR(VLOOKUP(AS181,'CRUCE OPORTUNIDADES'!$C$6:$D$105,2,FALSE),"")</f>
        <v/>
      </c>
      <c r="AU181" s="14">
        <v>18.890000000000299</v>
      </c>
      <c r="AV181" s="14" t="str">
        <f>IFERROR(VLOOKUP(AU181,'CRUCE OPORTUNIDADES'!$C$6:$D$105,2,FALSE),"")</f>
        <v/>
      </c>
      <c r="AW181" s="14">
        <v>19.890000000000398</v>
      </c>
      <c r="AX181" s="14" t="str">
        <f>IFERROR(VLOOKUP(AW181,'CRUCE OPORTUNIDADES'!$C$6:$D$105,2,FALSE),"")</f>
        <v/>
      </c>
      <c r="AY181" s="14">
        <v>20.890000000000398</v>
      </c>
      <c r="AZ181" s="14" t="str">
        <f>IFERROR(VLOOKUP(AY181,'CRUCE OPORTUNIDADES'!$C$6:$D$105,2,FALSE),"")</f>
        <v/>
      </c>
      <c r="BA181" s="14">
        <v>21.890000000000398</v>
      </c>
      <c r="BB181" s="14" t="str">
        <f>IFERROR(VLOOKUP(BA181,'CRUCE OPORTUNIDADES'!$C$6:$D$105,2,FALSE),"")</f>
        <v/>
      </c>
      <c r="BC181" s="14">
        <v>22.890000000000398</v>
      </c>
      <c r="BD181" s="14" t="str">
        <f>IFERROR(VLOOKUP(BC181,'CRUCE OPORTUNIDADES'!$C$6:$D$105,2,FALSE),"")</f>
        <v/>
      </c>
      <c r="BE181" s="14">
        <v>23.890000000000398</v>
      </c>
      <c r="BF181" s="14" t="str">
        <f>IFERROR(VLOOKUP(BE181,'CRUCE OPORTUNIDADES'!$C$6:$D$105,2,FALSE),"")</f>
        <v/>
      </c>
      <c r="BG181" s="14">
        <v>24.890000000000502</v>
      </c>
      <c r="BH181" s="14" t="str">
        <f>IFERROR(VLOOKUP(BG181,'CRUCE OPORTUNIDADES'!$C$6:$D$105,2,FALSE),"")</f>
        <v/>
      </c>
      <c r="BI181" s="14">
        <v>25.890000000000502</v>
      </c>
      <c r="BJ181" s="14" t="str">
        <f>IFERROR(VLOOKUP(BI181,'CRUCE OPORTUNIDADES'!$C$6:$D$105,2,FALSE),"")</f>
        <v/>
      </c>
    </row>
    <row r="182" spans="13:62">
      <c r="N182" s="14" t="str">
        <f>IF(N183&lt;&gt;""," -O","")</f>
        <v/>
      </c>
      <c r="P182" s="14" t="str">
        <f>IF(P183&lt;&gt;""," -O","")</f>
        <v/>
      </c>
      <c r="R182" s="14" t="str">
        <f>IF(R183&lt;&gt;""," -O","")</f>
        <v/>
      </c>
      <c r="T182" s="14" t="str">
        <f>IF(T183&lt;&gt;""," -O","")</f>
        <v/>
      </c>
      <c r="V182" s="14" t="str">
        <f>IF(V183&lt;&gt;""," -O","")</f>
        <v/>
      </c>
      <c r="X182" s="14" t="str">
        <f>IF(X183&lt;&gt;""," -O","")</f>
        <v/>
      </c>
      <c r="Z182" s="14" t="str">
        <f>IF(Z183&lt;&gt;""," -O","")</f>
        <v/>
      </c>
      <c r="AB182" s="14" t="str">
        <f>IF(AB183&lt;&gt;""," -O","")</f>
        <v/>
      </c>
      <c r="AD182" s="14" t="str">
        <f>IF(AD183&lt;&gt;""," -O","")</f>
        <v/>
      </c>
      <c r="AF182" s="14" t="str">
        <f>IF(AF183&lt;&gt;""," -O","")</f>
        <v/>
      </c>
      <c r="AH182" s="14" t="str">
        <f>IF(AH183&lt;&gt;""," -O","")</f>
        <v/>
      </c>
      <c r="AJ182" s="14" t="str">
        <f>IF(AJ183&lt;&gt;""," -O","")</f>
        <v/>
      </c>
      <c r="AL182" s="14" t="str">
        <f>IF(AL183&lt;&gt;""," -O","")</f>
        <v/>
      </c>
      <c r="AN182" s="14" t="str">
        <f>IF(AN183&lt;&gt;""," -O","")</f>
        <v/>
      </c>
      <c r="AP182" s="14" t="str">
        <f>IF(AP183&lt;&gt;""," -O","")</f>
        <v/>
      </c>
      <c r="AR182" s="14" t="str">
        <f>IF(AR183&lt;&gt;""," -O","")</f>
        <v/>
      </c>
      <c r="AT182" s="14" t="str">
        <f>IF(AT183&lt;&gt;""," -O","")</f>
        <v/>
      </c>
      <c r="AV182" s="14" t="str">
        <f>IF(AV183&lt;&gt;""," -O","")</f>
        <v/>
      </c>
      <c r="AX182" s="14" t="str">
        <f>IF(AX183&lt;&gt;""," -O","")</f>
        <v/>
      </c>
      <c r="AZ182" s="14" t="str">
        <f>IF(AZ183&lt;&gt;""," -O","")</f>
        <v/>
      </c>
      <c r="BB182" s="14" t="str">
        <f>IF(BB183&lt;&gt;""," -O","")</f>
        <v/>
      </c>
      <c r="BD182" s="14" t="str">
        <f>IF(BD183&lt;&gt;""," -O","")</f>
        <v/>
      </c>
      <c r="BF182" s="14" t="str">
        <f>IF(BF183&lt;&gt;""," -O","")</f>
        <v/>
      </c>
      <c r="BH182" s="14" t="str">
        <f>IF(BH183&lt;&gt;""," -O","")</f>
        <v/>
      </c>
      <c r="BJ182" s="14" t="str">
        <f>IF(BJ183&lt;&gt;""," -O","")</f>
        <v/>
      </c>
    </row>
    <row r="183" spans="13:62">
      <c r="M183" s="14">
        <v>1.9</v>
      </c>
      <c r="N183" s="14" t="str">
        <f>IFERROR(VLOOKUP(M183,'CRUCE OPORTUNIDADES'!$C$6:$D$105,2,FALSE),"")</f>
        <v/>
      </c>
      <c r="O183" s="14">
        <v>2.9000000000000199</v>
      </c>
      <c r="P183" s="14" t="str">
        <f>IFERROR(VLOOKUP(O183,'CRUCE OPORTUNIDADES'!$C$6:$D$105,2,FALSE),"")</f>
        <v/>
      </c>
      <c r="Q183" s="14">
        <v>3.9000000000000399</v>
      </c>
      <c r="R183" s="14" t="str">
        <f>IFERROR(VLOOKUP(Q183,'CRUCE OPORTUNIDADES'!$C$6:$D$105,2,FALSE),"")</f>
        <v/>
      </c>
      <c r="S183" s="14">
        <v>4.9000000000000599</v>
      </c>
      <c r="T183" s="14" t="str">
        <f>IFERROR(VLOOKUP(S183,'CRUCE OPORTUNIDADES'!$C$6:$D$105,2,FALSE),"")</f>
        <v/>
      </c>
      <c r="U183" s="14">
        <v>5.9000000000000803</v>
      </c>
      <c r="V183" s="14" t="str">
        <f>IFERROR(VLOOKUP(U183,'CRUCE OPORTUNIDADES'!$C$6:$D$105,2,FALSE),"")</f>
        <v/>
      </c>
      <c r="W183" s="14">
        <v>6.9000000000000998</v>
      </c>
      <c r="X183" s="14" t="str">
        <f>IFERROR(VLOOKUP(W183,'CRUCE OPORTUNIDADES'!$C$6:$D$105,2,FALSE),"")</f>
        <v/>
      </c>
      <c r="Y183" s="14">
        <v>7.9000000000001203</v>
      </c>
      <c r="Z183" s="14" t="str">
        <f>IFERROR(VLOOKUP(Y183,'CRUCE OPORTUNIDADES'!$C$6:$D$105,2,FALSE),"")</f>
        <v/>
      </c>
      <c r="AA183" s="14">
        <v>8.9000000000001407</v>
      </c>
      <c r="AB183" s="14" t="str">
        <f>IFERROR(VLOOKUP(AA183,'CRUCE OPORTUNIDADES'!$C$6:$D$105,2,FALSE),"")</f>
        <v/>
      </c>
      <c r="AC183" s="14">
        <v>9.9000000000001602</v>
      </c>
      <c r="AD183" s="14" t="str">
        <f>IFERROR(VLOOKUP(AC183,'CRUCE OPORTUNIDADES'!$C$6:$D$105,2,FALSE),"")</f>
        <v/>
      </c>
      <c r="AE183" s="14">
        <v>10.900000000000199</v>
      </c>
      <c r="AF183" s="14" t="str">
        <f>IFERROR(VLOOKUP(AE183,'CRUCE OPORTUNIDADES'!$C$6:$D$105,2,FALSE),"")</f>
        <v/>
      </c>
      <c r="AG183" s="14">
        <v>11.900000000000199</v>
      </c>
      <c r="AH183" s="14" t="str">
        <f>IFERROR(VLOOKUP(AG183,'CRUCE OPORTUNIDADES'!$C$6:$D$105,2,FALSE),"")</f>
        <v/>
      </c>
      <c r="AI183" s="14">
        <v>12.900000000000199</v>
      </c>
      <c r="AJ183" s="14" t="str">
        <f>IFERROR(VLOOKUP(AI183,'CRUCE OPORTUNIDADES'!$C$6:$D$105,2,FALSE),"")</f>
        <v/>
      </c>
      <c r="AK183" s="14">
        <v>13.900000000000199</v>
      </c>
      <c r="AL183" s="14" t="str">
        <f>IFERROR(VLOOKUP(AK183,'CRUCE OPORTUNIDADES'!$C$6:$D$105,2,FALSE),"")</f>
        <v/>
      </c>
      <c r="AM183" s="14">
        <v>14.900000000000301</v>
      </c>
      <c r="AN183" s="14" t="str">
        <f>IFERROR(VLOOKUP(AM183,'CRUCE OPORTUNIDADES'!$C$6:$D$105,2,FALSE),"")</f>
        <v/>
      </c>
      <c r="AO183" s="14">
        <v>15.900000000000301</v>
      </c>
      <c r="AP183" s="14" t="str">
        <f>IFERROR(VLOOKUP(AO183,'CRUCE OPORTUNIDADES'!$C$6:$D$105,2,FALSE),"")</f>
        <v/>
      </c>
      <c r="AQ183" s="14">
        <v>16.900000000000301</v>
      </c>
      <c r="AR183" s="14" t="str">
        <f>IFERROR(VLOOKUP(AQ183,'CRUCE OPORTUNIDADES'!$C$6:$D$105,2,FALSE),"")</f>
        <v/>
      </c>
      <c r="AS183" s="14">
        <v>17.900000000000301</v>
      </c>
      <c r="AT183" s="14" t="str">
        <f>IFERROR(VLOOKUP(AS183,'CRUCE OPORTUNIDADES'!$C$6:$D$105,2,FALSE),"")</f>
        <v/>
      </c>
      <c r="AU183" s="14">
        <v>18.900000000000301</v>
      </c>
      <c r="AV183" s="14" t="str">
        <f>IFERROR(VLOOKUP(AU183,'CRUCE OPORTUNIDADES'!$C$6:$D$105,2,FALSE),"")</f>
        <v/>
      </c>
      <c r="AW183" s="14">
        <v>19.9000000000004</v>
      </c>
      <c r="AX183" s="14" t="str">
        <f>IFERROR(VLOOKUP(AW183,'CRUCE OPORTUNIDADES'!$C$6:$D$105,2,FALSE),"")</f>
        <v/>
      </c>
      <c r="AY183" s="14">
        <v>20.9000000000004</v>
      </c>
      <c r="AZ183" s="14" t="str">
        <f>IFERROR(VLOOKUP(AY183,'CRUCE OPORTUNIDADES'!$C$6:$D$105,2,FALSE),"")</f>
        <v/>
      </c>
      <c r="BA183" s="14">
        <v>21.9000000000004</v>
      </c>
      <c r="BB183" s="14" t="str">
        <f>IFERROR(VLOOKUP(BA183,'CRUCE OPORTUNIDADES'!$C$6:$D$105,2,FALSE),"")</f>
        <v/>
      </c>
      <c r="BC183" s="14">
        <v>22.9000000000004</v>
      </c>
      <c r="BD183" s="14" t="str">
        <f>IFERROR(VLOOKUP(BC183,'CRUCE OPORTUNIDADES'!$C$6:$D$105,2,FALSE),"")</f>
        <v/>
      </c>
      <c r="BE183" s="14">
        <v>23.9000000000004</v>
      </c>
      <c r="BF183" s="14" t="str">
        <f>IFERROR(VLOOKUP(BE183,'CRUCE OPORTUNIDADES'!$C$6:$D$105,2,FALSE),"")</f>
        <v/>
      </c>
      <c r="BG183" s="14">
        <v>24.9000000000005</v>
      </c>
      <c r="BH183" s="14" t="str">
        <f>IFERROR(VLOOKUP(BG183,'CRUCE OPORTUNIDADES'!$C$6:$D$105,2,FALSE),"")</f>
        <v/>
      </c>
      <c r="BI183" s="14">
        <v>25.9000000000005</v>
      </c>
      <c r="BJ183" s="14" t="str">
        <f>IFERROR(VLOOKUP(BI183,'CRUCE OPORTUNIDADES'!$C$6:$D$105,2,FALSE),"")</f>
        <v/>
      </c>
    </row>
    <row r="184" spans="13:62">
      <c r="N184" s="14" t="str">
        <f>IF(N185&lt;&gt;""," -O","")</f>
        <v/>
      </c>
      <c r="P184" s="14" t="str">
        <f>IF(P185&lt;&gt;""," -O","")</f>
        <v/>
      </c>
      <c r="R184" s="14" t="str">
        <f>IF(R185&lt;&gt;""," -O","")</f>
        <v/>
      </c>
      <c r="T184" s="14" t="str">
        <f>IF(T185&lt;&gt;""," -O","")</f>
        <v/>
      </c>
      <c r="V184" s="14" t="str">
        <f>IF(V185&lt;&gt;""," -O","")</f>
        <v/>
      </c>
      <c r="X184" s="14" t="str">
        <f>IF(X185&lt;&gt;""," -O","")</f>
        <v/>
      </c>
      <c r="Z184" s="14" t="str">
        <f>IF(Z185&lt;&gt;""," -O","")</f>
        <v/>
      </c>
      <c r="AB184" s="14" t="str">
        <f>IF(AB185&lt;&gt;""," -O","")</f>
        <v/>
      </c>
      <c r="AD184" s="14" t="str">
        <f>IF(AD185&lt;&gt;""," -O","")</f>
        <v/>
      </c>
      <c r="AF184" s="14" t="str">
        <f>IF(AF185&lt;&gt;""," -O","")</f>
        <v/>
      </c>
      <c r="AH184" s="14" t="str">
        <f>IF(AH185&lt;&gt;""," -O","")</f>
        <v/>
      </c>
      <c r="AJ184" s="14" t="str">
        <f>IF(AJ185&lt;&gt;""," -O","")</f>
        <v/>
      </c>
      <c r="AL184" s="14" t="str">
        <f>IF(AL185&lt;&gt;""," -O","")</f>
        <v/>
      </c>
      <c r="AN184" s="14" t="str">
        <f>IF(AN185&lt;&gt;""," -O","")</f>
        <v/>
      </c>
      <c r="AP184" s="14" t="str">
        <f>IF(AP185&lt;&gt;""," -O","")</f>
        <v/>
      </c>
      <c r="AR184" s="14" t="str">
        <f>IF(AR185&lt;&gt;""," -O","")</f>
        <v/>
      </c>
      <c r="AT184" s="14" t="str">
        <f>IF(AT185&lt;&gt;""," -O","")</f>
        <v/>
      </c>
      <c r="AV184" s="14" t="str">
        <f>IF(AV185&lt;&gt;""," -O","")</f>
        <v/>
      </c>
      <c r="AX184" s="14" t="str">
        <f>IF(AX185&lt;&gt;""," -O","")</f>
        <v/>
      </c>
      <c r="AZ184" s="14" t="str">
        <f>IF(AZ185&lt;&gt;""," -O","")</f>
        <v/>
      </c>
      <c r="BB184" s="14" t="str">
        <f>IF(BB185&lt;&gt;""," -O","")</f>
        <v/>
      </c>
      <c r="BD184" s="14" t="str">
        <f>IF(BD185&lt;&gt;""," -O","")</f>
        <v/>
      </c>
      <c r="BF184" s="14" t="str">
        <f>IF(BF185&lt;&gt;""," -O","")</f>
        <v/>
      </c>
      <c r="BH184" s="14" t="str">
        <f>IF(BH185&lt;&gt;""," -O","")</f>
        <v/>
      </c>
      <c r="BJ184" s="14" t="str">
        <f>IF(BJ185&lt;&gt;""," -O","")</f>
        <v/>
      </c>
    </row>
    <row r="185" spans="13:62">
      <c r="M185" s="14">
        <v>1.91</v>
      </c>
      <c r="N185" s="14" t="str">
        <f>IFERROR(VLOOKUP(M185,'CRUCE OPORTUNIDADES'!$C$6:$D$105,2,FALSE),"")</f>
        <v/>
      </c>
      <c r="O185" s="14">
        <v>2.9100000000000201</v>
      </c>
      <c r="P185" s="14" t="str">
        <f>IFERROR(VLOOKUP(O185,'CRUCE OPORTUNIDADES'!$C$6:$D$105,2,FALSE),"")</f>
        <v/>
      </c>
      <c r="Q185" s="14">
        <v>3.9100000000000401</v>
      </c>
      <c r="R185" s="14" t="str">
        <f>IFERROR(VLOOKUP(Q185,'CRUCE OPORTUNIDADES'!$C$6:$D$105,2,FALSE),"")</f>
        <v/>
      </c>
      <c r="S185" s="14">
        <v>4.9100000000000597</v>
      </c>
      <c r="T185" s="14" t="str">
        <f>IFERROR(VLOOKUP(S185,'CRUCE OPORTUNIDADES'!$C$6:$D$105,2,FALSE),"")</f>
        <v/>
      </c>
      <c r="U185" s="14">
        <v>5.9100000000000801</v>
      </c>
      <c r="V185" s="14" t="str">
        <f>IFERROR(VLOOKUP(U185,'CRUCE OPORTUNIDADES'!$C$6:$D$105,2,FALSE),"")</f>
        <v/>
      </c>
      <c r="W185" s="14">
        <v>6.9100000000000996</v>
      </c>
      <c r="X185" s="14" t="str">
        <f>IFERROR(VLOOKUP(W185,'CRUCE OPORTUNIDADES'!$C$6:$D$105,2,FALSE),"")</f>
        <v/>
      </c>
      <c r="Y185" s="14">
        <v>7.91000000000012</v>
      </c>
      <c r="Z185" s="14" t="str">
        <f>IFERROR(VLOOKUP(Y185,'CRUCE OPORTUNIDADES'!$C$6:$D$105,2,FALSE),"")</f>
        <v/>
      </c>
      <c r="AA185" s="14">
        <v>8.9100000000001405</v>
      </c>
      <c r="AB185" s="14" t="str">
        <f>IFERROR(VLOOKUP(AA185,'CRUCE OPORTUNIDADES'!$C$6:$D$105,2,FALSE),"")</f>
        <v/>
      </c>
      <c r="AC185" s="14">
        <v>9.91000000000016</v>
      </c>
      <c r="AD185" s="14" t="str">
        <f>IFERROR(VLOOKUP(AC185,'CRUCE OPORTUNIDADES'!$C$6:$D$105,2,FALSE),"")</f>
        <v/>
      </c>
      <c r="AE185" s="14">
        <v>10.910000000000201</v>
      </c>
      <c r="AF185" s="14" t="str">
        <f>IFERROR(VLOOKUP(AE185,'CRUCE OPORTUNIDADES'!$C$6:$D$105,2,FALSE),"")</f>
        <v/>
      </c>
      <c r="AG185" s="14">
        <v>11.910000000000201</v>
      </c>
      <c r="AH185" s="14" t="str">
        <f>IFERROR(VLOOKUP(AG185,'CRUCE OPORTUNIDADES'!$C$6:$D$105,2,FALSE),"")</f>
        <v/>
      </c>
      <c r="AI185" s="14">
        <v>12.910000000000201</v>
      </c>
      <c r="AJ185" s="14" t="str">
        <f>IFERROR(VLOOKUP(AI185,'CRUCE OPORTUNIDADES'!$C$6:$D$105,2,FALSE),"")</f>
        <v/>
      </c>
      <c r="AK185" s="14">
        <v>13.910000000000201</v>
      </c>
      <c r="AL185" s="14" t="str">
        <f>IFERROR(VLOOKUP(AK185,'CRUCE OPORTUNIDADES'!$C$6:$D$105,2,FALSE),"")</f>
        <v/>
      </c>
      <c r="AM185" s="14">
        <v>14.9100000000003</v>
      </c>
      <c r="AN185" s="14" t="str">
        <f>IFERROR(VLOOKUP(AM185,'CRUCE OPORTUNIDADES'!$C$6:$D$105,2,FALSE),"")</f>
        <v/>
      </c>
      <c r="AO185" s="14">
        <v>15.9100000000003</v>
      </c>
      <c r="AP185" s="14" t="str">
        <f>IFERROR(VLOOKUP(AO185,'CRUCE OPORTUNIDADES'!$C$6:$D$105,2,FALSE),"")</f>
        <v/>
      </c>
      <c r="AQ185" s="14">
        <v>16.910000000000299</v>
      </c>
      <c r="AR185" s="14" t="str">
        <f>IFERROR(VLOOKUP(AQ185,'CRUCE OPORTUNIDADES'!$C$6:$D$105,2,FALSE),"")</f>
        <v/>
      </c>
      <c r="AS185" s="14">
        <v>17.910000000000299</v>
      </c>
      <c r="AT185" s="14" t="str">
        <f>IFERROR(VLOOKUP(AS185,'CRUCE OPORTUNIDADES'!$C$6:$D$105,2,FALSE),"")</f>
        <v/>
      </c>
      <c r="AU185" s="14">
        <v>18.910000000000299</v>
      </c>
      <c r="AV185" s="14" t="str">
        <f>IFERROR(VLOOKUP(AU185,'CRUCE OPORTUNIDADES'!$C$6:$D$105,2,FALSE),"")</f>
        <v/>
      </c>
      <c r="AW185" s="14">
        <v>19.910000000000402</v>
      </c>
      <c r="AX185" s="14" t="str">
        <f>IFERROR(VLOOKUP(AW185,'CRUCE OPORTUNIDADES'!$C$6:$D$105,2,FALSE),"")</f>
        <v/>
      </c>
      <c r="AY185" s="14">
        <v>20.910000000000402</v>
      </c>
      <c r="AZ185" s="14" t="str">
        <f>IFERROR(VLOOKUP(AY185,'CRUCE OPORTUNIDADES'!$C$6:$D$105,2,FALSE),"")</f>
        <v/>
      </c>
      <c r="BA185" s="14">
        <v>21.910000000000402</v>
      </c>
      <c r="BB185" s="14" t="str">
        <f>IFERROR(VLOOKUP(BA185,'CRUCE OPORTUNIDADES'!$C$6:$D$105,2,FALSE),"")</f>
        <v/>
      </c>
      <c r="BC185" s="14">
        <v>22.910000000000402</v>
      </c>
      <c r="BD185" s="14" t="str">
        <f>IFERROR(VLOOKUP(BC185,'CRUCE OPORTUNIDADES'!$C$6:$D$105,2,FALSE),"")</f>
        <v/>
      </c>
      <c r="BE185" s="14">
        <v>23.910000000000402</v>
      </c>
      <c r="BF185" s="14" t="str">
        <f>IFERROR(VLOOKUP(BE185,'CRUCE OPORTUNIDADES'!$C$6:$D$105,2,FALSE),"")</f>
        <v/>
      </c>
      <c r="BG185" s="14">
        <v>24.910000000000501</v>
      </c>
      <c r="BH185" s="14" t="str">
        <f>IFERROR(VLOOKUP(BG185,'CRUCE OPORTUNIDADES'!$C$6:$D$105,2,FALSE),"")</f>
        <v/>
      </c>
      <c r="BI185" s="14">
        <v>25.910000000000501</v>
      </c>
      <c r="BJ185" s="14" t="str">
        <f>IFERROR(VLOOKUP(BI185,'CRUCE OPORTUNIDADES'!$C$6:$D$105,2,FALSE),"")</f>
        <v/>
      </c>
    </row>
    <row r="186" spans="13:62">
      <c r="N186" s="14" t="str">
        <f>IF(N187&lt;&gt;""," -O","")</f>
        <v/>
      </c>
      <c r="P186" s="14" t="str">
        <f>IF(P187&lt;&gt;""," -O","")</f>
        <v/>
      </c>
      <c r="R186" s="14" t="str">
        <f>IF(R187&lt;&gt;""," -O","")</f>
        <v/>
      </c>
      <c r="T186" s="14" t="str">
        <f>IF(T187&lt;&gt;""," -O","")</f>
        <v/>
      </c>
      <c r="V186" s="14" t="str">
        <f>IF(V187&lt;&gt;""," -O","")</f>
        <v/>
      </c>
      <c r="X186" s="14" t="str">
        <f>IF(X187&lt;&gt;""," -O","")</f>
        <v/>
      </c>
      <c r="Z186" s="14" t="str">
        <f>IF(Z187&lt;&gt;""," -O","")</f>
        <v/>
      </c>
      <c r="AB186" s="14" t="str">
        <f>IF(AB187&lt;&gt;""," -O","")</f>
        <v/>
      </c>
      <c r="AD186" s="14" t="str">
        <f>IF(AD187&lt;&gt;""," -O","")</f>
        <v/>
      </c>
      <c r="AF186" s="14" t="str">
        <f>IF(AF187&lt;&gt;""," -O","")</f>
        <v/>
      </c>
      <c r="AH186" s="14" t="str">
        <f>IF(AH187&lt;&gt;""," -O","")</f>
        <v/>
      </c>
      <c r="AJ186" s="14" t="str">
        <f>IF(AJ187&lt;&gt;""," -O","")</f>
        <v/>
      </c>
      <c r="AL186" s="14" t="str">
        <f>IF(AL187&lt;&gt;""," -O","")</f>
        <v/>
      </c>
      <c r="AN186" s="14" t="str">
        <f>IF(AN187&lt;&gt;""," -O","")</f>
        <v/>
      </c>
      <c r="AP186" s="14" t="str">
        <f>IF(AP187&lt;&gt;""," -O","")</f>
        <v/>
      </c>
      <c r="AR186" s="14" t="str">
        <f>IF(AR187&lt;&gt;""," -O","")</f>
        <v/>
      </c>
      <c r="AT186" s="14" t="str">
        <f>IF(AT187&lt;&gt;""," -O","")</f>
        <v/>
      </c>
      <c r="AV186" s="14" t="str">
        <f>IF(AV187&lt;&gt;""," -O","")</f>
        <v/>
      </c>
      <c r="AX186" s="14" t="str">
        <f>IF(AX187&lt;&gt;""," -O","")</f>
        <v/>
      </c>
      <c r="AZ186" s="14" t="str">
        <f>IF(AZ187&lt;&gt;""," -O","")</f>
        <v/>
      </c>
      <c r="BB186" s="14" t="str">
        <f>IF(BB187&lt;&gt;""," -O","")</f>
        <v/>
      </c>
      <c r="BD186" s="14" t="str">
        <f>IF(BD187&lt;&gt;""," -O","")</f>
        <v/>
      </c>
      <c r="BF186" s="14" t="str">
        <f>IF(BF187&lt;&gt;""," -O","")</f>
        <v/>
      </c>
      <c r="BH186" s="14" t="str">
        <f>IF(BH187&lt;&gt;""," -O","")</f>
        <v/>
      </c>
      <c r="BJ186" s="14" t="str">
        <f>IF(BJ187&lt;&gt;""," -O","")</f>
        <v/>
      </c>
    </row>
    <row r="187" spans="13:62">
      <c r="M187" s="14">
        <v>1.92</v>
      </c>
      <c r="N187" s="14" t="str">
        <f>IFERROR(VLOOKUP(M187,'CRUCE OPORTUNIDADES'!$C$6:$D$105,2,FALSE),"")</f>
        <v/>
      </c>
      <c r="O187" s="14">
        <v>2.9200000000000199</v>
      </c>
      <c r="P187" s="14" t="str">
        <f>IFERROR(VLOOKUP(O187,'CRUCE OPORTUNIDADES'!$C$6:$D$105,2,FALSE),"")</f>
        <v/>
      </c>
      <c r="Q187" s="14">
        <v>3.9200000000000399</v>
      </c>
      <c r="R187" s="14" t="str">
        <f>IFERROR(VLOOKUP(Q187,'CRUCE OPORTUNIDADES'!$C$6:$D$105,2,FALSE),"")</f>
        <v/>
      </c>
      <c r="S187" s="14">
        <v>4.9200000000000603</v>
      </c>
      <c r="T187" s="14" t="str">
        <f>IFERROR(VLOOKUP(S187,'CRUCE OPORTUNIDADES'!$C$6:$D$105,2,FALSE),"")</f>
        <v/>
      </c>
      <c r="U187" s="14">
        <v>5.9200000000000799</v>
      </c>
      <c r="V187" s="14" t="str">
        <f>IFERROR(VLOOKUP(U187,'CRUCE OPORTUNIDADES'!$C$6:$D$105,2,FALSE),"")</f>
        <v/>
      </c>
      <c r="W187" s="14">
        <v>6.9200000000001003</v>
      </c>
      <c r="X187" s="14" t="str">
        <f>IFERROR(VLOOKUP(W187,'CRUCE OPORTUNIDADES'!$C$6:$D$105,2,FALSE),"")</f>
        <v/>
      </c>
      <c r="Y187" s="14">
        <v>7.9200000000001198</v>
      </c>
      <c r="Z187" s="14" t="str">
        <f>IFERROR(VLOOKUP(Y187,'CRUCE OPORTUNIDADES'!$C$6:$D$105,2,FALSE),"")</f>
        <v/>
      </c>
      <c r="AA187" s="14">
        <v>8.9200000000001403</v>
      </c>
      <c r="AB187" s="14" t="str">
        <f>IFERROR(VLOOKUP(AA187,'CRUCE OPORTUNIDADES'!$C$6:$D$105,2,FALSE),"")</f>
        <v/>
      </c>
      <c r="AC187" s="14">
        <v>9.9200000000001598</v>
      </c>
      <c r="AD187" s="14" t="str">
        <f>IFERROR(VLOOKUP(AC187,'CRUCE OPORTUNIDADES'!$C$6:$D$105,2,FALSE),"")</f>
        <v/>
      </c>
      <c r="AE187" s="14">
        <v>10.920000000000201</v>
      </c>
      <c r="AF187" s="14" t="str">
        <f>IFERROR(VLOOKUP(AE187,'CRUCE OPORTUNIDADES'!$C$6:$D$105,2,FALSE),"")</f>
        <v/>
      </c>
      <c r="AG187" s="14">
        <v>11.920000000000201</v>
      </c>
      <c r="AH187" s="14" t="str">
        <f>IFERROR(VLOOKUP(AG187,'CRUCE OPORTUNIDADES'!$C$6:$D$105,2,FALSE),"")</f>
        <v/>
      </c>
      <c r="AI187" s="14">
        <v>12.920000000000201</v>
      </c>
      <c r="AJ187" s="14" t="str">
        <f>IFERROR(VLOOKUP(AI187,'CRUCE OPORTUNIDADES'!$C$6:$D$105,2,FALSE),"")</f>
        <v/>
      </c>
      <c r="AK187" s="14">
        <v>13.920000000000201</v>
      </c>
      <c r="AL187" s="14" t="str">
        <f>IFERROR(VLOOKUP(AK187,'CRUCE OPORTUNIDADES'!$C$6:$D$105,2,FALSE),"")</f>
        <v/>
      </c>
      <c r="AM187" s="14">
        <v>14.9200000000003</v>
      </c>
      <c r="AN187" s="14" t="str">
        <f>IFERROR(VLOOKUP(AM187,'CRUCE OPORTUNIDADES'!$C$6:$D$105,2,FALSE),"")</f>
        <v/>
      </c>
      <c r="AO187" s="14">
        <v>15.9200000000003</v>
      </c>
      <c r="AP187" s="14" t="str">
        <f>IFERROR(VLOOKUP(AO187,'CRUCE OPORTUNIDADES'!$C$6:$D$105,2,FALSE),"")</f>
        <v/>
      </c>
      <c r="AQ187" s="14">
        <v>16.9200000000003</v>
      </c>
      <c r="AR187" s="14" t="str">
        <f>IFERROR(VLOOKUP(AQ187,'CRUCE OPORTUNIDADES'!$C$6:$D$105,2,FALSE),"")</f>
        <v/>
      </c>
      <c r="AS187" s="14">
        <v>17.9200000000003</v>
      </c>
      <c r="AT187" s="14" t="str">
        <f>IFERROR(VLOOKUP(AS187,'CRUCE OPORTUNIDADES'!$C$6:$D$105,2,FALSE),"")</f>
        <v/>
      </c>
      <c r="AU187" s="14">
        <v>18.9200000000003</v>
      </c>
      <c r="AV187" s="14" t="str">
        <f>IFERROR(VLOOKUP(AU187,'CRUCE OPORTUNIDADES'!$C$6:$D$105,2,FALSE),"")</f>
        <v/>
      </c>
      <c r="AW187" s="14">
        <v>19.9200000000004</v>
      </c>
      <c r="AX187" s="14" t="str">
        <f>IFERROR(VLOOKUP(AW187,'CRUCE OPORTUNIDADES'!$C$6:$D$105,2,FALSE),"")</f>
        <v/>
      </c>
      <c r="AY187" s="14">
        <v>20.9200000000004</v>
      </c>
      <c r="AZ187" s="14" t="str">
        <f>IFERROR(VLOOKUP(AY187,'CRUCE OPORTUNIDADES'!$C$6:$D$105,2,FALSE),"")</f>
        <v/>
      </c>
      <c r="BA187" s="14">
        <v>21.9200000000004</v>
      </c>
      <c r="BB187" s="14" t="str">
        <f>IFERROR(VLOOKUP(BA187,'CRUCE OPORTUNIDADES'!$C$6:$D$105,2,FALSE),"")</f>
        <v/>
      </c>
      <c r="BC187" s="14">
        <v>22.9200000000004</v>
      </c>
      <c r="BD187" s="14" t="str">
        <f>IFERROR(VLOOKUP(BC187,'CRUCE OPORTUNIDADES'!$C$6:$D$105,2,FALSE),"")</f>
        <v/>
      </c>
      <c r="BE187" s="14">
        <v>23.9200000000004</v>
      </c>
      <c r="BF187" s="14" t="str">
        <f>IFERROR(VLOOKUP(BE187,'CRUCE OPORTUNIDADES'!$C$6:$D$105,2,FALSE),"")</f>
        <v/>
      </c>
      <c r="BG187" s="14">
        <v>24.920000000000499</v>
      </c>
      <c r="BH187" s="14" t="str">
        <f>IFERROR(VLOOKUP(BG187,'CRUCE OPORTUNIDADES'!$C$6:$D$105,2,FALSE),"")</f>
        <v/>
      </c>
      <c r="BI187" s="14">
        <v>25.920000000000499</v>
      </c>
      <c r="BJ187" s="14" t="str">
        <f>IFERROR(VLOOKUP(BI187,'CRUCE OPORTUNIDADES'!$C$6:$D$105,2,FALSE),"")</f>
        <v/>
      </c>
    </row>
    <row r="188" spans="13:62">
      <c r="N188" s="14" t="str">
        <f>IF(N189&lt;&gt;""," -O","")</f>
        <v/>
      </c>
      <c r="P188" s="14" t="str">
        <f>IF(P189&lt;&gt;""," -O","")</f>
        <v/>
      </c>
      <c r="R188" s="14" t="str">
        <f>IF(R189&lt;&gt;""," -O","")</f>
        <v/>
      </c>
      <c r="T188" s="14" t="str">
        <f>IF(T189&lt;&gt;""," -O","")</f>
        <v/>
      </c>
      <c r="V188" s="14" t="str">
        <f>IF(V189&lt;&gt;""," -O","")</f>
        <v/>
      </c>
      <c r="X188" s="14" t="str">
        <f>IF(X189&lt;&gt;""," -O","")</f>
        <v/>
      </c>
      <c r="Z188" s="14" t="str">
        <f>IF(Z189&lt;&gt;""," -O","")</f>
        <v/>
      </c>
      <c r="AB188" s="14" t="str">
        <f>IF(AB189&lt;&gt;""," -O","")</f>
        <v/>
      </c>
      <c r="AD188" s="14" t="str">
        <f>IF(AD189&lt;&gt;""," -O","")</f>
        <v/>
      </c>
      <c r="AF188" s="14" t="str">
        <f>IF(AF189&lt;&gt;""," -O","")</f>
        <v/>
      </c>
      <c r="AH188" s="14" t="str">
        <f>IF(AH189&lt;&gt;""," -O","")</f>
        <v/>
      </c>
      <c r="AJ188" s="14" t="str">
        <f>IF(AJ189&lt;&gt;""," -O","")</f>
        <v/>
      </c>
      <c r="AL188" s="14" t="str">
        <f>IF(AL189&lt;&gt;""," -O","")</f>
        <v/>
      </c>
      <c r="AN188" s="14" t="str">
        <f>IF(AN189&lt;&gt;""," -O","")</f>
        <v/>
      </c>
      <c r="AP188" s="14" t="str">
        <f>IF(AP189&lt;&gt;""," -O","")</f>
        <v/>
      </c>
      <c r="AR188" s="14" t="str">
        <f>IF(AR189&lt;&gt;""," -O","")</f>
        <v/>
      </c>
      <c r="AT188" s="14" t="str">
        <f>IF(AT189&lt;&gt;""," -O","")</f>
        <v/>
      </c>
      <c r="AV188" s="14" t="str">
        <f>IF(AV189&lt;&gt;""," -O","")</f>
        <v/>
      </c>
      <c r="AX188" s="14" t="str">
        <f>IF(AX189&lt;&gt;""," -O","")</f>
        <v/>
      </c>
      <c r="AZ188" s="14" t="str">
        <f>IF(AZ189&lt;&gt;""," -O","")</f>
        <v/>
      </c>
      <c r="BB188" s="14" t="str">
        <f>IF(BB189&lt;&gt;""," -O","")</f>
        <v/>
      </c>
      <c r="BD188" s="14" t="str">
        <f>IF(BD189&lt;&gt;""," -O","")</f>
        <v/>
      </c>
      <c r="BF188" s="14" t="str">
        <f>IF(BF189&lt;&gt;""," -O","")</f>
        <v/>
      </c>
      <c r="BH188" s="14" t="str">
        <f>IF(BH189&lt;&gt;""," -O","")</f>
        <v/>
      </c>
      <c r="BJ188" s="14" t="str">
        <f>IF(BJ189&lt;&gt;""," -O","")</f>
        <v/>
      </c>
    </row>
    <row r="189" spans="13:62">
      <c r="M189" s="14">
        <v>1.93</v>
      </c>
      <c r="N189" s="14" t="str">
        <f>IFERROR(VLOOKUP(M189,'CRUCE OPORTUNIDADES'!$C$6:$D$105,2,FALSE),"")</f>
        <v/>
      </c>
      <c r="O189" s="14">
        <v>2.9300000000000201</v>
      </c>
      <c r="P189" s="14" t="str">
        <f>IFERROR(VLOOKUP(O189,'CRUCE OPORTUNIDADES'!$C$6:$D$105,2,FALSE),"")</f>
        <v/>
      </c>
      <c r="Q189" s="14">
        <v>3.9300000000000401</v>
      </c>
      <c r="R189" s="14" t="str">
        <f>IFERROR(VLOOKUP(Q189,'CRUCE OPORTUNIDADES'!$C$6:$D$105,2,FALSE),"")</f>
        <v/>
      </c>
      <c r="S189" s="14">
        <v>4.9300000000000601</v>
      </c>
      <c r="T189" s="14" t="str">
        <f>IFERROR(VLOOKUP(S189,'CRUCE OPORTUNIDADES'!$C$6:$D$105,2,FALSE),"")</f>
        <v/>
      </c>
      <c r="U189" s="14">
        <v>5.9300000000000797</v>
      </c>
      <c r="V189" s="14" t="str">
        <f>IFERROR(VLOOKUP(U189,'CRUCE OPORTUNIDADES'!$C$6:$D$105,2,FALSE),"")</f>
        <v/>
      </c>
      <c r="W189" s="14">
        <v>6.9300000000001001</v>
      </c>
      <c r="X189" s="14" t="str">
        <f>IFERROR(VLOOKUP(W189,'CRUCE OPORTUNIDADES'!$C$6:$D$105,2,FALSE),"")</f>
        <v/>
      </c>
      <c r="Y189" s="14">
        <v>7.9300000000001196</v>
      </c>
      <c r="Z189" s="14" t="str">
        <f>IFERROR(VLOOKUP(Y189,'CRUCE OPORTUNIDADES'!$C$6:$D$105,2,FALSE),"")</f>
        <v/>
      </c>
      <c r="AA189" s="14">
        <v>8.93000000000014</v>
      </c>
      <c r="AB189" s="14" t="str">
        <f>IFERROR(VLOOKUP(AA189,'CRUCE OPORTUNIDADES'!$C$6:$D$105,2,FALSE),"")</f>
        <v/>
      </c>
      <c r="AC189" s="14">
        <v>9.9300000000001596</v>
      </c>
      <c r="AD189" s="14" t="str">
        <f>IFERROR(VLOOKUP(AC189,'CRUCE OPORTUNIDADES'!$C$6:$D$105,2,FALSE),"")</f>
        <v/>
      </c>
      <c r="AE189" s="14">
        <v>10.9300000000002</v>
      </c>
      <c r="AF189" s="14" t="str">
        <f>IFERROR(VLOOKUP(AE189,'CRUCE OPORTUNIDADES'!$C$6:$D$105,2,FALSE),"")</f>
        <v/>
      </c>
      <c r="AG189" s="14">
        <v>11.9300000000002</v>
      </c>
      <c r="AH189" s="14" t="str">
        <f>IFERROR(VLOOKUP(AG189,'CRUCE OPORTUNIDADES'!$C$6:$D$105,2,FALSE),"")</f>
        <v/>
      </c>
      <c r="AI189" s="14">
        <v>12.9300000000002</v>
      </c>
      <c r="AJ189" s="14" t="str">
        <f>IFERROR(VLOOKUP(AI189,'CRUCE OPORTUNIDADES'!$C$6:$D$105,2,FALSE),"")</f>
        <v/>
      </c>
      <c r="AK189" s="14">
        <v>13.9300000000002</v>
      </c>
      <c r="AL189" s="14" t="str">
        <f>IFERROR(VLOOKUP(AK189,'CRUCE OPORTUNIDADES'!$C$6:$D$105,2,FALSE),"")</f>
        <v/>
      </c>
      <c r="AM189" s="14">
        <v>14.9300000000003</v>
      </c>
      <c r="AN189" s="14" t="str">
        <f>IFERROR(VLOOKUP(AM189,'CRUCE OPORTUNIDADES'!$C$6:$D$105,2,FALSE),"")</f>
        <v/>
      </c>
      <c r="AO189" s="14">
        <v>15.9300000000003</v>
      </c>
      <c r="AP189" s="14" t="str">
        <f>IFERROR(VLOOKUP(AO189,'CRUCE OPORTUNIDADES'!$C$6:$D$105,2,FALSE),"")</f>
        <v/>
      </c>
      <c r="AQ189" s="14">
        <v>16.930000000000302</v>
      </c>
      <c r="AR189" s="14" t="str">
        <f>IFERROR(VLOOKUP(AQ189,'CRUCE OPORTUNIDADES'!$C$6:$D$105,2,FALSE),"")</f>
        <v/>
      </c>
      <c r="AS189" s="14">
        <v>17.930000000000302</v>
      </c>
      <c r="AT189" s="14" t="str">
        <f>IFERROR(VLOOKUP(AS189,'CRUCE OPORTUNIDADES'!$C$6:$D$105,2,FALSE),"")</f>
        <v/>
      </c>
      <c r="AU189" s="14">
        <v>18.930000000000302</v>
      </c>
      <c r="AV189" s="14" t="str">
        <f>IFERROR(VLOOKUP(AU189,'CRUCE OPORTUNIDADES'!$C$6:$D$105,2,FALSE),"")</f>
        <v/>
      </c>
      <c r="AW189" s="14">
        <v>19.930000000000401</v>
      </c>
      <c r="AX189" s="14" t="str">
        <f>IFERROR(VLOOKUP(AW189,'CRUCE OPORTUNIDADES'!$C$6:$D$105,2,FALSE),"")</f>
        <v/>
      </c>
      <c r="AY189" s="14">
        <v>20.930000000000401</v>
      </c>
      <c r="AZ189" s="14" t="str">
        <f>IFERROR(VLOOKUP(AY189,'CRUCE OPORTUNIDADES'!$C$6:$D$105,2,FALSE),"")</f>
        <v/>
      </c>
      <c r="BA189" s="14">
        <v>21.930000000000401</v>
      </c>
      <c r="BB189" s="14" t="str">
        <f>IFERROR(VLOOKUP(BA189,'CRUCE OPORTUNIDADES'!$C$6:$D$105,2,FALSE),"")</f>
        <v/>
      </c>
      <c r="BC189" s="14">
        <v>22.930000000000401</v>
      </c>
      <c r="BD189" s="14" t="str">
        <f>IFERROR(VLOOKUP(BC189,'CRUCE OPORTUNIDADES'!$C$6:$D$105,2,FALSE),"")</f>
        <v/>
      </c>
      <c r="BE189" s="14">
        <v>23.930000000000401</v>
      </c>
      <c r="BF189" s="14" t="str">
        <f>IFERROR(VLOOKUP(BE189,'CRUCE OPORTUNIDADES'!$C$6:$D$105,2,FALSE),"")</f>
        <v/>
      </c>
      <c r="BG189" s="14">
        <v>24.930000000000501</v>
      </c>
      <c r="BH189" s="14" t="str">
        <f>IFERROR(VLOOKUP(BG189,'CRUCE OPORTUNIDADES'!$C$6:$D$105,2,FALSE),"")</f>
        <v/>
      </c>
      <c r="BI189" s="14">
        <v>25.930000000000501</v>
      </c>
      <c r="BJ189" s="14" t="str">
        <f>IFERROR(VLOOKUP(BI189,'CRUCE OPORTUNIDADES'!$C$6:$D$105,2,FALSE),"")</f>
        <v/>
      </c>
    </row>
    <row r="190" spans="13:62">
      <c r="N190" s="14" t="str">
        <f>IF(N191&lt;&gt;""," -O","")</f>
        <v/>
      </c>
      <c r="P190" s="14" t="str">
        <f>IF(P191&lt;&gt;""," -O","")</f>
        <v/>
      </c>
      <c r="R190" s="14" t="str">
        <f>IF(R191&lt;&gt;""," -O","")</f>
        <v/>
      </c>
      <c r="T190" s="14" t="str">
        <f>IF(T191&lt;&gt;""," -O","")</f>
        <v/>
      </c>
      <c r="V190" s="14" t="str">
        <f>IF(V191&lt;&gt;""," -O","")</f>
        <v/>
      </c>
      <c r="X190" s="14" t="str">
        <f>IF(X191&lt;&gt;""," -O","")</f>
        <v/>
      </c>
      <c r="Z190" s="14" t="str">
        <f>IF(Z191&lt;&gt;""," -O","")</f>
        <v/>
      </c>
      <c r="AB190" s="14" t="str">
        <f>IF(AB191&lt;&gt;""," -O","")</f>
        <v/>
      </c>
      <c r="AD190" s="14" t="str">
        <f>IF(AD191&lt;&gt;""," -O","")</f>
        <v/>
      </c>
      <c r="AF190" s="14" t="str">
        <f>IF(AF191&lt;&gt;""," -O","")</f>
        <v/>
      </c>
      <c r="AH190" s="14" t="str">
        <f>IF(AH191&lt;&gt;""," -O","")</f>
        <v/>
      </c>
      <c r="AJ190" s="14" t="str">
        <f>IF(AJ191&lt;&gt;""," -O","")</f>
        <v/>
      </c>
      <c r="AL190" s="14" t="str">
        <f>IF(AL191&lt;&gt;""," -O","")</f>
        <v/>
      </c>
      <c r="AN190" s="14" t="str">
        <f>IF(AN191&lt;&gt;""," -O","")</f>
        <v/>
      </c>
      <c r="AP190" s="14" t="str">
        <f>IF(AP191&lt;&gt;""," -O","")</f>
        <v/>
      </c>
      <c r="AR190" s="14" t="str">
        <f>IF(AR191&lt;&gt;""," -O","")</f>
        <v/>
      </c>
      <c r="AT190" s="14" t="str">
        <f>IF(AT191&lt;&gt;""," -O","")</f>
        <v/>
      </c>
      <c r="AV190" s="14" t="str">
        <f>IF(AV191&lt;&gt;""," -O","")</f>
        <v/>
      </c>
      <c r="AX190" s="14" t="str">
        <f>IF(AX191&lt;&gt;""," -O","")</f>
        <v/>
      </c>
      <c r="AZ190" s="14" t="str">
        <f>IF(AZ191&lt;&gt;""," -O","")</f>
        <v/>
      </c>
      <c r="BB190" s="14" t="str">
        <f>IF(BB191&lt;&gt;""," -O","")</f>
        <v/>
      </c>
      <c r="BD190" s="14" t="str">
        <f>IF(BD191&lt;&gt;""," -O","")</f>
        <v/>
      </c>
      <c r="BF190" s="14" t="str">
        <f>IF(BF191&lt;&gt;""," -O","")</f>
        <v/>
      </c>
      <c r="BH190" s="14" t="str">
        <f>IF(BH191&lt;&gt;""," -O","")</f>
        <v/>
      </c>
      <c r="BJ190" s="14" t="str">
        <f>IF(BJ191&lt;&gt;""," -O","")</f>
        <v/>
      </c>
    </row>
    <row r="191" spans="13:62">
      <c r="M191" s="14">
        <v>1.94</v>
      </c>
      <c r="N191" s="14" t="str">
        <f>IFERROR(VLOOKUP(M191,'CRUCE OPORTUNIDADES'!$C$6:$D$105,2,FALSE),"")</f>
        <v/>
      </c>
      <c r="O191" s="14">
        <v>2.9400000000000199</v>
      </c>
      <c r="P191" s="14" t="str">
        <f>IFERROR(VLOOKUP(O191,'CRUCE OPORTUNIDADES'!$C$6:$D$105,2,FALSE),"")</f>
        <v/>
      </c>
      <c r="Q191" s="14">
        <v>3.9400000000000399</v>
      </c>
      <c r="R191" s="14" t="str">
        <f>IFERROR(VLOOKUP(Q191,'CRUCE OPORTUNIDADES'!$C$6:$D$105,2,FALSE),"")</f>
        <v/>
      </c>
      <c r="S191" s="14">
        <v>4.9400000000000599</v>
      </c>
      <c r="T191" s="14" t="str">
        <f>IFERROR(VLOOKUP(S191,'CRUCE OPORTUNIDADES'!$C$6:$D$105,2,FALSE),"")</f>
        <v/>
      </c>
      <c r="U191" s="14">
        <v>5.9400000000000803</v>
      </c>
      <c r="V191" s="14" t="str">
        <f>IFERROR(VLOOKUP(U191,'CRUCE OPORTUNIDADES'!$C$6:$D$105,2,FALSE),"")</f>
        <v/>
      </c>
      <c r="W191" s="14">
        <v>6.9400000000000999</v>
      </c>
      <c r="X191" s="14" t="str">
        <f>IFERROR(VLOOKUP(W191,'CRUCE OPORTUNIDADES'!$C$6:$D$105,2,FALSE),"")</f>
        <v/>
      </c>
      <c r="Y191" s="14">
        <v>7.9400000000001203</v>
      </c>
      <c r="Z191" s="14" t="str">
        <f>IFERROR(VLOOKUP(Y191,'CRUCE OPORTUNIDADES'!$C$6:$D$105,2,FALSE),"")</f>
        <v/>
      </c>
      <c r="AA191" s="14">
        <v>8.9400000000001398</v>
      </c>
      <c r="AB191" s="14" t="str">
        <f>IFERROR(VLOOKUP(AA191,'CRUCE OPORTUNIDADES'!$C$6:$D$105,2,FALSE),"")</f>
        <v/>
      </c>
      <c r="AC191" s="14">
        <v>9.9400000000001594</v>
      </c>
      <c r="AD191" s="14" t="str">
        <f>IFERROR(VLOOKUP(AC191,'CRUCE OPORTUNIDADES'!$C$6:$D$105,2,FALSE),"")</f>
        <v/>
      </c>
      <c r="AE191" s="14">
        <v>10.9400000000002</v>
      </c>
      <c r="AF191" s="14" t="str">
        <f>IFERROR(VLOOKUP(AE191,'CRUCE OPORTUNIDADES'!$C$6:$D$105,2,FALSE),"")</f>
        <v/>
      </c>
      <c r="AG191" s="14">
        <v>11.9400000000002</v>
      </c>
      <c r="AH191" s="14" t="str">
        <f>IFERROR(VLOOKUP(AG191,'CRUCE OPORTUNIDADES'!$C$6:$D$105,2,FALSE),"")</f>
        <v/>
      </c>
      <c r="AI191" s="14">
        <v>12.9400000000002</v>
      </c>
      <c r="AJ191" s="14" t="str">
        <f>IFERROR(VLOOKUP(AI191,'CRUCE OPORTUNIDADES'!$C$6:$D$105,2,FALSE),"")</f>
        <v/>
      </c>
      <c r="AK191" s="14">
        <v>13.9400000000002</v>
      </c>
      <c r="AL191" s="14" t="str">
        <f>IFERROR(VLOOKUP(AK191,'CRUCE OPORTUNIDADES'!$C$6:$D$105,2,FALSE),"")</f>
        <v/>
      </c>
      <c r="AM191" s="14">
        <v>14.9400000000003</v>
      </c>
      <c r="AN191" s="14" t="str">
        <f>IFERROR(VLOOKUP(AM191,'CRUCE OPORTUNIDADES'!$C$6:$D$105,2,FALSE),"")</f>
        <v/>
      </c>
      <c r="AO191" s="14">
        <v>15.9400000000003</v>
      </c>
      <c r="AP191" s="14" t="str">
        <f>IFERROR(VLOOKUP(AO191,'CRUCE OPORTUNIDADES'!$C$6:$D$105,2,FALSE),"")</f>
        <v/>
      </c>
      <c r="AQ191" s="14">
        <v>16.9400000000003</v>
      </c>
      <c r="AR191" s="14" t="str">
        <f>IFERROR(VLOOKUP(AQ191,'CRUCE OPORTUNIDADES'!$C$6:$D$105,2,FALSE),"")</f>
        <v/>
      </c>
      <c r="AS191" s="14">
        <v>17.9400000000003</v>
      </c>
      <c r="AT191" s="14" t="str">
        <f>IFERROR(VLOOKUP(AS191,'CRUCE OPORTUNIDADES'!$C$6:$D$105,2,FALSE),"")</f>
        <v/>
      </c>
      <c r="AU191" s="14">
        <v>18.9400000000003</v>
      </c>
      <c r="AV191" s="14" t="str">
        <f>IFERROR(VLOOKUP(AU191,'CRUCE OPORTUNIDADES'!$C$6:$D$105,2,FALSE),"")</f>
        <v/>
      </c>
      <c r="AW191" s="14">
        <v>19.940000000000399</v>
      </c>
      <c r="AX191" s="14" t="str">
        <f>IFERROR(VLOOKUP(AW191,'CRUCE OPORTUNIDADES'!$C$6:$D$105,2,FALSE),"")</f>
        <v/>
      </c>
      <c r="AY191" s="14">
        <v>20.940000000000399</v>
      </c>
      <c r="AZ191" s="14" t="str">
        <f>IFERROR(VLOOKUP(AY191,'CRUCE OPORTUNIDADES'!$C$6:$D$105,2,FALSE),"")</f>
        <v/>
      </c>
      <c r="BA191" s="14">
        <v>21.940000000000399</v>
      </c>
      <c r="BB191" s="14" t="str">
        <f>IFERROR(VLOOKUP(BA191,'CRUCE OPORTUNIDADES'!$C$6:$D$105,2,FALSE),"")</f>
        <v/>
      </c>
      <c r="BC191" s="14">
        <v>22.940000000000399</v>
      </c>
      <c r="BD191" s="14" t="str">
        <f>IFERROR(VLOOKUP(BC191,'CRUCE OPORTUNIDADES'!$C$6:$D$105,2,FALSE),"")</f>
        <v/>
      </c>
      <c r="BE191" s="14">
        <v>23.940000000000399</v>
      </c>
      <c r="BF191" s="14" t="str">
        <f>IFERROR(VLOOKUP(BE191,'CRUCE OPORTUNIDADES'!$C$6:$D$105,2,FALSE),"")</f>
        <v/>
      </c>
      <c r="BG191" s="14">
        <v>24.940000000000499</v>
      </c>
      <c r="BH191" s="14" t="str">
        <f>IFERROR(VLOOKUP(BG191,'CRUCE OPORTUNIDADES'!$C$6:$D$105,2,FALSE),"")</f>
        <v/>
      </c>
      <c r="BI191" s="14">
        <v>25.940000000000499</v>
      </c>
      <c r="BJ191" s="14" t="str">
        <f>IFERROR(VLOOKUP(BI191,'CRUCE OPORTUNIDADES'!$C$6:$D$105,2,FALSE),"")</f>
        <v/>
      </c>
    </row>
    <row r="192" spans="13:62">
      <c r="N192" s="14" t="str">
        <f>IF(N193&lt;&gt;""," -O","")</f>
        <v/>
      </c>
      <c r="P192" s="14" t="str">
        <f>IF(P193&lt;&gt;""," -O","")</f>
        <v/>
      </c>
      <c r="R192" s="14" t="str">
        <f>IF(R193&lt;&gt;""," -O","")</f>
        <v/>
      </c>
      <c r="T192" s="14" t="str">
        <f>IF(T193&lt;&gt;""," -O","")</f>
        <v/>
      </c>
      <c r="V192" s="14" t="str">
        <f>IF(V193&lt;&gt;""," -O","")</f>
        <v/>
      </c>
      <c r="X192" s="14" t="str">
        <f>IF(X193&lt;&gt;""," -O","")</f>
        <v/>
      </c>
      <c r="Z192" s="14" t="str">
        <f>IF(Z193&lt;&gt;""," -O","")</f>
        <v/>
      </c>
      <c r="AB192" s="14" t="str">
        <f>IF(AB193&lt;&gt;""," -O","")</f>
        <v/>
      </c>
      <c r="AD192" s="14" t="str">
        <f>IF(AD193&lt;&gt;""," -O","")</f>
        <v/>
      </c>
      <c r="AF192" s="14" t="str">
        <f>IF(AF193&lt;&gt;""," -O","")</f>
        <v/>
      </c>
      <c r="AH192" s="14" t="str">
        <f>IF(AH193&lt;&gt;""," -O","")</f>
        <v/>
      </c>
      <c r="AJ192" s="14" t="str">
        <f>IF(AJ193&lt;&gt;""," -O","")</f>
        <v/>
      </c>
      <c r="AL192" s="14" t="str">
        <f>IF(AL193&lt;&gt;""," -O","")</f>
        <v/>
      </c>
      <c r="AN192" s="14" t="str">
        <f>IF(AN193&lt;&gt;""," -O","")</f>
        <v/>
      </c>
      <c r="AP192" s="14" t="str">
        <f>IF(AP193&lt;&gt;""," -O","")</f>
        <v/>
      </c>
      <c r="AR192" s="14" t="str">
        <f>IF(AR193&lt;&gt;""," -O","")</f>
        <v/>
      </c>
      <c r="AT192" s="14" t="str">
        <f>IF(AT193&lt;&gt;""," -O","")</f>
        <v/>
      </c>
      <c r="AV192" s="14" t="str">
        <f>IF(AV193&lt;&gt;""," -O","")</f>
        <v/>
      </c>
      <c r="AX192" s="14" t="str">
        <f>IF(AX193&lt;&gt;""," -O","")</f>
        <v/>
      </c>
      <c r="AZ192" s="14" t="str">
        <f>IF(AZ193&lt;&gt;""," -O","")</f>
        <v/>
      </c>
      <c r="BB192" s="14" t="str">
        <f>IF(BB193&lt;&gt;""," -O","")</f>
        <v/>
      </c>
      <c r="BD192" s="14" t="str">
        <f>IF(BD193&lt;&gt;""," -O","")</f>
        <v/>
      </c>
      <c r="BF192" s="14" t="str">
        <f>IF(BF193&lt;&gt;""," -O","")</f>
        <v/>
      </c>
      <c r="BH192" s="14" t="str">
        <f>IF(BH193&lt;&gt;""," -O","")</f>
        <v/>
      </c>
      <c r="BJ192" s="14" t="str">
        <f>IF(BJ193&lt;&gt;""," -O","")</f>
        <v/>
      </c>
    </row>
    <row r="193" spans="13:62">
      <c r="M193" s="14">
        <v>1.95</v>
      </c>
      <c r="N193" s="14" t="str">
        <f>IFERROR(VLOOKUP(M193,'CRUCE OPORTUNIDADES'!$C$6:$D$105,2,FALSE),"")</f>
        <v/>
      </c>
      <c r="O193" s="14">
        <v>2.9500000000000202</v>
      </c>
      <c r="P193" s="14" t="str">
        <f>IFERROR(VLOOKUP(O193,'CRUCE OPORTUNIDADES'!$C$6:$D$105,2,FALSE),"")</f>
        <v/>
      </c>
      <c r="Q193" s="14">
        <v>3.9500000000000401</v>
      </c>
      <c r="R193" s="14" t="str">
        <f>IFERROR(VLOOKUP(Q193,'CRUCE OPORTUNIDADES'!$C$6:$D$105,2,FALSE),"")</f>
        <v/>
      </c>
      <c r="S193" s="14">
        <v>4.9500000000000597</v>
      </c>
      <c r="T193" s="14" t="str">
        <f>IFERROR(VLOOKUP(S193,'CRUCE OPORTUNIDADES'!$C$6:$D$105,2,FALSE),"")</f>
        <v/>
      </c>
      <c r="U193" s="14">
        <v>5.9500000000000801</v>
      </c>
      <c r="V193" s="14" t="str">
        <f>IFERROR(VLOOKUP(U193,'CRUCE OPORTUNIDADES'!$C$6:$D$105,2,FALSE),"")</f>
        <v/>
      </c>
      <c r="W193" s="14">
        <v>6.9500000000000997</v>
      </c>
      <c r="X193" s="14" t="str">
        <f>IFERROR(VLOOKUP(W193,'CRUCE OPORTUNIDADES'!$C$6:$D$105,2,FALSE),"")</f>
        <v/>
      </c>
      <c r="Y193" s="14">
        <v>7.9500000000001201</v>
      </c>
      <c r="Z193" s="14" t="str">
        <f>IFERROR(VLOOKUP(Y193,'CRUCE OPORTUNIDADES'!$C$6:$D$105,2,FALSE),"")</f>
        <v/>
      </c>
      <c r="AA193" s="14">
        <v>8.9500000000001396</v>
      </c>
      <c r="AB193" s="14" t="str">
        <f>IFERROR(VLOOKUP(AA193,'CRUCE OPORTUNIDADES'!$C$6:$D$105,2,FALSE),"")</f>
        <v/>
      </c>
      <c r="AC193" s="14">
        <v>9.9500000000001592</v>
      </c>
      <c r="AD193" s="14" t="str">
        <f>IFERROR(VLOOKUP(AC193,'CRUCE OPORTUNIDADES'!$C$6:$D$105,2,FALSE),"")</f>
        <v/>
      </c>
      <c r="AE193" s="14">
        <v>10.9500000000002</v>
      </c>
      <c r="AF193" s="14" t="str">
        <f>IFERROR(VLOOKUP(AE193,'CRUCE OPORTUNIDADES'!$C$6:$D$105,2,FALSE),"")</f>
        <v/>
      </c>
      <c r="AG193" s="14">
        <v>11.9500000000002</v>
      </c>
      <c r="AH193" s="14" t="str">
        <f>IFERROR(VLOOKUP(AG193,'CRUCE OPORTUNIDADES'!$C$6:$D$105,2,FALSE),"")</f>
        <v/>
      </c>
      <c r="AI193" s="14">
        <v>12.9500000000002</v>
      </c>
      <c r="AJ193" s="14" t="str">
        <f>IFERROR(VLOOKUP(AI193,'CRUCE OPORTUNIDADES'!$C$6:$D$105,2,FALSE),"")</f>
        <v/>
      </c>
      <c r="AK193" s="14">
        <v>13.9500000000002</v>
      </c>
      <c r="AL193" s="14" t="str">
        <f>IFERROR(VLOOKUP(AK193,'CRUCE OPORTUNIDADES'!$C$6:$D$105,2,FALSE),"")</f>
        <v/>
      </c>
      <c r="AM193" s="14">
        <v>14.950000000000299</v>
      </c>
      <c r="AN193" s="14" t="str">
        <f>IFERROR(VLOOKUP(AM193,'CRUCE OPORTUNIDADES'!$C$6:$D$105,2,FALSE),"")</f>
        <v/>
      </c>
      <c r="AO193" s="14">
        <v>15.950000000000299</v>
      </c>
      <c r="AP193" s="14" t="str">
        <f>IFERROR(VLOOKUP(AO193,'CRUCE OPORTUNIDADES'!$C$6:$D$105,2,FALSE),"")</f>
        <v/>
      </c>
      <c r="AQ193" s="14">
        <v>16.950000000000301</v>
      </c>
      <c r="AR193" s="14" t="str">
        <f>IFERROR(VLOOKUP(AQ193,'CRUCE OPORTUNIDADES'!$C$6:$D$105,2,FALSE),"")</f>
        <v/>
      </c>
      <c r="AS193" s="14">
        <v>17.950000000000301</v>
      </c>
      <c r="AT193" s="14" t="str">
        <f>IFERROR(VLOOKUP(AS193,'CRUCE OPORTUNIDADES'!$C$6:$D$105,2,FALSE),"")</f>
        <v/>
      </c>
      <c r="AU193" s="14">
        <v>18.950000000000301</v>
      </c>
      <c r="AV193" s="14" t="str">
        <f>IFERROR(VLOOKUP(AU193,'CRUCE OPORTUNIDADES'!$C$6:$D$105,2,FALSE),"")</f>
        <v/>
      </c>
      <c r="AW193" s="14">
        <v>19.950000000000401</v>
      </c>
      <c r="AX193" s="14" t="str">
        <f>IFERROR(VLOOKUP(AW193,'CRUCE OPORTUNIDADES'!$C$6:$D$105,2,FALSE),"")</f>
        <v/>
      </c>
      <c r="AY193" s="14">
        <v>20.950000000000401</v>
      </c>
      <c r="AZ193" s="14" t="str">
        <f>IFERROR(VLOOKUP(AY193,'CRUCE OPORTUNIDADES'!$C$6:$D$105,2,FALSE),"")</f>
        <v/>
      </c>
      <c r="BA193" s="14">
        <v>21.950000000000401</v>
      </c>
      <c r="BB193" s="14" t="str">
        <f>IFERROR(VLOOKUP(BA193,'CRUCE OPORTUNIDADES'!$C$6:$D$105,2,FALSE),"")</f>
        <v/>
      </c>
      <c r="BC193" s="14">
        <v>22.950000000000401</v>
      </c>
      <c r="BD193" s="14" t="str">
        <f>IFERROR(VLOOKUP(BC193,'CRUCE OPORTUNIDADES'!$C$6:$D$105,2,FALSE),"")</f>
        <v/>
      </c>
      <c r="BE193" s="14">
        <v>23.950000000000401</v>
      </c>
      <c r="BF193" s="14" t="str">
        <f>IFERROR(VLOOKUP(BE193,'CRUCE OPORTUNIDADES'!$C$6:$D$105,2,FALSE),"")</f>
        <v/>
      </c>
      <c r="BG193" s="14">
        <v>24.9500000000005</v>
      </c>
      <c r="BH193" s="14" t="str">
        <f>IFERROR(VLOOKUP(BG193,'CRUCE OPORTUNIDADES'!$C$6:$D$105,2,FALSE),"")</f>
        <v/>
      </c>
      <c r="BI193" s="14">
        <v>25.9500000000005</v>
      </c>
      <c r="BJ193" s="14" t="str">
        <f>IFERROR(VLOOKUP(BI193,'CRUCE OPORTUNIDADES'!$C$6:$D$105,2,FALSE),"")</f>
        <v/>
      </c>
    </row>
    <row r="194" spans="13:62">
      <c r="N194" s="14" t="str">
        <f>IF(N195&lt;&gt;""," -O","")</f>
        <v/>
      </c>
      <c r="P194" s="14" t="str">
        <f>IF(P195&lt;&gt;""," -O","")</f>
        <v/>
      </c>
      <c r="R194" s="14" t="str">
        <f>IF(R195&lt;&gt;""," -O","")</f>
        <v/>
      </c>
      <c r="T194" s="14" t="str">
        <f>IF(T195&lt;&gt;""," -O","")</f>
        <v/>
      </c>
      <c r="V194" s="14" t="str">
        <f>IF(V195&lt;&gt;""," -O","")</f>
        <v/>
      </c>
      <c r="X194" s="14" t="str">
        <f>IF(X195&lt;&gt;""," -O","")</f>
        <v/>
      </c>
      <c r="Z194" s="14" t="str">
        <f>IF(Z195&lt;&gt;""," -O","")</f>
        <v/>
      </c>
      <c r="AB194" s="14" t="str">
        <f>IF(AB195&lt;&gt;""," -O","")</f>
        <v/>
      </c>
      <c r="AD194" s="14" t="str">
        <f>IF(AD195&lt;&gt;""," -O","")</f>
        <v/>
      </c>
      <c r="AF194" s="14" t="str">
        <f>IF(AF195&lt;&gt;""," -O","")</f>
        <v/>
      </c>
      <c r="AH194" s="14" t="str">
        <f>IF(AH195&lt;&gt;""," -O","")</f>
        <v/>
      </c>
      <c r="AJ194" s="14" t="str">
        <f>IF(AJ195&lt;&gt;""," -O","")</f>
        <v/>
      </c>
      <c r="AL194" s="14" t="str">
        <f>IF(AL195&lt;&gt;""," -O","")</f>
        <v/>
      </c>
      <c r="AN194" s="14" t="str">
        <f>IF(AN195&lt;&gt;""," -O","")</f>
        <v/>
      </c>
      <c r="AP194" s="14" t="str">
        <f>IF(AP195&lt;&gt;""," -O","")</f>
        <v/>
      </c>
      <c r="AR194" s="14" t="str">
        <f>IF(AR195&lt;&gt;""," -O","")</f>
        <v/>
      </c>
      <c r="AT194" s="14" t="str">
        <f>IF(AT195&lt;&gt;""," -O","")</f>
        <v/>
      </c>
      <c r="AV194" s="14" t="str">
        <f>IF(AV195&lt;&gt;""," -O","")</f>
        <v/>
      </c>
      <c r="AX194" s="14" t="str">
        <f>IF(AX195&lt;&gt;""," -O","")</f>
        <v/>
      </c>
      <c r="AZ194" s="14" t="str">
        <f>IF(AZ195&lt;&gt;""," -O","")</f>
        <v/>
      </c>
      <c r="BB194" s="14" t="str">
        <f>IF(BB195&lt;&gt;""," -O","")</f>
        <v/>
      </c>
      <c r="BD194" s="14" t="str">
        <f>IF(BD195&lt;&gt;""," -O","")</f>
        <v/>
      </c>
      <c r="BF194" s="14" t="str">
        <f>IF(BF195&lt;&gt;""," -O","")</f>
        <v/>
      </c>
      <c r="BH194" s="14" t="str">
        <f>IF(BH195&lt;&gt;""," -O","")</f>
        <v/>
      </c>
      <c r="BJ194" s="14" t="str">
        <f>IF(BJ195&lt;&gt;""," -O","")</f>
        <v/>
      </c>
    </row>
    <row r="195" spans="13:62">
      <c r="M195" s="14">
        <v>1.96</v>
      </c>
      <c r="N195" s="14" t="str">
        <f>IFERROR(VLOOKUP(M195,'CRUCE OPORTUNIDADES'!$C$6:$D$105,2,FALSE),"")</f>
        <v/>
      </c>
      <c r="O195" s="14">
        <v>2.9600000000000199</v>
      </c>
      <c r="P195" s="14" t="str">
        <f>IFERROR(VLOOKUP(O195,'CRUCE OPORTUNIDADES'!$C$6:$D$105,2,FALSE),"")</f>
        <v/>
      </c>
      <c r="Q195" s="14">
        <v>3.9600000000000399</v>
      </c>
      <c r="R195" s="14" t="str">
        <f>IFERROR(VLOOKUP(Q195,'CRUCE OPORTUNIDADES'!$C$6:$D$105,2,FALSE),"")</f>
        <v/>
      </c>
      <c r="S195" s="14">
        <v>4.9600000000000604</v>
      </c>
      <c r="T195" s="14" t="str">
        <f>IFERROR(VLOOKUP(S195,'CRUCE OPORTUNIDADES'!$C$6:$D$105,2,FALSE),"")</f>
        <v/>
      </c>
      <c r="U195" s="14">
        <v>5.9600000000000799</v>
      </c>
      <c r="V195" s="14" t="str">
        <f>IFERROR(VLOOKUP(U195,'CRUCE OPORTUNIDADES'!$C$6:$D$105,2,FALSE),"")</f>
        <v/>
      </c>
      <c r="W195" s="14">
        <v>6.9600000000001003</v>
      </c>
      <c r="X195" s="14" t="str">
        <f>IFERROR(VLOOKUP(W195,'CRUCE OPORTUNIDADES'!$C$6:$D$105,2,FALSE),"")</f>
        <v/>
      </c>
      <c r="Y195" s="14">
        <v>7.9600000000001199</v>
      </c>
      <c r="Z195" s="14" t="str">
        <f>IFERROR(VLOOKUP(Y195,'CRUCE OPORTUNIDADES'!$C$6:$D$105,2,FALSE),"")</f>
        <v/>
      </c>
      <c r="AA195" s="14">
        <v>8.9600000000001394</v>
      </c>
      <c r="AB195" s="14" t="str">
        <f>IFERROR(VLOOKUP(AA195,'CRUCE OPORTUNIDADES'!$C$6:$D$105,2,FALSE),"")</f>
        <v/>
      </c>
      <c r="AC195" s="14">
        <v>9.9600000000001607</v>
      </c>
      <c r="AD195" s="14" t="str">
        <f>IFERROR(VLOOKUP(AC195,'CRUCE OPORTUNIDADES'!$C$6:$D$105,2,FALSE),"")</f>
        <v/>
      </c>
      <c r="AE195" s="14">
        <v>10.9600000000002</v>
      </c>
      <c r="AF195" s="14" t="str">
        <f>IFERROR(VLOOKUP(AE195,'CRUCE OPORTUNIDADES'!$C$6:$D$105,2,FALSE),"")</f>
        <v/>
      </c>
      <c r="AG195" s="14">
        <v>11.9600000000002</v>
      </c>
      <c r="AH195" s="14" t="str">
        <f>IFERROR(VLOOKUP(AG195,'CRUCE OPORTUNIDADES'!$C$6:$D$105,2,FALSE),"")</f>
        <v/>
      </c>
      <c r="AI195" s="14">
        <v>12.9600000000002</v>
      </c>
      <c r="AJ195" s="14" t="str">
        <f>IFERROR(VLOOKUP(AI195,'CRUCE OPORTUNIDADES'!$C$6:$D$105,2,FALSE),"")</f>
        <v/>
      </c>
      <c r="AK195" s="14">
        <v>13.9600000000002</v>
      </c>
      <c r="AL195" s="14" t="str">
        <f>IFERROR(VLOOKUP(AK195,'CRUCE OPORTUNIDADES'!$C$6:$D$105,2,FALSE),"")</f>
        <v/>
      </c>
      <c r="AM195" s="14">
        <v>14.960000000000299</v>
      </c>
      <c r="AN195" s="14" t="str">
        <f>IFERROR(VLOOKUP(AM195,'CRUCE OPORTUNIDADES'!$C$6:$D$105,2,FALSE),"")</f>
        <v/>
      </c>
      <c r="AO195" s="14">
        <v>15.960000000000299</v>
      </c>
      <c r="AP195" s="14" t="str">
        <f>IFERROR(VLOOKUP(AO195,'CRUCE OPORTUNIDADES'!$C$6:$D$105,2,FALSE),"")</f>
        <v/>
      </c>
      <c r="AQ195" s="14">
        <v>16.960000000000299</v>
      </c>
      <c r="AR195" s="14" t="str">
        <f>IFERROR(VLOOKUP(AQ195,'CRUCE OPORTUNIDADES'!$C$6:$D$105,2,FALSE),"")</f>
        <v/>
      </c>
      <c r="AS195" s="14">
        <v>17.960000000000299</v>
      </c>
      <c r="AT195" s="14" t="str">
        <f>IFERROR(VLOOKUP(AS195,'CRUCE OPORTUNIDADES'!$C$6:$D$105,2,FALSE),"")</f>
        <v/>
      </c>
      <c r="AU195" s="14">
        <v>18.960000000000299</v>
      </c>
      <c r="AV195" s="14" t="str">
        <f>IFERROR(VLOOKUP(AU195,'CRUCE OPORTUNIDADES'!$C$6:$D$105,2,FALSE),"")</f>
        <v/>
      </c>
      <c r="AW195" s="14">
        <v>19.960000000000399</v>
      </c>
      <c r="AX195" s="14" t="str">
        <f>IFERROR(VLOOKUP(AW195,'CRUCE OPORTUNIDADES'!$C$6:$D$105,2,FALSE),"")</f>
        <v/>
      </c>
      <c r="AY195" s="14">
        <v>20.960000000000399</v>
      </c>
      <c r="AZ195" s="14" t="str">
        <f>IFERROR(VLOOKUP(AY195,'CRUCE OPORTUNIDADES'!$C$6:$D$105,2,FALSE),"")</f>
        <v/>
      </c>
      <c r="BA195" s="14">
        <v>21.960000000000399</v>
      </c>
      <c r="BB195" s="14" t="str">
        <f>IFERROR(VLOOKUP(BA195,'CRUCE OPORTUNIDADES'!$C$6:$D$105,2,FALSE),"")</f>
        <v/>
      </c>
      <c r="BC195" s="14">
        <v>22.960000000000399</v>
      </c>
      <c r="BD195" s="14" t="str">
        <f>IFERROR(VLOOKUP(BC195,'CRUCE OPORTUNIDADES'!$C$6:$D$105,2,FALSE),"")</f>
        <v/>
      </c>
      <c r="BE195" s="14">
        <v>23.960000000000399</v>
      </c>
      <c r="BF195" s="14" t="str">
        <f>IFERROR(VLOOKUP(BE195,'CRUCE OPORTUNIDADES'!$C$6:$D$105,2,FALSE),"")</f>
        <v/>
      </c>
      <c r="BG195" s="14">
        <v>24.960000000000498</v>
      </c>
      <c r="BH195" s="14" t="str">
        <f>IFERROR(VLOOKUP(BG195,'CRUCE OPORTUNIDADES'!$C$6:$D$105,2,FALSE),"")</f>
        <v/>
      </c>
      <c r="BI195" s="14">
        <v>25.960000000000498</v>
      </c>
      <c r="BJ195" s="14" t="str">
        <f>IFERROR(VLOOKUP(BI195,'CRUCE OPORTUNIDADES'!$C$6:$D$105,2,FALSE),"")</f>
        <v/>
      </c>
    </row>
    <row r="196" spans="13:62">
      <c r="N196" s="14" t="str">
        <f>IF(N197&lt;&gt;""," -O","")</f>
        <v/>
      </c>
      <c r="P196" s="14" t="str">
        <f>IF(P197&lt;&gt;""," -O","")</f>
        <v/>
      </c>
      <c r="R196" s="14" t="str">
        <f>IF(R197&lt;&gt;""," -O","")</f>
        <v/>
      </c>
      <c r="T196" s="14" t="str">
        <f>IF(T197&lt;&gt;""," -O","")</f>
        <v/>
      </c>
      <c r="V196" s="14" t="str">
        <f>IF(V197&lt;&gt;""," -O","")</f>
        <v/>
      </c>
      <c r="X196" s="14" t="str">
        <f>IF(X197&lt;&gt;""," -O","")</f>
        <v/>
      </c>
      <c r="Z196" s="14" t="str">
        <f>IF(Z197&lt;&gt;""," -O","")</f>
        <v/>
      </c>
      <c r="AB196" s="14" t="str">
        <f>IF(AB197&lt;&gt;""," -O","")</f>
        <v/>
      </c>
      <c r="AD196" s="14" t="str">
        <f>IF(AD197&lt;&gt;""," -O","")</f>
        <v/>
      </c>
      <c r="AF196" s="14" t="str">
        <f>IF(AF197&lt;&gt;""," -O","")</f>
        <v/>
      </c>
      <c r="AH196" s="14" t="str">
        <f>IF(AH197&lt;&gt;""," -O","")</f>
        <v/>
      </c>
      <c r="AJ196" s="14" t="str">
        <f>IF(AJ197&lt;&gt;""," -O","")</f>
        <v/>
      </c>
      <c r="AL196" s="14" t="str">
        <f>IF(AL197&lt;&gt;""," -O","")</f>
        <v/>
      </c>
      <c r="AN196" s="14" t="str">
        <f>IF(AN197&lt;&gt;""," -O","")</f>
        <v/>
      </c>
      <c r="AP196" s="14" t="str">
        <f>IF(AP197&lt;&gt;""," -O","")</f>
        <v/>
      </c>
      <c r="AR196" s="14" t="str">
        <f>IF(AR197&lt;&gt;""," -O","")</f>
        <v/>
      </c>
      <c r="AT196" s="14" t="str">
        <f>IF(AT197&lt;&gt;""," -O","")</f>
        <v/>
      </c>
      <c r="AV196" s="14" t="str">
        <f>IF(AV197&lt;&gt;""," -O","")</f>
        <v/>
      </c>
      <c r="AX196" s="14" t="str">
        <f>IF(AX197&lt;&gt;""," -O","")</f>
        <v/>
      </c>
      <c r="AZ196" s="14" t="str">
        <f>IF(AZ197&lt;&gt;""," -O","")</f>
        <v/>
      </c>
      <c r="BB196" s="14" t="str">
        <f>IF(BB197&lt;&gt;""," -O","")</f>
        <v/>
      </c>
      <c r="BD196" s="14" t="str">
        <f>IF(BD197&lt;&gt;""," -O","")</f>
        <v/>
      </c>
      <c r="BF196" s="14" t="str">
        <f>IF(BF197&lt;&gt;""," -O","")</f>
        <v/>
      </c>
      <c r="BH196" s="14" t="str">
        <f>IF(BH197&lt;&gt;""," -O","")</f>
        <v/>
      </c>
      <c r="BJ196" s="14" t="str">
        <f>IF(BJ197&lt;&gt;""," -O","")</f>
        <v/>
      </c>
    </row>
    <row r="197" spans="13:62">
      <c r="M197" s="14">
        <v>1.97</v>
      </c>
      <c r="N197" s="14" t="str">
        <f>IFERROR(VLOOKUP(M197,'CRUCE OPORTUNIDADES'!$C$6:$D$105,2,FALSE),"")</f>
        <v/>
      </c>
      <c r="O197" s="14">
        <v>2.9700000000000202</v>
      </c>
      <c r="P197" s="14" t="str">
        <f>IFERROR(VLOOKUP(O197,'CRUCE OPORTUNIDADES'!$C$6:$D$105,2,FALSE),"")</f>
        <v/>
      </c>
      <c r="Q197" s="14">
        <v>3.9700000000000402</v>
      </c>
      <c r="R197" s="14" t="str">
        <f>IFERROR(VLOOKUP(Q197,'CRUCE OPORTUNIDADES'!$C$6:$D$105,2,FALSE),"")</f>
        <v/>
      </c>
      <c r="S197" s="14">
        <v>4.9700000000000601</v>
      </c>
      <c r="T197" s="14" t="str">
        <f>IFERROR(VLOOKUP(S197,'CRUCE OPORTUNIDADES'!$C$6:$D$105,2,FALSE),"")</f>
        <v/>
      </c>
      <c r="U197" s="14">
        <v>5.9700000000000797</v>
      </c>
      <c r="V197" s="14" t="str">
        <f>IFERROR(VLOOKUP(U197,'CRUCE OPORTUNIDADES'!$C$6:$D$105,2,FALSE),"")</f>
        <v/>
      </c>
      <c r="W197" s="14">
        <v>6.9700000000001001</v>
      </c>
      <c r="X197" s="14" t="str">
        <f>IFERROR(VLOOKUP(W197,'CRUCE OPORTUNIDADES'!$C$6:$D$105,2,FALSE),"")</f>
        <v/>
      </c>
      <c r="Y197" s="14">
        <v>7.9700000000001197</v>
      </c>
      <c r="Z197" s="14" t="str">
        <f>IFERROR(VLOOKUP(Y197,'CRUCE OPORTUNIDADES'!$C$6:$D$105,2,FALSE),"")</f>
        <v/>
      </c>
      <c r="AA197" s="14">
        <v>8.9700000000001392</v>
      </c>
      <c r="AB197" s="14" t="str">
        <f>IFERROR(VLOOKUP(AA197,'CRUCE OPORTUNIDADES'!$C$6:$D$105,2,FALSE),"")</f>
        <v/>
      </c>
      <c r="AC197" s="14">
        <v>9.9700000000001605</v>
      </c>
      <c r="AD197" s="14" t="str">
        <f>IFERROR(VLOOKUP(AC197,'CRUCE OPORTUNIDADES'!$C$6:$D$105,2,FALSE),"")</f>
        <v/>
      </c>
      <c r="AE197" s="14">
        <v>10.9700000000002</v>
      </c>
      <c r="AF197" s="14" t="str">
        <f>IFERROR(VLOOKUP(AE197,'CRUCE OPORTUNIDADES'!$C$6:$D$105,2,FALSE),"")</f>
        <v/>
      </c>
      <c r="AG197" s="14">
        <v>11.9700000000002</v>
      </c>
      <c r="AH197" s="14" t="str">
        <f>IFERROR(VLOOKUP(AG197,'CRUCE OPORTUNIDADES'!$C$6:$D$105,2,FALSE),"")</f>
        <v/>
      </c>
      <c r="AI197" s="14">
        <v>12.9700000000002</v>
      </c>
      <c r="AJ197" s="14" t="str">
        <f>IFERROR(VLOOKUP(AI197,'CRUCE OPORTUNIDADES'!$C$6:$D$105,2,FALSE),"")</f>
        <v/>
      </c>
      <c r="AK197" s="14">
        <v>13.9700000000002</v>
      </c>
      <c r="AL197" s="14" t="str">
        <f>IFERROR(VLOOKUP(AK197,'CRUCE OPORTUNIDADES'!$C$6:$D$105,2,FALSE),"")</f>
        <v/>
      </c>
      <c r="AM197" s="14">
        <v>14.970000000000301</v>
      </c>
      <c r="AN197" s="14" t="str">
        <f>IFERROR(VLOOKUP(AM197,'CRUCE OPORTUNIDADES'!$C$6:$D$105,2,FALSE),"")</f>
        <v/>
      </c>
      <c r="AO197" s="14">
        <v>15.970000000000301</v>
      </c>
      <c r="AP197" s="14" t="str">
        <f>IFERROR(VLOOKUP(AO197,'CRUCE OPORTUNIDADES'!$C$6:$D$105,2,FALSE),"")</f>
        <v/>
      </c>
      <c r="AQ197" s="14">
        <v>16.970000000000301</v>
      </c>
      <c r="AR197" s="14" t="str">
        <f>IFERROR(VLOOKUP(AQ197,'CRUCE OPORTUNIDADES'!$C$6:$D$105,2,FALSE),"")</f>
        <v/>
      </c>
      <c r="AS197" s="14">
        <v>17.970000000000301</v>
      </c>
      <c r="AT197" s="14" t="str">
        <f>IFERROR(VLOOKUP(AS197,'CRUCE OPORTUNIDADES'!$C$6:$D$105,2,FALSE),"")</f>
        <v/>
      </c>
      <c r="AU197" s="14">
        <v>18.970000000000301</v>
      </c>
      <c r="AV197" s="14" t="str">
        <f>IFERROR(VLOOKUP(AU197,'CRUCE OPORTUNIDADES'!$C$6:$D$105,2,FALSE),"")</f>
        <v/>
      </c>
      <c r="AW197" s="14">
        <v>19.9700000000004</v>
      </c>
      <c r="AX197" s="14" t="str">
        <f>IFERROR(VLOOKUP(AW197,'CRUCE OPORTUNIDADES'!$C$6:$D$105,2,FALSE),"")</f>
        <v/>
      </c>
      <c r="AY197" s="14">
        <v>20.9700000000004</v>
      </c>
      <c r="AZ197" s="14" t="str">
        <f>IFERROR(VLOOKUP(AY197,'CRUCE OPORTUNIDADES'!$C$6:$D$105,2,FALSE),"")</f>
        <v/>
      </c>
      <c r="BA197" s="14">
        <v>21.9700000000004</v>
      </c>
      <c r="BB197" s="14" t="str">
        <f>IFERROR(VLOOKUP(BA197,'CRUCE OPORTUNIDADES'!$C$6:$D$105,2,FALSE),"")</f>
        <v/>
      </c>
      <c r="BC197" s="14">
        <v>22.9700000000004</v>
      </c>
      <c r="BD197" s="14" t="str">
        <f>IFERROR(VLOOKUP(BC197,'CRUCE OPORTUNIDADES'!$C$6:$D$105,2,FALSE),"")</f>
        <v/>
      </c>
      <c r="BE197" s="14">
        <v>23.9700000000004</v>
      </c>
      <c r="BF197" s="14" t="str">
        <f>IFERROR(VLOOKUP(BE197,'CRUCE OPORTUNIDADES'!$C$6:$D$105,2,FALSE),"")</f>
        <v/>
      </c>
      <c r="BG197" s="14">
        <v>24.9700000000005</v>
      </c>
      <c r="BH197" s="14" t="str">
        <f>IFERROR(VLOOKUP(BG197,'CRUCE OPORTUNIDADES'!$C$6:$D$105,2,FALSE),"")</f>
        <v/>
      </c>
      <c r="BI197" s="14">
        <v>25.9700000000005</v>
      </c>
      <c r="BJ197" s="14" t="str">
        <f>IFERROR(VLOOKUP(BI197,'CRUCE OPORTUNIDADES'!$C$6:$D$105,2,FALSE),"")</f>
        <v/>
      </c>
    </row>
    <row r="198" spans="13:62">
      <c r="N198" s="14" t="str">
        <f>IF(N199&lt;&gt;""," -O","")</f>
        <v/>
      </c>
      <c r="P198" s="14" t="str">
        <f>IF(P199&lt;&gt;""," -O","")</f>
        <v/>
      </c>
      <c r="R198" s="14" t="str">
        <f>IF(R199&lt;&gt;""," -O","")</f>
        <v/>
      </c>
      <c r="T198" s="14" t="str">
        <f>IF(T199&lt;&gt;""," -O","")</f>
        <v/>
      </c>
      <c r="V198" s="14" t="str">
        <f>IF(V199&lt;&gt;""," -O","")</f>
        <v/>
      </c>
      <c r="X198" s="14" t="str">
        <f>IF(X199&lt;&gt;""," -O","")</f>
        <v/>
      </c>
      <c r="Z198" s="14" t="str">
        <f>IF(Z199&lt;&gt;""," -O","")</f>
        <v/>
      </c>
      <c r="AB198" s="14" t="str">
        <f>IF(AB199&lt;&gt;""," -O","")</f>
        <v/>
      </c>
      <c r="AD198" s="14" t="str">
        <f>IF(AD199&lt;&gt;""," -O","")</f>
        <v/>
      </c>
      <c r="AF198" s="14" t="str">
        <f>IF(AF199&lt;&gt;""," -O","")</f>
        <v/>
      </c>
      <c r="AH198" s="14" t="str">
        <f>IF(AH199&lt;&gt;""," -O","")</f>
        <v/>
      </c>
      <c r="AJ198" s="14" t="str">
        <f>IF(AJ199&lt;&gt;""," -O","")</f>
        <v/>
      </c>
      <c r="AL198" s="14" t="str">
        <f>IF(AL199&lt;&gt;""," -O","")</f>
        <v/>
      </c>
      <c r="AN198" s="14" t="str">
        <f>IF(AN199&lt;&gt;""," -O","")</f>
        <v/>
      </c>
      <c r="AP198" s="14" t="str">
        <f>IF(AP199&lt;&gt;""," -O","")</f>
        <v/>
      </c>
      <c r="AR198" s="14" t="str">
        <f>IF(AR199&lt;&gt;""," -O","")</f>
        <v/>
      </c>
      <c r="AT198" s="14" t="str">
        <f>IF(AT199&lt;&gt;""," -O","")</f>
        <v/>
      </c>
      <c r="AV198" s="14" t="str">
        <f>IF(AV199&lt;&gt;""," -O","")</f>
        <v/>
      </c>
      <c r="AX198" s="14" t="str">
        <f>IF(AX199&lt;&gt;""," -O","")</f>
        <v/>
      </c>
      <c r="AZ198" s="14" t="str">
        <f>IF(AZ199&lt;&gt;""," -O","")</f>
        <v/>
      </c>
      <c r="BB198" s="14" t="str">
        <f>IF(BB199&lt;&gt;""," -O","")</f>
        <v/>
      </c>
      <c r="BD198" s="14" t="str">
        <f>IF(BD199&lt;&gt;""," -O","")</f>
        <v/>
      </c>
      <c r="BF198" s="14" t="str">
        <f>IF(BF199&lt;&gt;""," -O","")</f>
        <v/>
      </c>
      <c r="BH198" s="14" t="str">
        <f>IF(BH199&lt;&gt;""," -O","")</f>
        <v/>
      </c>
      <c r="BJ198" s="14" t="str">
        <f>IF(BJ199&lt;&gt;""," -O","")</f>
        <v/>
      </c>
    </row>
    <row r="199" spans="13:62">
      <c r="M199" s="14">
        <v>1.98</v>
      </c>
      <c r="N199" s="14" t="str">
        <f>IFERROR(VLOOKUP(M199,'CRUCE OPORTUNIDADES'!$C$6:$D$105,2,FALSE),"")</f>
        <v/>
      </c>
      <c r="O199" s="14">
        <v>2.98000000000002</v>
      </c>
      <c r="P199" s="14" t="str">
        <f>IFERROR(VLOOKUP(O199,'CRUCE OPORTUNIDADES'!$C$6:$D$105,2,FALSE),"")</f>
        <v/>
      </c>
      <c r="Q199" s="14">
        <v>3.98000000000004</v>
      </c>
      <c r="R199" s="14" t="str">
        <f>IFERROR(VLOOKUP(Q199,'CRUCE OPORTUNIDADES'!$C$6:$D$105,2,FALSE),"")</f>
        <v/>
      </c>
      <c r="S199" s="14">
        <v>4.9800000000000599</v>
      </c>
      <c r="T199" s="14" t="str">
        <f>IFERROR(VLOOKUP(S199,'CRUCE OPORTUNIDADES'!$C$6:$D$105,2,FALSE),"")</f>
        <v/>
      </c>
      <c r="U199" s="14">
        <v>5.9800000000000804</v>
      </c>
      <c r="V199" s="14" t="str">
        <f>IFERROR(VLOOKUP(U199,'CRUCE OPORTUNIDADES'!$C$6:$D$105,2,FALSE),"")</f>
        <v/>
      </c>
      <c r="W199" s="14">
        <v>6.9800000000000999</v>
      </c>
      <c r="X199" s="14" t="str">
        <f>IFERROR(VLOOKUP(W199,'CRUCE OPORTUNIDADES'!$C$6:$D$105,2,FALSE),"")</f>
        <v/>
      </c>
      <c r="Y199" s="14">
        <v>7.9800000000001203</v>
      </c>
      <c r="Z199" s="14" t="str">
        <f>IFERROR(VLOOKUP(Y199,'CRUCE OPORTUNIDADES'!$C$6:$D$105,2,FALSE),"")</f>
        <v/>
      </c>
      <c r="AA199" s="14">
        <v>8.9800000000001408</v>
      </c>
      <c r="AB199" s="14" t="str">
        <f>IFERROR(VLOOKUP(AA199,'CRUCE OPORTUNIDADES'!$C$6:$D$105,2,FALSE),"")</f>
        <v/>
      </c>
      <c r="AC199" s="14">
        <v>9.9800000000001603</v>
      </c>
      <c r="AD199" s="14" t="str">
        <f>IFERROR(VLOOKUP(AC199,'CRUCE OPORTUNIDADES'!$C$6:$D$105,2,FALSE),"")</f>
        <v/>
      </c>
      <c r="AE199" s="14">
        <v>10.980000000000199</v>
      </c>
      <c r="AF199" s="14" t="str">
        <f>IFERROR(VLOOKUP(AE199,'CRUCE OPORTUNIDADES'!$C$6:$D$105,2,FALSE),"")</f>
        <v/>
      </c>
      <c r="AG199" s="14">
        <v>11.980000000000199</v>
      </c>
      <c r="AH199" s="14" t="str">
        <f>IFERROR(VLOOKUP(AG199,'CRUCE OPORTUNIDADES'!$C$6:$D$105,2,FALSE),"")</f>
        <v/>
      </c>
      <c r="AI199" s="14">
        <v>12.980000000000199</v>
      </c>
      <c r="AJ199" s="14" t="str">
        <f>IFERROR(VLOOKUP(AI199,'CRUCE OPORTUNIDADES'!$C$6:$D$105,2,FALSE),"")</f>
        <v/>
      </c>
      <c r="AK199" s="14">
        <v>13.980000000000199</v>
      </c>
      <c r="AL199" s="14" t="str">
        <f>IFERROR(VLOOKUP(AK199,'CRUCE OPORTUNIDADES'!$C$6:$D$105,2,FALSE),"")</f>
        <v/>
      </c>
      <c r="AM199" s="14">
        <v>14.980000000000301</v>
      </c>
      <c r="AN199" s="14" t="str">
        <f>IFERROR(VLOOKUP(AM199,'CRUCE OPORTUNIDADES'!$C$6:$D$105,2,FALSE),"")</f>
        <v/>
      </c>
      <c r="AO199" s="14">
        <v>15.980000000000301</v>
      </c>
      <c r="AP199" s="14" t="str">
        <f>IFERROR(VLOOKUP(AO199,'CRUCE OPORTUNIDADES'!$C$6:$D$105,2,FALSE),"")</f>
        <v/>
      </c>
      <c r="AQ199" s="14">
        <v>16.980000000000299</v>
      </c>
      <c r="AR199" s="14" t="str">
        <f>IFERROR(VLOOKUP(AQ199,'CRUCE OPORTUNIDADES'!$C$6:$D$105,2,FALSE),"")</f>
        <v/>
      </c>
      <c r="AS199" s="14">
        <v>17.980000000000299</v>
      </c>
      <c r="AT199" s="14" t="str">
        <f>IFERROR(VLOOKUP(AS199,'CRUCE OPORTUNIDADES'!$C$6:$D$105,2,FALSE),"")</f>
        <v/>
      </c>
      <c r="AU199" s="14">
        <v>18.980000000000299</v>
      </c>
      <c r="AV199" s="14" t="str">
        <f>IFERROR(VLOOKUP(AU199,'CRUCE OPORTUNIDADES'!$C$6:$D$105,2,FALSE),"")</f>
        <v/>
      </c>
      <c r="AW199" s="14">
        <v>19.980000000000398</v>
      </c>
      <c r="AX199" s="14" t="str">
        <f>IFERROR(VLOOKUP(AW199,'CRUCE OPORTUNIDADES'!$C$6:$D$105,2,FALSE),"")</f>
        <v/>
      </c>
      <c r="AY199" s="14">
        <v>20.980000000000398</v>
      </c>
      <c r="AZ199" s="14" t="str">
        <f>IFERROR(VLOOKUP(AY199,'CRUCE OPORTUNIDADES'!$C$6:$D$105,2,FALSE),"")</f>
        <v/>
      </c>
      <c r="BA199" s="14">
        <v>21.980000000000398</v>
      </c>
      <c r="BB199" s="14" t="str">
        <f>IFERROR(VLOOKUP(BA199,'CRUCE OPORTUNIDADES'!$C$6:$D$105,2,FALSE),"")</f>
        <v/>
      </c>
      <c r="BC199" s="14">
        <v>22.980000000000398</v>
      </c>
      <c r="BD199" s="14" t="str">
        <f>IFERROR(VLOOKUP(BC199,'CRUCE OPORTUNIDADES'!$C$6:$D$105,2,FALSE),"")</f>
        <v/>
      </c>
      <c r="BE199" s="14">
        <v>23.980000000000398</v>
      </c>
      <c r="BF199" s="14" t="str">
        <f>IFERROR(VLOOKUP(BE199,'CRUCE OPORTUNIDADES'!$C$6:$D$105,2,FALSE),"")</f>
        <v/>
      </c>
      <c r="BG199" s="14">
        <v>24.980000000000501</v>
      </c>
      <c r="BH199" s="14" t="str">
        <f>IFERROR(VLOOKUP(BG199,'CRUCE OPORTUNIDADES'!$C$6:$D$105,2,FALSE),"")</f>
        <v/>
      </c>
      <c r="BI199" s="14">
        <v>25.980000000000501</v>
      </c>
      <c r="BJ199" s="14" t="str">
        <f>IFERROR(VLOOKUP(BI199,'CRUCE OPORTUNIDADES'!$C$6:$D$105,2,FALSE),"")</f>
        <v/>
      </c>
    </row>
    <row r="200" spans="13:62">
      <c r="N200" s="14" t="str">
        <f>IF(N201&lt;&gt;""," -O","")</f>
        <v/>
      </c>
      <c r="P200" s="14" t="str">
        <f>IF(P201&lt;&gt;""," -O","")</f>
        <v/>
      </c>
      <c r="R200" s="14" t="str">
        <f>IF(R201&lt;&gt;""," -O","")</f>
        <v/>
      </c>
      <c r="T200" s="14" t="str">
        <f>IF(T201&lt;&gt;""," -O","")</f>
        <v/>
      </c>
      <c r="V200" s="14" t="str">
        <f>IF(V201&lt;&gt;""," -O","")</f>
        <v/>
      </c>
      <c r="X200" s="14" t="str">
        <f>IF(X201&lt;&gt;""," -O","")</f>
        <v/>
      </c>
      <c r="Z200" s="14" t="str">
        <f>IF(Z201&lt;&gt;""," -O","")</f>
        <v/>
      </c>
      <c r="AB200" s="14" t="str">
        <f>IF(AB201&lt;&gt;""," -O","")</f>
        <v/>
      </c>
      <c r="AD200" s="14" t="str">
        <f>IF(AD201&lt;&gt;""," -O","")</f>
        <v/>
      </c>
      <c r="AF200" s="14" t="str">
        <f>IF(AF201&lt;&gt;""," -O","")</f>
        <v/>
      </c>
      <c r="AH200" s="14" t="str">
        <f>IF(AH201&lt;&gt;""," -O","")</f>
        <v/>
      </c>
      <c r="AJ200" s="14" t="str">
        <f>IF(AJ201&lt;&gt;""," -O","")</f>
        <v/>
      </c>
      <c r="AL200" s="14" t="str">
        <f>IF(AL201&lt;&gt;""," -O","")</f>
        <v/>
      </c>
      <c r="AN200" s="14" t="str">
        <f>IF(AN201&lt;&gt;""," -O","")</f>
        <v/>
      </c>
      <c r="AP200" s="14" t="str">
        <f>IF(AP201&lt;&gt;""," -O","")</f>
        <v/>
      </c>
      <c r="AR200" s="14" t="str">
        <f>IF(AR201&lt;&gt;""," -O","")</f>
        <v/>
      </c>
      <c r="AT200" s="14" t="str">
        <f>IF(AT201&lt;&gt;""," -O","")</f>
        <v/>
      </c>
      <c r="AV200" s="14" t="str">
        <f>IF(AV201&lt;&gt;""," -O","")</f>
        <v/>
      </c>
      <c r="AX200" s="14" t="str">
        <f>IF(AX201&lt;&gt;""," -O","")</f>
        <v/>
      </c>
      <c r="AZ200" s="14" t="str">
        <f>IF(AZ201&lt;&gt;""," -O","")</f>
        <v/>
      </c>
      <c r="BB200" s="14" t="str">
        <f>IF(BB201&lt;&gt;""," -O","")</f>
        <v/>
      </c>
      <c r="BD200" s="14" t="str">
        <f>IF(BD201&lt;&gt;""," -O","")</f>
        <v/>
      </c>
      <c r="BF200" s="14" t="str">
        <f>IF(BF201&lt;&gt;""," -O","")</f>
        <v/>
      </c>
      <c r="BH200" s="14" t="str">
        <f>IF(BH201&lt;&gt;""," -O","")</f>
        <v/>
      </c>
      <c r="BJ200" s="14" t="str">
        <f>IF(BJ201&lt;&gt;""," -O","")</f>
        <v/>
      </c>
    </row>
    <row r="201" spans="13:62">
      <c r="M201" s="14">
        <v>1.99</v>
      </c>
      <c r="N201" s="14" t="str">
        <f>IFERROR(VLOOKUP(M201,'CRUCE OPORTUNIDADES'!$C$6:$D$105,2,FALSE),"")</f>
        <v/>
      </c>
      <c r="O201" s="14">
        <v>2.9900000000000202</v>
      </c>
      <c r="P201" s="14" t="str">
        <f>IFERROR(VLOOKUP(O201,'CRUCE OPORTUNIDADES'!$C$6:$D$105,2,FALSE),"")</f>
        <v/>
      </c>
      <c r="Q201" s="14">
        <v>3.9900000000000402</v>
      </c>
      <c r="R201" s="14" t="str">
        <f>IFERROR(VLOOKUP(Q201,'CRUCE OPORTUNIDADES'!$C$6:$D$105,2,FALSE),"")</f>
        <v/>
      </c>
      <c r="S201" s="14">
        <v>4.9900000000000597</v>
      </c>
      <c r="T201" s="14" t="str">
        <f>IFERROR(VLOOKUP(S201,'CRUCE OPORTUNIDADES'!$C$6:$D$105,2,FALSE),"")</f>
        <v/>
      </c>
      <c r="U201" s="14">
        <v>5.9900000000000801</v>
      </c>
      <c r="V201" s="14" t="str">
        <f>IFERROR(VLOOKUP(U201,'CRUCE OPORTUNIDADES'!$C$6:$D$105,2,FALSE),"")</f>
        <v/>
      </c>
      <c r="W201" s="14">
        <v>6.9900000000000997</v>
      </c>
      <c r="X201" s="14" t="str">
        <f>IFERROR(VLOOKUP(W201,'CRUCE OPORTUNIDADES'!$C$6:$D$105,2,FALSE),"")</f>
        <v/>
      </c>
      <c r="Y201" s="14">
        <v>7.9900000000001201</v>
      </c>
      <c r="Z201" s="14" t="str">
        <f>IFERROR(VLOOKUP(Y201,'CRUCE OPORTUNIDADES'!$C$6:$D$105,2,FALSE),"")</f>
        <v/>
      </c>
      <c r="AA201" s="14">
        <v>8.9900000000001405</v>
      </c>
      <c r="AB201" s="14" t="str">
        <f>IFERROR(VLOOKUP(AA201,'CRUCE OPORTUNIDADES'!$C$6:$D$105,2,FALSE),"")</f>
        <v/>
      </c>
      <c r="AC201" s="14">
        <v>9.9900000000001601</v>
      </c>
      <c r="AD201" s="14" t="str">
        <f>IFERROR(VLOOKUP(AC201,'CRUCE OPORTUNIDADES'!$C$6:$D$105,2,FALSE),"")</f>
        <v/>
      </c>
      <c r="AE201" s="14">
        <v>10.990000000000199</v>
      </c>
      <c r="AF201" s="14" t="str">
        <f>IFERROR(VLOOKUP(AE201,'CRUCE OPORTUNIDADES'!$C$6:$D$105,2,FALSE),"")</f>
        <v/>
      </c>
      <c r="AG201" s="14">
        <v>11.990000000000199</v>
      </c>
      <c r="AH201" s="14" t="str">
        <f>IFERROR(VLOOKUP(AG201,'CRUCE OPORTUNIDADES'!$C$6:$D$105,2,FALSE),"")</f>
        <v/>
      </c>
      <c r="AI201" s="14">
        <v>12.990000000000199</v>
      </c>
      <c r="AJ201" s="14" t="str">
        <f>IFERROR(VLOOKUP(AI201,'CRUCE OPORTUNIDADES'!$C$6:$D$105,2,FALSE),"")</f>
        <v/>
      </c>
      <c r="AK201" s="14">
        <v>13.990000000000199</v>
      </c>
      <c r="AL201" s="14" t="str">
        <f>IFERROR(VLOOKUP(AK201,'CRUCE OPORTUNIDADES'!$C$6:$D$105,2,FALSE),"")</f>
        <v/>
      </c>
      <c r="AM201" s="14">
        <v>14.9900000000003</v>
      </c>
      <c r="AN201" s="14" t="str">
        <f>IFERROR(VLOOKUP(AM201,'CRUCE OPORTUNIDADES'!$C$6:$D$105,2,FALSE),"")</f>
        <v/>
      </c>
      <c r="AO201" s="14">
        <v>15.9900000000003</v>
      </c>
      <c r="AP201" s="14" t="str">
        <f>IFERROR(VLOOKUP(AO201,'CRUCE OPORTUNIDADES'!$C$6:$D$105,2,FALSE),"")</f>
        <v/>
      </c>
      <c r="AQ201" s="14">
        <v>16.9900000000003</v>
      </c>
      <c r="AR201" s="14" t="str">
        <f>IFERROR(VLOOKUP(AQ201,'CRUCE OPORTUNIDADES'!$C$6:$D$105,2,FALSE),"")</f>
        <v/>
      </c>
      <c r="AS201" s="14">
        <v>17.9900000000003</v>
      </c>
      <c r="AT201" s="14" t="str">
        <f>IFERROR(VLOOKUP(AS201,'CRUCE OPORTUNIDADES'!$C$6:$D$105,2,FALSE),"")</f>
        <v/>
      </c>
      <c r="AU201" s="14">
        <v>18.9900000000003</v>
      </c>
      <c r="AV201" s="14" t="str">
        <f>IFERROR(VLOOKUP(AU201,'CRUCE OPORTUNIDADES'!$C$6:$D$105,2,FALSE),"")</f>
        <v/>
      </c>
      <c r="AW201" s="14">
        <v>19.9900000000004</v>
      </c>
      <c r="AX201" s="14" t="str">
        <f>IFERROR(VLOOKUP(AW201,'CRUCE OPORTUNIDADES'!$C$6:$D$105,2,FALSE),"")</f>
        <v/>
      </c>
      <c r="AY201" s="14">
        <v>20.9900000000004</v>
      </c>
      <c r="AZ201" s="14" t="str">
        <f>IFERROR(VLOOKUP(AY201,'CRUCE OPORTUNIDADES'!$C$6:$D$105,2,FALSE),"")</f>
        <v/>
      </c>
      <c r="BA201" s="14">
        <v>21.9900000000004</v>
      </c>
      <c r="BB201" s="14" t="str">
        <f>IFERROR(VLOOKUP(BA201,'CRUCE OPORTUNIDADES'!$C$6:$D$105,2,FALSE),"")</f>
        <v/>
      </c>
      <c r="BC201" s="14">
        <v>22.9900000000004</v>
      </c>
      <c r="BD201" s="14" t="str">
        <f>IFERROR(VLOOKUP(BC201,'CRUCE OPORTUNIDADES'!$C$6:$D$105,2,FALSE),"")</f>
        <v/>
      </c>
      <c r="BE201" s="14">
        <v>23.9900000000004</v>
      </c>
      <c r="BF201" s="14" t="str">
        <f>IFERROR(VLOOKUP(BE201,'CRUCE OPORTUNIDADES'!$C$6:$D$105,2,FALSE),"")</f>
        <v/>
      </c>
      <c r="BG201" s="14">
        <v>24.990000000000499</v>
      </c>
      <c r="BH201" s="14" t="str">
        <f>IFERROR(VLOOKUP(BG201,'CRUCE OPORTUNIDADES'!$C$6:$D$105,2,FALSE),"")</f>
        <v/>
      </c>
      <c r="BI201" s="14">
        <v>25.990000000000499</v>
      </c>
      <c r="BJ201" s="14" t="str">
        <f>IFERROR(VLOOKUP(BI201,'CRUCE OPORTUNIDADES'!$C$6:$D$105,2,FALSE),"")</f>
        <v/>
      </c>
    </row>
  </sheetData>
  <mergeCells count="33">
    <mergeCell ref="B6:C6"/>
    <mergeCell ref="B7:C7"/>
    <mergeCell ref="B2:J3"/>
    <mergeCell ref="B4:C4"/>
    <mergeCell ref="D4:D5"/>
    <mergeCell ref="E4:E5"/>
    <mergeCell ref="F4:F5"/>
    <mergeCell ref="B5:C5"/>
    <mergeCell ref="G4:H5"/>
    <mergeCell ref="I4:J5"/>
    <mergeCell ref="G13:G15"/>
    <mergeCell ref="H13:H15"/>
    <mergeCell ref="G6:H6"/>
    <mergeCell ref="I6:J6"/>
    <mergeCell ref="G7:H7"/>
    <mergeCell ref="I7:J7"/>
    <mergeCell ref="I12:J12"/>
    <mergeCell ref="I13:J15"/>
    <mergeCell ref="I8:J8"/>
    <mergeCell ref="G9:H9"/>
    <mergeCell ref="I9:J9"/>
    <mergeCell ref="G10:H10"/>
    <mergeCell ref="I10:J10"/>
    <mergeCell ref="G11:J11"/>
    <mergeCell ref="G8:H8"/>
    <mergeCell ref="B8:C8"/>
    <mergeCell ref="B9:C9"/>
    <mergeCell ref="B10:C10"/>
    <mergeCell ref="C14:E14"/>
    <mergeCell ref="C15:E15"/>
    <mergeCell ref="C11:E11"/>
    <mergeCell ref="C12:E12"/>
    <mergeCell ref="C13:E13"/>
  </mergeCells>
  <conditionalFormatting sqref="I12">
    <cfRule type="cellIs" dxfId="7" priority="9" operator="equal">
      <formula>"ALTO"</formula>
    </cfRule>
    <cfRule type="cellIs" dxfId="6" priority="10" operator="equal">
      <formula>"EXTREMO"</formula>
    </cfRule>
    <cfRule type="cellIs" dxfId="5" priority="11" operator="equal">
      <formula>"MODERADO"</formula>
    </cfRule>
    <cfRule type="cellIs" dxfId="4" priority="12" operator="equal">
      <formula>"BAJO"</formula>
    </cfRule>
  </conditionalFormatting>
  <conditionalFormatting sqref="I13">
    <cfRule type="expression" dxfId="3" priority="1">
      <formula>$J$13="MODERADO"</formula>
    </cfRule>
    <cfRule type="expression" dxfId="2" priority="2">
      <formula>$J$13="BAJO"</formula>
    </cfRule>
    <cfRule type="expression" dxfId="1" priority="3">
      <formula>$J$13="FAVORABLE"</formula>
    </cfRule>
    <cfRule type="expression" dxfId="0" priority="4">
      <formula>$J$13="ALTO"</formula>
    </cfRule>
  </conditionalFormatting>
  <hyperlinks>
    <hyperlink ref="A2" location="'IDENTIFICACIÓN DOFA'!A1" display="REGRESAR" xr:uid="{00000000-0004-0000-0E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B2:E23"/>
  <sheetViews>
    <sheetView workbookViewId="0">
      <selection activeCell="F15" sqref="F15"/>
    </sheetView>
  </sheetViews>
  <sheetFormatPr baseColWidth="10" defaultColWidth="11.42578125" defaultRowHeight="15"/>
  <cols>
    <col min="5" max="5" width="45" customWidth="1"/>
  </cols>
  <sheetData>
    <row r="2" spans="2:5" ht="15.75">
      <c r="B2">
        <v>1</v>
      </c>
      <c r="C2">
        <v>0</v>
      </c>
      <c r="E2" s="154" t="s">
        <v>2158</v>
      </c>
    </row>
    <row r="3" spans="2:5" ht="15.75">
      <c r="B3">
        <v>2</v>
      </c>
      <c r="C3">
        <v>1</v>
      </c>
      <c r="E3" s="154" t="s">
        <v>2159</v>
      </c>
    </row>
    <row r="4" spans="2:5" ht="15.75">
      <c r="B4">
        <v>3</v>
      </c>
      <c r="E4" s="154" t="s">
        <v>2160</v>
      </c>
    </row>
    <row r="5" spans="2:5">
      <c r="B5">
        <v>4</v>
      </c>
      <c r="E5" s="155" t="s">
        <v>2161</v>
      </c>
    </row>
    <row r="6" spans="2:5" ht="15.75">
      <c r="B6">
        <v>5</v>
      </c>
      <c r="E6" s="154" t="s">
        <v>2162</v>
      </c>
    </row>
    <row r="7" spans="2:5" ht="15.75">
      <c r="E7" s="154" t="s">
        <v>2163</v>
      </c>
    </row>
    <row r="8" spans="2:5" ht="15.75">
      <c r="E8" s="154" t="s">
        <v>2164</v>
      </c>
    </row>
    <row r="9" spans="2:5" ht="15.75">
      <c r="E9" s="154" t="s">
        <v>2165</v>
      </c>
    </row>
    <row r="10" spans="2:5" ht="15.75">
      <c r="E10" s="154" t="s">
        <v>2166</v>
      </c>
    </row>
    <row r="11" spans="2:5">
      <c r="E11" s="155" t="s">
        <v>2167</v>
      </c>
    </row>
    <row r="12" spans="2:5">
      <c r="E12" s="155" t="s">
        <v>2168</v>
      </c>
    </row>
    <row r="13" spans="2:5" ht="15.75">
      <c r="E13" s="154" t="s">
        <v>2169</v>
      </c>
    </row>
    <row r="14" spans="2:5">
      <c r="E14" s="155" t="s">
        <v>2170</v>
      </c>
    </row>
    <row r="15" spans="2:5" ht="15.75">
      <c r="E15" s="154" t="s">
        <v>2171</v>
      </c>
    </row>
    <row r="16" spans="2:5" ht="15.75">
      <c r="E16" s="154" t="s">
        <v>2172</v>
      </c>
    </row>
    <row r="17" spans="5:5" ht="15.75">
      <c r="E17" s="154" t="s">
        <v>2173</v>
      </c>
    </row>
    <row r="18" spans="5:5">
      <c r="E18" s="155" t="s">
        <v>2174</v>
      </c>
    </row>
    <row r="19" spans="5:5" ht="15.75">
      <c r="E19" s="154" t="s">
        <v>2175</v>
      </c>
    </row>
    <row r="20" spans="5:5" ht="15.75">
      <c r="E20" s="154" t="s">
        <v>2176</v>
      </c>
    </row>
    <row r="21" spans="5:5" ht="15.75">
      <c r="E21" s="154" t="s">
        <v>2177</v>
      </c>
    </row>
    <row r="22" spans="5:5" ht="15.75">
      <c r="E22" s="154" t="s">
        <v>2178</v>
      </c>
    </row>
    <row r="23" spans="5:5">
      <c r="E23" s="155" t="s">
        <v>2179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B2:C15"/>
  <sheetViews>
    <sheetView zoomScale="55" zoomScaleNormal="55" workbookViewId="0">
      <selection activeCell="G2" sqref="G2"/>
    </sheetView>
  </sheetViews>
  <sheetFormatPr baseColWidth="10" defaultColWidth="11.42578125" defaultRowHeight="16.5"/>
  <cols>
    <col min="1" max="1" width="6.28515625" style="134" customWidth="1"/>
    <col min="2" max="2" width="11.42578125" style="134"/>
    <col min="3" max="3" width="20" style="134" customWidth="1"/>
    <col min="4" max="16384" width="11.42578125" style="134"/>
  </cols>
  <sheetData>
    <row r="2" spans="2:3">
      <c r="C2" s="134" t="s">
        <v>2180</v>
      </c>
    </row>
    <row r="3" spans="2:3" ht="28.5">
      <c r="B3" s="560" t="s">
        <v>2181</v>
      </c>
      <c r="C3" s="135" t="s">
        <v>2182</v>
      </c>
    </row>
    <row r="4" spans="2:3" ht="57" customHeight="1">
      <c r="B4" s="560"/>
      <c r="C4" s="135" t="s">
        <v>2183</v>
      </c>
    </row>
    <row r="5" spans="2:3">
      <c r="B5" s="560"/>
      <c r="C5" s="136" t="s">
        <v>2184</v>
      </c>
    </row>
    <row r="6" spans="2:3">
      <c r="B6" s="560"/>
      <c r="C6" s="136" t="s">
        <v>2185</v>
      </c>
    </row>
    <row r="7" spans="2:3">
      <c r="B7" s="560"/>
      <c r="C7" s="136" t="s">
        <v>2186</v>
      </c>
    </row>
    <row r="8" spans="2:3">
      <c r="B8" s="560"/>
      <c r="C8" s="136" t="s">
        <v>2187</v>
      </c>
    </row>
    <row r="9" spans="2:3">
      <c r="B9" s="560"/>
      <c r="C9" s="136" t="s">
        <v>2188</v>
      </c>
    </row>
    <row r="10" spans="2:3">
      <c r="B10" s="560" t="s">
        <v>2189</v>
      </c>
      <c r="C10" s="136" t="s">
        <v>2190</v>
      </c>
    </row>
    <row r="11" spans="2:3">
      <c r="B11" s="560"/>
      <c r="C11" s="136" t="s">
        <v>2191</v>
      </c>
    </row>
    <row r="12" spans="2:3">
      <c r="B12" s="560"/>
      <c r="C12" s="136" t="s">
        <v>2192</v>
      </c>
    </row>
    <row r="13" spans="2:3">
      <c r="B13" s="560"/>
      <c r="C13" s="136" t="s">
        <v>2193</v>
      </c>
    </row>
    <row r="14" spans="2:3">
      <c r="B14" s="560"/>
      <c r="C14" s="136" t="s">
        <v>2194</v>
      </c>
    </row>
    <row r="15" spans="2:3">
      <c r="B15" s="560"/>
      <c r="C15" s="135" t="s">
        <v>2195</v>
      </c>
    </row>
  </sheetData>
  <mergeCells count="2">
    <mergeCell ref="B3:B9"/>
    <mergeCell ref="B10:B1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2"/>
  <dimension ref="A2:N234"/>
  <sheetViews>
    <sheetView topLeftCell="B189" zoomScale="70" zoomScaleNormal="70" workbookViewId="0">
      <selection activeCell="D183" sqref="D183"/>
    </sheetView>
  </sheetViews>
  <sheetFormatPr baseColWidth="10" defaultColWidth="11.42578125" defaultRowHeight="14.25"/>
  <cols>
    <col min="1" max="1" width="6.7109375" style="60" customWidth="1"/>
    <col min="2" max="2" width="71" style="57" customWidth="1"/>
    <col min="3" max="3" width="21" style="41" customWidth="1"/>
    <col min="4" max="4" width="33.140625" style="41" customWidth="1"/>
    <col min="5" max="5" width="32.28515625" style="41" customWidth="1"/>
    <col min="6" max="6" width="6.85546875" style="41" customWidth="1"/>
    <col min="7" max="7" width="10.42578125" style="41" customWidth="1"/>
    <col min="8" max="9" width="11.42578125" style="41"/>
    <col min="10" max="10" width="12.28515625" style="41" customWidth="1"/>
    <col min="11" max="11" width="11.42578125" style="41"/>
    <col min="12" max="12" width="13.42578125" style="41" customWidth="1"/>
    <col min="13" max="13" width="11.42578125" style="41"/>
    <col min="14" max="14" width="14" style="41" customWidth="1"/>
    <col min="15" max="16384" width="11.42578125" style="41"/>
  </cols>
  <sheetData>
    <row r="2" spans="1:6" ht="15">
      <c r="B2" s="587" t="s">
        <v>2196</v>
      </c>
      <c r="C2" s="587"/>
      <c r="F2" s="80"/>
    </row>
    <row r="3" spans="1:6" s="44" customFormat="1" ht="144">
      <c r="A3" s="60"/>
      <c r="B3" s="42" t="s">
        <v>2083</v>
      </c>
      <c r="C3" s="43" t="s">
        <v>2197</v>
      </c>
    </row>
    <row r="4" spans="1:6" s="44" customFormat="1" ht="115.5">
      <c r="A4" s="60"/>
      <c r="B4" s="45" t="s">
        <v>2198</v>
      </c>
      <c r="C4" s="46" t="s">
        <v>2199</v>
      </c>
    </row>
    <row r="5" spans="1:6" s="44" customFormat="1" ht="115.5">
      <c r="A5" s="60"/>
      <c r="B5" s="42" t="s">
        <v>2086</v>
      </c>
      <c r="C5" s="43" t="s">
        <v>2200</v>
      </c>
    </row>
    <row r="6" spans="1:6" s="44" customFormat="1" ht="215.25">
      <c r="A6" s="60"/>
      <c r="B6" s="45" t="s">
        <v>2201</v>
      </c>
      <c r="C6" s="47" t="s">
        <v>2202</v>
      </c>
    </row>
    <row r="7" spans="1:6" s="44" customFormat="1" ht="158.25">
      <c r="A7" s="60"/>
      <c r="B7" s="42" t="s">
        <v>2203</v>
      </c>
      <c r="C7" s="48" t="s">
        <v>2204</v>
      </c>
    </row>
    <row r="8" spans="1:6" s="44" customFormat="1" ht="186.75">
      <c r="A8" s="60"/>
      <c r="B8" s="45" t="s">
        <v>2205</v>
      </c>
      <c r="C8" s="47" t="s">
        <v>2206</v>
      </c>
    </row>
    <row r="9" spans="1:6" s="44" customFormat="1" ht="159">
      <c r="A9" s="60"/>
      <c r="B9" s="42" t="s">
        <v>2207</v>
      </c>
      <c r="C9" s="48" t="s">
        <v>2208</v>
      </c>
    </row>
    <row r="10" spans="1:6" s="44" customFormat="1" ht="115.5">
      <c r="A10" s="60"/>
      <c r="B10" s="45" t="s">
        <v>2209</v>
      </c>
      <c r="C10" s="47" t="s">
        <v>2210</v>
      </c>
    </row>
    <row r="11" spans="1:6" s="44" customFormat="1" ht="301.5">
      <c r="A11" s="60"/>
      <c r="B11" s="42" t="s">
        <v>2211</v>
      </c>
      <c r="C11" s="48" t="s">
        <v>2212</v>
      </c>
    </row>
    <row r="12" spans="1:6" s="44" customFormat="1" ht="15">
      <c r="A12" s="60"/>
      <c r="B12" s="49"/>
      <c r="C12" s="50"/>
    </row>
    <row r="13" spans="1:6" s="44" customFormat="1" ht="15">
      <c r="A13" s="60"/>
      <c r="B13" s="49"/>
      <c r="C13" s="50"/>
    </row>
    <row r="14" spans="1:6" s="44" customFormat="1" ht="15">
      <c r="A14" s="60"/>
      <c r="B14" s="49"/>
      <c r="C14" s="50"/>
    </row>
    <row r="16" spans="1:6" ht="15">
      <c r="B16" s="588" t="s">
        <v>2213</v>
      </c>
      <c r="C16" s="588"/>
      <c r="D16" s="588"/>
      <c r="E16" s="588"/>
    </row>
    <row r="17" spans="1:5" s="44" customFormat="1" ht="15">
      <c r="A17" s="60"/>
      <c r="B17" s="42" t="s">
        <v>2214</v>
      </c>
      <c r="C17" s="51" t="s">
        <v>2122</v>
      </c>
      <c r="D17" s="51" t="s">
        <v>2215</v>
      </c>
      <c r="E17" s="51" t="s">
        <v>2216</v>
      </c>
    </row>
    <row r="18" spans="1:5" s="44" customFormat="1" ht="42.75">
      <c r="A18" s="60"/>
      <c r="B18" s="52">
        <v>5</v>
      </c>
      <c r="C18" s="53" t="s">
        <v>2217</v>
      </c>
      <c r="D18" s="47" t="s">
        <v>2218</v>
      </c>
      <c r="E18" s="46" t="s">
        <v>2219</v>
      </c>
    </row>
    <row r="19" spans="1:5" s="44" customFormat="1" ht="28.5">
      <c r="A19" s="60"/>
      <c r="B19" s="54">
        <v>4</v>
      </c>
      <c r="C19" s="55" t="s">
        <v>2220</v>
      </c>
      <c r="D19" s="56" t="s">
        <v>2221</v>
      </c>
      <c r="E19" s="56" t="s">
        <v>2222</v>
      </c>
    </row>
    <row r="20" spans="1:5" s="44" customFormat="1" ht="28.5">
      <c r="A20" s="60"/>
      <c r="B20" s="52">
        <v>3</v>
      </c>
      <c r="C20" s="53" t="s">
        <v>2223</v>
      </c>
      <c r="D20" s="47" t="s">
        <v>2224</v>
      </c>
      <c r="E20" s="47" t="s">
        <v>2225</v>
      </c>
    </row>
    <row r="21" spans="1:5" s="44" customFormat="1" ht="28.5">
      <c r="A21" s="60"/>
      <c r="B21" s="54">
        <v>2</v>
      </c>
      <c r="C21" s="55" t="s">
        <v>2226</v>
      </c>
      <c r="D21" s="56" t="s">
        <v>2227</v>
      </c>
      <c r="E21" s="56" t="s">
        <v>2228</v>
      </c>
    </row>
    <row r="22" spans="1:5" s="44" customFormat="1" ht="42.75">
      <c r="A22" s="60"/>
      <c r="B22" s="52">
        <v>1</v>
      </c>
      <c r="C22" s="53" t="s">
        <v>2229</v>
      </c>
      <c r="D22" s="47" t="s">
        <v>2230</v>
      </c>
      <c r="E22" s="47" t="s">
        <v>2231</v>
      </c>
    </row>
    <row r="23" spans="1:5">
      <c r="D23" s="58"/>
      <c r="E23" s="44"/>
    </row>
    <row r="24" spans="1:5">
      <c r="D24" s="58"/>
      <c r="E24" s="44"/>
    </row>
    <row r="25" spans="1:5">
      <c r="D25" s="58"/>
      <c r="E25" s="44"/>
    </row>
    <row r="27" spans="1:5" s="59" customFormat="1" ht="15.75">
      <c r="A27" s="590" t="s">
        <v>2232</v>
      </c>
      <c r="B27" s="590"/>
      <c r="C27" s="590"/>
      <c r="D27" s="590"/>
    </row>
    <row r="28" spans="1:5" s="60" customFormat="1" ht="63">
      <c r="A28" s="81" t="s">
        <v>47</v>
      </c>
      <c r="B28" s="82" t="s">
        <v>2122</v>
      </c>
      <c r="C28" s="87" t="s">
        <v>2233</v>
      </c>
      <c r="D28" s="87" t="s">
        <v>2234</v>
      </c>
    </row>
    <row r="29" spans="1:5" ht="384.75">
      <c r="A29" s="83">
        <v>5</v>
      </c>
      <c r="B29" s="84" t="s">
        <v>2235</v>
      </c>
      <c r="C29" s="61" t="s">
        <v>2236</v>
      </c>
      <c r="D29" s="62" t="s">
        <v>2237</v>
      </c>
    </row>
    <row r="30" spans="1:5" ht="384.75">
      <c r="A30" s="85">
        <v>4</v>
      </c>
      <c r="B30" s="86" t="s">
        <v>2238</v>
      </c>
      <c r="C30" s="63" t="s">
        <v>2239</v>
      </c>
      <c r="D30" s="63" t="s">
        <v>2240</v>
      </c>
    </row>
    <row r="31" spans="1:5" ht="384.75">
      <c r="A31" s="83">
        <v>3</v>
      </c>
      <c r="B31" s="84" t="s">
        <v>1150</v>
      </c>
      <c r="C31" s="64" t="s">
        <v>2241</v>
      </c>
      <c r="D31" s="64" t="s">
        <v>2242</v>
      </c>
    </row>
    <row r="32" spans="1:5" ht="384.75">
      <c r="A32" s="85">
        <v>2</v>
      </c>
      <c r="B32" s="86" t="s">
        <v>2243</v>
      </c>
      <c r="C32" s="63" t="s">
        <v>2244</v>
      </c>
      <c r="D32" s="63" t="s">
        <v>2245</v>
      </c>
    </row>
    <row r="33" spans="1:5" ht="384.75">
      <c r="A33" s="83">
        <v>1</v>
      </c>
      <c r="B33" s="84" t="s">
        <v>2246</v>
      </c>
      <c r="C33" s="64" t="s">
        <v>2247</v>
      </c>
      <c r="D33" s="64" t="s">
        <v>2248</v>
      </c>
    </row>
    <row r="34" spans="1:5">
      <c r="A34" s="55"/>
      <c r="C34" s="65"/>
      <c r="D34" s="65"/>
    </row>
    <row r="35" spans="1:5">
      <c r="C35" s="65"/>
      <c r="D35" s="65"/>
    </row>
    <row r="36" spans="1:5">
      <c r="C36" s="65"/>
      <c r="D36" s="65"/>
    </row>
    <row r="37" spans="1:5">
      <c r="C37" s="65"/>
      <c r="D37" s="65"/>
    </row>
    <row r="38" spans="1:5" s="59" customFormat="1" ht="15">
      <c r="A38" s="72"/>
      <c r="B38" s="587" t="s">
        <v>2249</v>
      </c>
      <c r="C38" s="587"/>
      <c r="D38" s="587"/>
      <c r="E38" s="587"/>
    </row>
    <row r="39" spans="1:5" s="59" customFormat="1" ht="60">
      <c r="A39" s="72"/>
      <c r="B39" s="66" t="s">
        <v>2250</v>
      </c>
      <c r="C39" s="42" t="s">
        <v>2251</v>
      </c>
      <c r="D39" s="589" t="s">
        <v>2252</v>
      </c>
      <c r="E39" s="589"/>
    </row>
    <row r="40" spans="1:5" ht="71.25">
      <c r="B40" s="582" t="s">
        <v>2253</v>
      </c>
      <c r="C40" s="64" t="s">
        <v>2254</v>
      </c>
      <c r="D40" s="53" t="s">
        <v>2255</v>
      </c>
      <c r="E40" s="53" t="s">
        <v>2256</v>
      </c>
    </row>
    <row r="41" spans="1:5" ht="99.75">
      <c r="B41" s="582"/>
      <c r="C41" s="64" t="s">
        <v>2257</v>
      </c>
      <c r="D41" s="53" t="s">
        <v>2258</v>
      </c>
      <c r="E41" s="53" t="s">
        <v>2259</v>
      </c>
    </row>
    <row r="42" spans="1:5" ht="128.25">
      <c r="B42" s="67" t="s">
        <v>2260</v>
      </c>
      <c r="C42" s="68" t="s">
        <v>2261</v>
      </c>
      <c r="D42" s="69" t="s">
        <v>2262</v>
      </c>
      <c r="E42" s="69" t="s">
        <v>2263</v>
      </c>
    </row>
    <row r="43" spans="1:5" ht="156.75">
      <c r="B43" s="46" t="s">
        <v>2264</v>
      </c>
      <c r="C43" s="64" t="s">
        <v>2265</v>
      </c>
      <c r="D43" s="53" t="s">
        <v>2266</v>
      </c>
      <c r="E43" s="53" t="s">
        <v>2267</v>
      </c>
    </row>
    <row r="44" spans="1:5" ht="114">
      <c r="B44" s="67" t="s">
        <v>2268</v>
      </c>
      <c r="C44" s="68" t="s">
        <v>2269</v>
      </c>
      <c r="D44" s="69" t="s">
        <v>2270</v>
      </c>
      <c r="E44" s="69" t="s">
        <v>2271</v>
      </c>
    </row>
    <row r="45" spans="1:5" ht="128.25">
      <c r="B45" s="46" t="s">
        <v>2272</v>
      </c>
      <c r="C45" s="64" t="s">
        <v>2273</v>
      </c>
      <c r="D45" s="53" t="s">
        <v>2274</v>
      </c>
      <c r="E45" s="52" t="s">
        <v>2275</v>
      </c>
    </row>
    <row r="46" spans="1:5" ht="99.75">
      <c r="B46" s="67" t="s">
        <v>2276</v>
      </c>
      <c r="C46" s="68" t="s">
        <v>2277</v>
      </c>
      <c r="D46" s="69" t="s">
        <v>2278</v>
      </c>
      <c r="E46" s="69" t="s">
        <v>2279</v>
      </c>
    </row>
    <row r="47" spans="1:5" ht="15">
      <c r="C47" s="70"/>
    </row>
    <row r="48" spans="1:5" ht="15">
      <c r="C48" s="71"/>
    </row>
    <row r="51" spans="1:4" s="59" customFormat="1" ht="15">
      <c r="A51" s="72"/>
      <c r="B51" s="581" t="s">
        <v>2280</v>
      </c>
      <c r="C51" s="581"/>
      <c r="D51" s="581"/>
    </row>
    <row r="52" spans="1:4" s="72" customFormat="1" ht="60">
      <c r="B52" s="42" t="s">
        <v>2281</v>
      </c>
      <c r="C52" s="42" t="s">
        <v>2282</v>
      </c>
      <c r="D52" s="42" t="s">
        <v>2283</v>
      </c>
    </row>
    <row r="53" spans="1:4" s="44" customFormat="1">
      <c r="A53" s="60"/>
      <c r="B53" s="582" t="s">
        <v>2284</v>
      </c>
      <c r="C53" s="53" t="s">
        <v>2255</v>
      </c>
      <c r="D53" s="53">
        <v>15</v>
      </c>
    </row>
    <row r="54" spans="1:4" s="44" customFormat="1">
      <c r="A54" s="60"/>
      <c r="B54" s="582"/>
      <c r="C54" s="53" t="s">
        <v>2285</v>
      </c>
      <c r="D54" s="53">
        <v>0</v>
      </c>
    </row>
    <row r="55" spans="1:4" s="44" customFormat="1">
      <c r="A55" s="60"/>
      <c r="B55" s="359" t="s">
        <v>2286</v>
      </c>
      <c r="C55" s="55" t="s">
        <v>2258</v>
      </c>
      <c r="D55" s="55">
        <v>15</v>
      </c>
    </row>
    <row r="56" spans="1:4" s="44" customFormat="1">
      <c r="A56" s="60"/>
      <c r="B56" s="359"/>
      <c r="C56" s="55" t="s">
        <v>2259</v>
      </c>
      <c r="D56" s="55">
        <v>0</v>
      </c>
    </row>
    <row r="57" spans="1:4" s="44" customFormat="1">
      <c r="A57" s="60"/>
      <c r="B57" s="582" t="s">
        <v>2260</v>
      </c>
      <c r="C57" s="53" t="s">
        <v>2262</v>
      </c>
      <c r="D57" s="53">
        <v>15</v>
      </c>
    </row>
    <row r="58" spans="1:4" s="44" customFormat="1">
      <c r="A58" s="60"/>
      <c r="B58" s="582"/>
      <c r="C58" s="53" t="s">
        <v>2287</v>
      </c>
      <c r="D58" s="53">
        <v>0</v>
      </c>
    </row>
    <row r="59" spans="1:4" s="44" customFormat="1">
      <c r="A59" s="60"/>
      <c r="B59" s="359" t="s">
        <v>2264</v>
      </c>
      <c r="C59" s="55" t="s">
        <v>2288</v>
      </c>
      <c r="D59" s="55">
        <v>15</v>
      </c>
    </row>
    <row r="60" spans="1:4" s="44" customFormat="1">
      <c r="A60" s="60"/>
      <c r="B60" s="359"/>
      <c r="C60" s="55" t="s">
        <v>2289</v>
      </c>
      <c r="D60" s="55">
        <v>10</v>
      </c>
    </row>
    <row r="61" spans="1:4" s="44" customFormat="1">
      <c r="A61" s="60"/>
      <c r="B61" s="359"/>
      <c r="C61" s="55" t="s">
        <v>2267</v>
      </c>
      <c r="D61" s="55">
        <v>0</v>
      </c>
    </row>
    <row r="62" spans="1:4" s="44" customFormat="1">
      <c r="A62" s="60"/>
      <c r="B62" s="582" t="s">
        <v>2290</v>
      </c>
      <c r="C62" s="53" t="s">
        <v>2270</v>
      </c>
      <c r="D62" s="53">
        <v>15</v>
      </c>
    </row>
    <row r="63" spans="1:4" s="44" customFormat="1">
      <c r="A63" s="60"/>
      <c r="B63" s="582"/>
      <c r="C63" s="53" t="s">
        <v>2271</v>
      </c>
      <c r="D63" s="53">
        <v>0</v>
      </c>
    </row>
    <row r="64" spans="1:4" s="44" customFormat="1">
      <c r="A64" s="60"/>
      <c r="B64" s="359" t="s">
        <v>2291</v>
      </c>
      <c r="C64" s="55" t="s">
        <v>2292</v>
      </c>
      <c r="D64" s="55">
        <v>15</v>
      </c>
    </row>
    <row r="65" spans="1:4" s="44" customFormat="1">
      <c r="A65" s="60"/>
      <c r="B65" s="359"/>
      <c r="C65" s="55" t="s">
        <v>2293</v>
      </c>
      <c r="D65" s="55">
        <v>0</v>
      </c>
    </row>
    <row r="66" spans="1:4" s="44" customFormat="1">
      <c r="A66" s="60"/>
      <c r="B66" s="582" t="s">
        <v>2294</v>
      </c>
      <c r="C66" s="53" t="s">
        <v>2278</v>
      </c>
      <c r="D66" s="53">
        <v>10</v>
      </c>
    </row>
    <row r="67" spans="1:4" s="44" customFormat="1">
      <c r="A67" s="60"/>
      <c r="B67" s="582"/>
      <c r="C67" s="53" t="s">
        <v>2295</v>
      </c>
      <c r="D67" s="53">
        <v>5</v>
      </c>
    </row>
    <row r="68" spans="1:4" s="44" customFormat="1">
      <c r="A68" s="60"/>
      <c r="B68" s="582"/>
      <c r="C68" s="53" t="s">
        <v>2296</v>
      </c>
      <c r="D68" s="53">
        <v>0</v>
      </c>
    </row>
    <row r="73" spans="1:4" s="59" customFormat="1" ht="15">
      <c r="A73" s="72"/>
      <c r="B73" s="581" t="s">
        <v>2297</v>
      </c>
      <c r="C73" s="581"/>
    </row>
    <row r="74" spans="1:4" s="59" customFormat="1" ht="75">
      <c r="A74" s="72"/>
      <c r="B74" s="66" t="s">
        <v>2298</v>
      </c>
      <c r="C74" s="42" t="s">
        <v>2299</v>
      </c>
    </row>
    <row r="75" spans="1:4">
      <c r="B75" s="73" t="s">
        <v>2300</v>
      </c>
      <c r="C75" s="74" t="s">
        <v>2301</v>
      </c>
    </row>
    <row r="76" spans="1:4">
      <c r="B76" s="75" t="s">
        <v>2302</v>
      </c>
      <c r="C76" s="55" t="s">
        <v>2303</v>
      </c>
    </row>
    <row r="77" spans="1:4">
      <c r="B77" s="73" t="s">
        <v>2304</v>
      </c>
      <c r="C77" s="76" t="s">
        <v>2305</v>
      </c>
    </row>
    <row r="82" spans="1:5" s="59" customFormat="1" ht="15">
      <c r="A82" s="72"/>
      <c r="B82" s="581" t="s">
        <v>2306</v>
      </c>
      <c r="C82" s="581"/>
    </row>
    <row r="83" spans="1:5" s="59" customFormat="1" ht="60">
      <c r="A83" s="72"/>
      <c r="B83" s="66" t="s">
        <v>2307</v>
      </c>
      <c r="C83" s="42" t="s">
        <v>2308</v>
      </c>
    </row>
    <row r="84" spans="1:5" s="44" customFormat="1" ht="57">
      <c r="A84" s="60"/>
      <c r="B84" s="52" t="s">
        <v>2300</v>
      </c>
      <c r="C84" s="46" t="s">
        <v>2309</v>
      </c>
    </row>
    <row r="85" spans="1:5" s="44" customFormat="1" ht="57">
      <c r="A85" s="60"/>
      <c r="B85" s="54" t="s">
        <v>2302</v>
      </c>
      <c r="C85" s="43" t="s">
        <v>2310</v>
      </c>
    </row>
    <row r="86" spans="1:5" s="44" customFormat="1" ht="42.75">
      <c r="A86" s="60"/>
      <c r="B86" s="52" t="s">
        <v>2304</v>
      </c>
      <c r="C86" s="46" t="s">
        <v>2311</v>
      </c>
    </row>
    <row r="91" spans="1:5" s="59" customFormat="1" ht="15">
      <c r="A91" s="72"/>
      <c r="B91" s="586" t="s">
        <v>2312</v>
      </c>
      <c r="C91" s="586"/>
      <c r="D91" s="586"/>
      <c r="E91" s="586"/>
    </row>
    <row r="92" spans="1:5" s="72" customFormat="1" ht="105">
      <c r="B92" s="42" t="s">
        <v>2313</v>
      </c>
      <c r="C92" s="42" t="s">
        <v>2314</v>
      </c>
      <c r="D92" s="42" t="s">
        <v>2315</v>
      </c>
      <c r="E92" s="42" t="s">
        <v>2316</v>
      </c>
    </row>
    <row r="93" spans="1:5">
      <c r="B93" s="585" t="s">
        <v>2317</v>
      </c>
      <c r="C93" s="53" t="s">
        <v>2318</v>
      </c>
      <c r="D93" s="53" t="s">
        <v>2319</v>
      </c>
      <c r="E93" s="53" t="s">
        <v>2320</v>
      </c>
    </row>
    <row r="94" spans="1:5">
      <c r="B94" s="585"/>
      <c r="C94" s="53" t="s">
        <v>2321</v>
      </c>
      <c r="D94" s="53" t="s">
        <v>2322</v>
      </c>
      <c r="E94" s="53" t="s">
        <v>2323</v>
      </c>
    </row>
    <row r="95" spans="1:5">
      <c r="B95" s="585"/>
      <c r="C95" s="53" t="s">
        <v>2324</v>
      </c>
      <c r="D95" s="53" t="s">
        <v>2325</v>
      </c>
      <c r="E95" s="53" t="s">
        <v>2323</v>
      </c>
    </row>
    <row r="96" spans="1:5">
      <c r="B96" s="338" t="s">
        <v>2326</v>
      </c>
      <c r="C96" s="55" t="s">
        <v>2318</v>
      </c>
      <c r="D96" s="77" t="s">
        <v>2327</v>
      </c>
      <c r="E96" s="55" t="s">
        <v>2323</v>
      </c>
    </row>
    <row r="97" spans="1:6">
      <c r="B97" s="338"/>
      <c r="C97" s="55" t="s">
        <v>2321</v>
      </c>
      <c r="D97" s="77" t="s">
        <v>2328</v>
      </c>
      <c r="E97" s="55" t="s">
        <v>2323</v>
      </c>
    </row>
    <row r="98" spans="1:6">
      <c r="B98" s="338"/>
      <c r="C98" s="55" t="s">
        <v>2324</v>
      </c>
      <c r="D98" s="69" t="s">
        <v>2329</v>
      </c>
      <c r="E98" s="55" t="s">
        <v>2323</v>
      </c>
    </row>
    <row r="99" spans="1:6">
      <c r="B99" s="585" t="s">
        <v>2330</v>
      </c>
      <c r="C99" s="53" t="s">
        <v>2318</v>
      </c>
      <c r="D99" s="53" t="s">
        <v>2331</v>
      </c>
      <c r="E99" s="53" t="s">
        <v>2323</v>
      </c>
    </row>
    <row r="100" spans="1:6">
      <c r="B100" s="585"/>
      <c r="C100" s="53" t="s">
        <v>2321</v>
      </c>
      <c r="D100" s="53" t="s">
        <v>2332</v>
      </c>
      <c r="E100" s="53" t="s">
        <v>2323</v>
      </c>
    </row>
    <row r="101" spans="1:6">
      <c r="B101" s="585"/>
      <c r="C101" s="53" t="s">
        <v>2324</v>
      </c>
      <c r="D101" s="53" t="s">
        <v>2333</v>
      </c>
      <c r="E101" s="53" t="s">
        <v>2323</v>
      </c>
    </row>
    <row r="106" spans="1:6" s="59" customFormat="1" ht="15">
      <c r="A106" s="72"/>
      <c r="B106" s="586" t="s">
        <v>2334</v>
      </c>
      <c r="C106" s="586"/>
      <c r="D106" s="586"/>
      <c r="E106" s="586"/>
      <c r="F106" s="586"/>
    </row>
    <row r="107" spans="1:6" s="72" customFormat="1" ht="315">
      <c r="B107" s="42" t="s">
        <v>2335</v>
      </c>
      <c r="C107" s="42" t="s">
        <v>2336</v>
      </c>
      <c r="D107" s="42" t="s">
        <v>2337</v>
      </c>
      <c r="E107" s="42" t="s">
        <v>2338</v>
      </c>
      <c r="F107" s="42" t="s">
        <v>2339</v>
      </c>
    </row>
    <row r="108" spans="1:6">
      <c r="B108" s="73" t="s">
        <v>2340</v>
      </c>
      <c r="C108" s="78" t="s">
        <v>2341</v>
      </c>
      <c r="D108" s="78" t="s">
        <v>2341</v>
      </c>
      <c r="E108" s="78">
        <v>2</v>
      </c>
      <c r="F108" s="78">
        <v>2</v>
      </c>
    </row>
    <row r="109" spans="1:6">
      <c r="B109" s="75" t="s">
        <v>2340</v>
      </c>
      <c r="C109" s="79" t="s">
        <v>2341</v>
      </c>
      <c r="D109" s="79" t="s">
        <v>2342</v>
      </c>
      <c r="E109" s="79">
        <v>2</v>
      </c>
      <c r="F109" s="79">
        <v>1</v>
      </c>
    </row>
    <row r="110" spans="1:6">
      <c r="B110" s="73" t="s">
        <v>2340</v>
      </c>
      <c r="C110" s="78" t="s">
        <v>2341</v>
      </c>
      <c r="D110" s="78" t="s">
        <v>2343</v>
      </c>
      <c r="E110" s="78">
        <v>2</v>
      </c>
      <c r="F110" s="78">
        <v>0</v>
      </c>
    </row>
    <row r="111" spans="1:6">
      <c r="B111" s="75" t="s">
        <v>2340</v>
      </c>
      <c r="C111" s="79" t="s">
        <v>2343</v>
      </c>
      <c r="D111" s="79" t="s">
        <v>2341</v>
      </c>
      <c r="E111" s="79">
        <v>0</v>
      </c>
      <c r="F111" s="79">
        <v>2</v>
      </c>
    </row>
    <row r="112" spans="1:6">
      <c r="B112" s="73" t="s">
        <v>2302</v>
      </c>
      <c r="C112" s="78" t="s">
        <v>2341</v>
      </c>
      <c r="D112" s="78" t="s">
        <v>2341</v>
      </c>
      <c r="E112" s="78">
        <v>1</v>
      </c>
      <c r="F112" s="78">
        <v>1</v>
      </c>
    </row>
    <row r="113" spans="2:6">
      <c r="B113" s="75" t="s">
        <v>2302</v>
      </c>
      <c r="C113" s="79" t="s">
        <v>2341</v>
      </c>
      <c r="D113" s="79" t="s">
        <v>2342</v>
      </c>
      <c r="E113" s="79">
        <v>1</v>
      </c>
      <c r="F113" s="79">
        <v>0</v>
      </c>
    </row>
    <row r="114" spans="2:6">
      <c r="B114" s="73" t="s">
        <v>2302</v>
      </c>
      <c r="C114" s="78" t="s">
        <v>2341</v>
      </c>
      <c r="D114" s="78" t="s">
        <v>2343</v>
      </c>
      <c r="E114" s="78">
        <v>1</v>
      </c>
      <c r="F114" s="78">
        <v>0</v>
      </c>
    </row>
    <row r="115" spans="2:6">
      <c r="B115" s="75" t="s">
        <v>2302</v>
      </c>
      <c r="C115" s="79" t="s">
        <v>2343</v>
      </c>
      <c r="D115" s="79" t="s">
        <v>2341</v>
      </c>
      <c r="E115" s="79">
        <v>0</v>
      </c>
      <c r="F115" s="79">
        <v>1</v>
      </c>
    </row>
    <row r="137" spans="1:6" s="159" customFormat="1" ht="15" thickBot="1">
      <c r="A137" s="157"/>
      <c r="B137" s="158"/>
    </row>
    <row r="138" spans="1:6" ht="15" thickTop="1"/>
    <row r="139" spans="1:6" ht="20.25">
      <c r="B139" s="584" t="s">
        <v>2344</v>
      </c>
      <c r="C139" s="584"/>
      <c r="D139" s="584"/>
    </row>
    <row r="140" spans="1:6" ht="20.25">
      <c r="B140" s="160"/>
      <c r="C140" s="160"/>
      <c r="D140" s="160"/>
    </row>
    <row r="142" spans="1:6" ht="15">
      <c r="B142" s="122" t="s">
        <v>2345</v>
      </c>
      <c r="C142" s="122" t="s">
        <v>2346</v>
      </c>
      <c r="D142" s="122" t="s">
        <v>2347</v>
      </c>
      <c r="E142" s="564" t="s">
        <v>2348</v>
      </c>
      <c r="F142" s="564"/>
    </row>
    <row r="143" spans="1:6" ht="71.25" customHeight="1">
      <c r="B143" s="43" t="s">
        <v>2349</v>
      </c>
      <c r="D143" s="43" t="s">
        <v>2350</v>
      </c>
      <c r="E143" s="565" t="s">
        <v>2351</v>
      </c>
      <c r="F143" s="565"/>
    </row>
    <row r="144" spans="1:6" ht="29.25">
      <c r="B144" s="43" t="s">
        <v>2352</v>
      </c>
      <c r="D144" s="43" t="s">
        <v>2353</v>
      </c>
      <c r="E144" s="565" t="s">
        <v>2354</v>
      </c>
      <c r="F144" s="565"/>
    </row>
    <row r="145" spans="2:6" ht="86.25">
      <c r="B145" s="43" t="s">
        <v>2355</v>
      </c>
      <c r="D145" s="43" t="s">
        <v>2356</v>
      </c>
      <c r="E145" s="565" t="s">
        <v>2357</v>
      </c>
      <c r="F145" s="565"/>
    </row>
    <row r="146" spans="2:6" ht="57.75">
      <c r="B146" s="43" t="s">
        <v>2358</v>
      </c>
      <c r="D146" s="43" t="s">
        <v>2359</v>
      </c>
      <c r="E146" s="565" t="s">
        <v>2360</v>
      </c>
      <c r="F146" s="565"/>
    </row>
    <row r="147" spans="2:6" ht="57.75">
      <c r="B147" s="181" t="s">
        <v>2361</v>
      </c>
      <c r="D147" s="43" t="s">
        <v>2362</v>
      </c>
      <c r="E147" s="565" t="s">
        <v>2363</v>
      </c>
      <c r="F147" s="565"/>
    </row>
    <row r="148" spans="2:6" ht="43.5">
      <c r="B148" s="43" t="s">
        <v>2364</v>
      </c>
      <c r="D148" s="566" t="s">
        <v>2365</v>
      </c>
      <c r="E148" s="566"/>
      <c r="F148" s="566"/>
    </row>
    <row r="149" spans="2:6" ht="43.5">
      <c r="B149" s="43" t="s">
        <v>2366</v>
      </c>
      <c r="D149" s="566"/>
      <c r="E149" s="566"/>
      <c r="F149" s="566"/>
    </row>
    <row r="157" spans="2:6" ht="15">
      <c r="B157" s="583" t="s">
        <v>2367</v>
      </c>
      <c r="C157" s="583"/>
      <c r="D157" s="583"/>
    </row>
    <row r="158" spans="2:6" s="60" customFormat="1" ht="15">
      <c r="B158" s="122" t="s">
        <v>2368</v>
      </c>
      <c r="C158" s="156" t="s">
        <v>2369</v>
      </c>
      <c r="D158" s="156" t="s">
        <v>2370</v>
      </c>
    </row>
    <row r="159" spans="2:6">
      <c r="B159" s="162" t="s">
        <v>2371</v>
      </c>
      <c r="C159" s="54" t="s">
        <v>2372</v>
      </c>
      <c r="D159" s="55" t="s">
        <v>2373</v>
      </c>
    </row>
    <row r="160" spans="2:6">
      <c r="B160" s="162" t="s">
        <v>2374</v>
      </c>
      <c r="C160" s="55" t="s">
        <v>2375</v>
      </c>
      <c r="D160" s="55" t="s">
        <v>2376</v>
      </c>
    </row>
    <row r="161" spans="2:5">
      <c r="B161" s="162" t="s">
        <v>2377</v>
      </c>
      <c r="C161" s="55" t="s">
        <v>2378</v>
      </c>
      <c r="D161" s="55" t="s">
        <v>2379</v>
      </c>
    </row>
    <row r="162" spans="2:5" ht="87">
      <c r="B162" s="162" t="s">
        <v>2380</v>
      </c>
      <c r="C162" s="55" t="s">
        <v>2381</v>
      </c>
      <c r="D162" s="55" t="s">
        <v>2382</v>
      </c>
    </row>
    <row r="168" spans="2:5" ht="15">
      <c r="B168" s="583" t="s">
        <v>2383</v>
      </c>
      <c r="C168" s="583"/>
      <c r="D168" s="583"/>
    </row>
    <row r="169" spans="2:5" ht="15">
      <c r="C169" s="156" t="s">
        <v>2384</v>
      </c>
      <c r="D169" s="156" t="s">
        <v>367</v>
      </c>
    </row>
    <row r="170" spans="2:5" ht="71.25">
      <c r="B170" s="167" t="s">
        <v>2385</v>
      </c>
      <c r="C170" s="161" t="s">
        <v>2386</v>
      </c>
      <c r="D170" s="164">
        <v>0.2</v>
      </c>
      <c r="E170" s="161" t="s">
        <v>2387</v>
      </c>
    </row>
    <row r="171" spans="2:5" ht="57">
      <c r="B171" s="165" t="s">
        <v>2388</v>
      </c>
      <c r="C171" s="161" t="s">
        <v>2389</v>
      </c>
      <c r="D171" s="164">
        <v>0.4</v>
      </c>
      <c r="E171" s="161" t="s">
        <v>2390</v>
      </c>
    </row>
    <row r="172" spans="2:5" ht="57">
      <c r="B172" s="179" t="s">
        <v>2376</v>
      </c>
      <c r="C172" s="161" t="s">
        <v>2391</v>
      </c>
      <c r="D172" s="164">
        <v>0.6</v>
      </c>
      <c r="E172" s="161" t="s">
        <v>2392</v>
      </c>
    </row>
    <row r="173" spans="2:5" ht="85.5">
      <c r="B173" s="180" t="s">
        <v>2379</v>
      </c>
      <c r="C173" s="161" t="s">
        <v>2393</v>
      </c>
      <c r="D173" s="164">
        <v>0.8</v>
      </c>
      <c r="E173" s="161" t="s">
        <v>2394</v>
      </c>
    </row>
    <row r="174" spans="2:5" ht="57">
      <c r="B174" s="166" t="s">
        <v>2395</v>
      </c>
      <c r="C174" s="161" t="s">
        <v>2396</v>
      </c>
      <c r="D174" s="164">
        <v>1</v>
      </c>
      <c r="E174" s="161" t="s">
        <v>2397</v>
      </c>
    </row>
    <row r="179" spans="2:14" ht="15">
      <c r="F179" s="575" t="s">
        <v>2398</v>
      </c>
      <c r="G179" s="576"/>
      <c r="H179" s="576"/>
      <c r="I179" s="576"/>
      <c r="J179" s="576"/>
      <c r="K179" s="576"/>
      <c r="L179" s="576"/>
      <c r="M179" s="576"/>
      <c r="N179" s="577"/>
    </row>
    <row r="180" spans="2:14" ht="15">
      <c r="B180" s="568" t="s">
        <v>2399</v>
      </c>
      <c r="C180" s="568"/>
      <c r="D180" s="568"/>
    </row>
    <row r="181" spans="2:14" ht="15">
      <c r="B181" s="57" t="s">
        <v>47</v>
      </c>
      <c r="C181" s="156" t="s">
        <v>2400</v>
      </c>
      <c r="D181" s="156" t="s">
        <v>2401</v>
      </c>
      <c r="H181" s="580" t="s">
        <v>2402</v>
      </c>
      <c r="I181" s="580"/>
      <c r="J181" s="580"/>
      <c r="K181" s="580"/>
      <c r="L181" s="580"/>
    </row>
    <row r="182" spans="2:14" ht="28.5">
      <c r="B182" s="167" t="s">
        <v>2003</v>
      </c>
      <c r="C182" s="55" t="s">
        <v>2403</v>
      </c>
      <c r="D182" s="161" t="s">
        <v>2404</v>
      </c>
      <c r="F182" s="578" t="s">
        <v>2405</v>
      </c>
      <c r="G182" s="54" t="s">
        <v>2012</v>
      </c>
      <c r="H182" s="169"/>
      <c r="I182" s="169"/>
      <c r="J182" s="169"/>
      <c r="K182" s="169"/>
      <c r="L182" s="168"/>
      <c r="N182" s="173" t="s">
        <v>2406</v>
      </c>
    </row>
    <row r="183" spans="2:14" ht="71.25">
      <c r="B183" s="165" t="s">
        <v>2004</v>
      </c>
      <c r="C183" s="55" t="s">
        <v>564</v>
      </c>
      <c r="D183" s="54" t="s">
        <v>338</v>
      </c>
      <c r="E183" s="41" t="s">
        <v>78</v>
      </c>
      <c r="F183" s="579"/>
      <c r="G183" s="54" t="s">
        <v>2011</v>
      </c>
      <c r="H183" s="170"/>
      <c r="I183" s="170"/>
      <c r="J183" s="169"/>
      <c r="K183" s="169"/>
      <c r="L183" s="168"/>
      <c r="N183" s="174" t="s">
        <v>2407</v>
      </c>
    </row>
    <row r="184" spans="2:14" ht="57">
      <c r="B184" s="179" t="s">
        <v>2005</v>
      </c>
      <c r="C184" s="55" t="s">
        <v>700</v>
      </c>
      <c r="D184" s="161" t="s">
        <v>55</v>
      </c>
      <c r="E184" s="41" t="s">
        <v>60</v>
      </c>
      <c r="F184" s="579"/>
      <c r="G184" s="54" t="s">
        <v>2010</v>
      </c>
      <c r="H184" s="170"/>
      <c r="I184" s="170"/>
      <c r="J184" s="170"/>
      <c r="K184" s="169"/>
      <c r="L184" s="168"/>
      <c r="N184" s="175" t="s">
        <v>2302</v>
      </c>
    </row>
    <row r="185" spans="2:14" ht="71.25">
      <c r="B185" s="180" t="s">
        <v>2006</v>
      </c>
      <c r="C185" s="55" t="s">
        <v>452</v>
      </c>
      <c r="D185" s="161" t="s">
        <v>149</v>
      </c>
      <c r="E185" s="41" t="s">
        <v>278</v>
      </c>
      <c r="F185" s="579"/>
      <c r="G185" s="54" t="s">
        <v>2009</v>
      </c>
      <c r="H185" s="171"/>
      <c r="I185" s="170"/>
      <c r="J185" s="170"/>
      <c r="K185" s="169"/>
      <c r="L185" s="168"/>
      <c r="N185" s="176" t="s">
        <v>2408</v>
      </c>
    </row>
    <row r="186" spans="2:14" ht="57">
      <c r="B186" s="166" t="s">
        <v>2007</v>
      </c>
      <c r="C186" s="55" t="s">
        <v>743</v>
      </c>
      <c r="D186" s="161" t="s">
        <v>529</v>
      </c>
      <c r="F186" s="579"/>
      <c r="G186" s="54" t="s">
        <v>2008</v>
      </c>
      <c r="H186" s="171"/>
      <c r="I186" s="172"/>
      <c r="J186" s="170"/>
      <c r="K186" s="169"/>
      <c r="L186" s="168"/>
    </row>
    <row r="187" spans="2:14" ht="57">
      <c r="B187" s="49"/>
      <c r="C187" s="54" t="s">
        <v>2404</v>
      </c>
      <c r="D187" s="58"/>
      <c r="F187" s="178"/>
      <c r="G187" s="182"/>
      <c r="H187" s="183"/>
      <c r="I187" s="184"/>
      <c r="J187" s="185"/>
      <c r="K187" s="186"/>
      <c r="L187" s="187"/>
    </row>
    <row r="188" spans="2:14" ht="114">
      <c r="B188" s="49"/>
      <c r="C188" s="54" t="s">
        <v>338</v>
      </c>
      <c r="D188" s="58"/>
      <c r="F188" s="178"/>
      <c r="G188" s="182"/>
      <c r="H188" s="183"/>
      <c r="I188" s="184"/>
      <c r="J188" s="185"/>
      <c r="K188" s="186"/>
      <c r="L188" s="187"/>
    </row>
    <row r="189" spans="2:14" ht="85.5">
      <c r="B189" s="49"/>
      <c r="C189" s="54" t="s">
        <v>55</v>
      </c>
      <c r="D189" s="58"/>
      <c r="F189" s="178"/>
      <c r="G189" s="182"/>
      <c r="H189" s="183"/>
      <c r="I189" s="184"/>
      <c r="J189" s="185"/>
      <c r="K189" s="186"/>
      <c r="L189" s="187"/>
    </row>
    <row r="190" spans="2:14" ht="114">
      <c r="B190" s="49"/>
      <c r="C190" s="54" t="s">
        <v>149</v>
      </c>
      <c r="D190" s="58"/>
      <c r="F190" s="178"/>
      <c r="G190" s="182"/>
      <c r="H190" s="183"/>
      <c r="I190" s="184"/>
      <c r="J190" s="185"/>
      <c r="K190" s="186"/>
      <c r="L190" s="187"/>
    </row>
    <row r="191" spans="2:14" ht="71.25">
      <c r="B191" s="49"/>
      <c r="C191" s="54" t="s">
        <v>529</v>
      </c>
      <c r="D191" s="58"/>
      <c r="F191" s="178"/>
      <c r="G191" s="182"/>
      <c r="H191" s="183"/>
      <c r="I191" s="184"/>
      <c r="J191" s="185"/>
      <c r="K191" s="186"/>
      <c r="L191" s="187"/>
    </row>
    <row r="192" spans="2:14" ht="15">
      <c r="B192" s="49"/>
      <c r="C192" s="60"/>
      <c r="D192" s="58"/>
      <c r="F192" s="178"/>
      <c r="G192" s="182"/>
      <c r="H192" s="183"/>
      <c r="I192" s="184"/>
      <c r="J192" s="185"/>
      <c r="K192" s="186"/>
      <c r="L192" s="187"/>
    </row>
    <row r="194" spans="2:6" ht="15">
      <c r="B194" s="575" t="s">
        <v>2409</v>
      </c>
      <c r="C194" s="576"/>
      <c r="D194" s="576"/>
      <c r="E194" s="577"/>
      <c r="F194" s="177"/>
    </row>
    <row r="195" spans="2:6" ht="15">
      <c r="B195" s="569" t="s">
        <v>2410</v>
      </c>
      <c r="C195" s="571"/>
      <c r="D195" s="156" t="s">
        <v>2348</v>
      </c>
      <c r="E195" s="156" t="s">
        <v>2411</v>
      </c>
    </row>
    <row r="196" spans="2:6" ht="43.5">
      <c r="B196" s="338" t="s">
        <v>2412</v>
      </c>
      <c r="C196" s="572" t="s">
        <v>2413</v>
      </c>
      <c r="D196" s="162" t="s">
        <v>2414</v>
      </c>
      <c r="E196" s="164">
        <v>0.25</v>
      </c>
    </row>
    <row r="197" spans="2:6" ht="57.75">
      <c r="B197" s="338"/>
      <c r="C197" s="573"/>
      <c r="D197" s="162" t="s">
        <v>2415</v>
      </c>
      <c r="E197" s="164">
        <v>0.15</v>
      </c>
    </row>
    <row r="198" spans="2:6" ht="57.75">
      <c r="B198" s="338"/>
      <c r="C198" s="574"/>
      <c r="D198" s="162" t="s">
        <v>2416</v>
      </c>
      <c r="E198" s="164">
        <v>0.1</v>
      </c>
    </row>
    <row r="199" spans="2:6" ht="100.5">
      <c r="B199" s="338"/>
      <c r="C199" s="572" t="s">
        <v>2417</v>
      </c>
      <c r="D199" s="162" t="s">
        <v>2418</v>
      </c>
      <c r="E199" s="164">
        <v>0.25</v>
      </c>
      <c r="F199" s="41" t="s">
        <v>240</v>
      </c>
    </row>
    <row r="200" spans="2:6" ht="43.5">
      <c r="B200" s="338"/>
      <c r="C200" s="574"/>
      <c r="D200" s="162" t="s">
        <v>2419</v>
      </c>
      <c r="E200" s="164">
        <v>0.15</v>
      </c>
      <c r="F200" s="41" t="s">
        <v>61</v>
      </c>
    </row>
    <row r="201" spans="2:6" ht="86.25">
      <c r="B201" s="338" t="s">
        <v>2420</v>
      </c>
      <c r="C201" s="567" t="s">
        <v>2421</v>
      </c>
      <c r="D201" s="162" t="s">
        <v>2422</v>
      </c>
      <c r="E201" s="55" t="s">
        <v>2423</v>
      </c>
    </row>
    <row r="202" spans="2:6" ht="86.25">
      <c r="B202" s="338"/>
      <c r="C202" s="567"/>
      <c r="D202" s="162" t="s">
        <v>2424</v>
      </c>
      <c r="E202" s="55" t="s">
        <v>2423</v>
      </c>
    </row>
    <row r="203" spans="2:6" ht="43.5">
      <c r="B203" s="338"/>
      <c r="C203" s="567" t="s">
        <v>2425</v>
      </c>
      <c r="D203" s="162" t="s">
        <v>2426</v>
      </c>
      <c r="E203" s="55" t="s">
        <v>2423</v>
      </c>
    </row>
    <row r="204" spans="2:6" ht="43.5">
      <c r="B204" s="338"/>
      <c r="C204" s="567"/>
      <c r="D204" s="162" t="s">
        <v>2427</v>
      </c>
      <c r="E204" s="55" t="s">
        <v>2423</v>
      </c>
    </row>
    <row r="205" spans="2:6" ht="43.5">
      <c r="B205" s="338"/>
      <c r="C205" s="567" t="s">
        <v>2428</v>
      </c>
      <c r="D205" s="162" t="s">
        <v>2429</v>
      </c>
      <c r="E205" s="55" t="s">
        <v>2423</v>
      </c>
    </row>
    <row r="206" spans="2:6" ht="43.5">
      <c r="B206" s="338"/>
      <c r="C206" s="567"/>
      <c r="D206" s="162" t="s">
        <v>2430</v>
      </c>
      <c r="E206" s="55" t="s">
        <v>2423</v>
      </c>
    </row>
    <row r="210" spans="2:6" ht="15">
      <c r="B210" s="568" t="s">
        <v>2431</v>
      </c>
      <c r="C210" s="568"/>
      <c r="D210" s="568"/>
      <c r="E210" s="568"/>
      <c r="F210" s="568"/>
    </row>
    <row r="211" spans="2:6" ht="15">
      <c r="B211" s="569" t="s">
        <v>2432</v>
      </c>
      <c r="C211" s="570"/>
      <c r="D211" s="570"/>
      <c r="E211" s="571"/>
      <c r="F211" s="156" t="s">
        <v>2411</v>
      </c>
    </row>
    <row r="212" spans="2:6">
      <c r="B212" s="338" t="s">
        <v>2433</v>
      </c>
      <c r="C212" s="567" t="s">
        <v>2413</v>
      </c>
      <c r="D212" s="55" t="s">
        <v>2434</v>
      </c>
      <c r="E212" s="55" t="s">
        <v>2435</v>
      </c>
      <c r="F212" s="164">
        <v>0.25</v>
      </c>
    </row>
    <row r="213" spans="2:6">
      <c r="B213" s="338"/>
      <c r="C213" s="567"/>
      <c r="D213" s="55" t="s">
        <v>2436</v>
      </c>
      <c r="E213" s="55"/>
      <c r="F213" s="55"/>
    </row>
    <row r="214" spans="2:6">
      <c r="B214" s="338"/>
      <c r="C214" s="567"/>
      <c r="D214" s="55" t="s">
        <v>2437</v>
      </c>
      <c r="E214" s="55"/>
      <c r="F214" s="55"/>
    </row>
    <row r="215" spans="2:6">
      <c r="B215" s="338"/>
      <c r="C215" s="567" t="s">
        <v>2438</v>
      </c>
      <c r="D215" s="55" t="s">
        <v>2439</v>
      </c>
      <c r="E215" s="55"/>
      <c r="F215" s="55"/>
    </row>
    <row r="216" spans="2:6">
      <c r="B216" s="338"/>
      <c r="C216" s="567"/>
      <c r="D216" s="55" t="s">
        <v>2440</v>
      </c>
      <c r="E216" s="55" t="s">
        <v>2435</v>
      </c>
      <c r="F216" s="164">
        <v>0.15</v>
      </c>
    </row>
    <row r="217" spans="2:6">
      <c r="B217" s="338"/>
      <c r="C217" s="567" t="s">
        <v>2421</v>
      </c>
      <c r="D217" s="55" t="s">
        <v>2441</v>
      </c>
      <c r="E217" s="55" t="s">
        <v>2435</v>
      </c>
      <c r="F217" s="55" t="s">
        <v>2423</v>
      </c>
    </row>
    <row r="218" spans="2:6">
      <c r="B218" s="338"/>
      <c r="C218" s="567"/>
      <c r="D218" s="55" t="s">
        <v>2442</v>
      </c>
      <c r="E218" s="55"/>
      <c r="F218" s="55" t="s">
        <v>2423</v>
      </c>
    </row>
    <row r="219" spans="2:6">
      <c r="B219" s="338"/>
      <c r="C219" s="567" t="s">
        <v>2425</v>
      </c>
      <c r="D219" s="55" t="s">
        <v>2443</v>
      </c>
      <c r="E219" s="55" t="s">
        <v>2435</v>
      </c>
      <c r="F219" s="55" t="s">
        <v>2423</v>
      </c>
    </row>
    <row r="220" spans="2:6">
      <c r="B220" s="338"/>
      <c r="C220" s="567"/>
      <c r="D220" s="55" t="s">
        <v>2444</v>
      </c>
      <c r="E220" s="55"/>
      <c r="F220" s="55" t="s">
        <v>2423</v>
      </c>
    </row>
    <row r="221" spans="2:6">
      <c r="B221" s="338"/>
      <c r="C221" s="567" t="s">
        <v>2428</v>
      </c>
      <c r="D221" s="55" t="s">
        <v>2445</v>
      </c>
      <c r="E221" s="55" t="s">
        <v>2435</v>
      </c>
      <c r="F221" s="55" t="s">
        <v>2423</v>
      </c>
    </row>
    <row r="222" spans="2:6">
      <c r="B222" s="338"/>
      <c r="C222" s="567"/>
      <c r="D222" s="55" t="s">
        <v>2446</v>
      </c>
      <c r="E222" s="79"/>
      <c r="F222" s="55" t="s">
        <v>2423</v>
      </c>
    </row>
    <row r="223" spans="2:6" ht="15">
      <c r="B223" s="561" t="s">
        <v>2447</v>
      </c>
      <c r="C223" s="562"/>
      <c r="D223" s="562"/>
      <c r="E223" s="563"/>
      <c r="F223" s="163">
        <v>0.4</v>
      </c>
    </row>
    <row r="227" spans="3:3">
      <c r="C227" s="41" t="s">
        <v>2448</v>
      </c>
    </row>
    <row r="228" spans="3:3">
      <c r="C228" s="41" t="s">
        <v>237</v>
      </c>
    </row>
    <row r="229" spans="3:3">
      <c r="C229" s="41" t="s">
        <v>305</v>
      </c>
    </row>
    <row r="230" spans="3:3">
      <c r="C230" s="41" t="s">
        <v>98</v>
      </c>
    </row>
    <row r="231" spans="3:3">
      <c r="C231" s="41" t="s">
        <v>170</v>
      </c>
    </row>
    <row r="232" spans="3:3">
      <c r="C232" s="41" t="s">
        <v>85</v>
      </c>
    </row>
    <row r="233" spans="3:3">
      <c r="C233" s="41" t="s">
        <v>114</v>
      </c>
    </row>
    <row r="234" spans="3:3">
      <c r="C234" s="41" t="s">
        <v>57</v>
      </c>
    </row>
  </sheetData>
  <mergeCells count="53">
    <mergeCell ref="B2:C2"/>
    <mergeCell ref="B16:E16"/>
    <mergeCell ref="B38:E38"/>
    <mergeCell ref="D39:E39"/>
    <mergeCell ref="B40:B41"/>
    <mergeCell ref="A27:D27"/>
    <mergeCell ref="B157:D157"/>
    <mergeCell ref="B168:D168"/>
    <mergeCell ref="B180:D180"/>
    <mergeCell ref="B139:D139"/>
    <mergeCell ref="B62:B63"/>
    <mergeCell ref="B96:B98"/>
    <mergeCell ref="B99:B101"/>
    <mergeCell ref="B106:F106"/>
    <mergeCell ref="B64:B65"/>
    <mergeCell ref="B66:B68"/>
    <mergeCell ref="B73:C73"/>
    <mergeCell ref="B82:C82"/>
    <mergeCell ref="B91:E91"/>
    <mergeCell ref="B93:B95"/>
    <mergeCell ref="B51:D51"/>
    <mergeCell ref="B53:B54"/>
    <mergeCell ref="B55:B56"/>
    <mergeCell ref="B57:B58"/>
    <mergeCell ref="B59:B61"/>
    <mergeCell ref="B194:E194"/>
    <mergeCell ref="F182:F186"/>
    <mergeCell ref="B195:C195"/>
    <mergeCell ref="H181:L181"/>
    <mergeCell ref="F179:N179"/>
    <mergeCell ref="C201:C202"/>
    <mergeCell ref="B201:B206"/>
    <mergeCell ref="C203:C204"/>
    <mergeCell ref="C205:C206"/>
    <mergeCell ref="C196:C198"/>
    <mergeCell ref="B196:B200"/>
    <mergeCell ref="C199:C200"/>
    <mergeCell ref="B223:E223"/>
    <mergeCell ref="E142:F142"/>
    <mergeCell ref="E143:F143"/>
    <mergeCell ref="E144:F144"/>
    <mergeCell ref="E145:F145"/>
    <mergeCell ref="E147:F147"/>
    <mergeCell ref="E146:F146"/>
    <mergeCell ref="D148:F149"/>
    <mergeCell ref="C217:C218"/>
    <mergeCell ref="C219:C220"/>
    <mergeCell ref="C221:C222"/>
    <mergeCell ref="B212:B222"/>
    <mergeCell ref="B210:F210"/>
    <mergeCell ref="B211:E211"/>
    <mergeCell ref="C212:C214"/>
    <mergeCell ref="C215:C21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D5C93D"/>
  </sheetPr>
  <dimension ref="A2:BJ203"/>
  <sheetViews>
    <sheetView showGridLines="0" zoomScaleNormal="100" workbookViewId="0">
      <selection activeCell="H25" sqref="H25"/>
    </sheetView>
  </sheetViews>
  <sheetFormatPr baseColWidth="10" defaultColWidth="11.42578125" defaultRowHeight="15"/>
  <cols>
    <col min="1" max="1" width="11.42578125" style="12" customWidth="1"/>
    <col min="2" max="2" width="7.42578125" style="12" bestFit="1" customWidth="1"/>
    <col min="3" max="3" width="25.140625" style="12" customWidth="1"/>
    <col min="4" max="6" width="27.140625" style="12" customWidth="1"/>
    <col min="7" max="10" width="14" style="12" customWidth="1"/>
    <col min="11" max="11" width="11.85546875" style="13" customWidth="1"/>
    <col min="12" max="12" width="11.42578125" style="12"/>
    <col min="13" max="13" width="11.42578125" style="14"/>
    <col min="14" max="14" width="11.85546875" style="14" customWidth="1"/>
    <col min="15" max="16383" width="11.42578125" style="14" customWidth="1"/>
    <col min="16384" max="16384" width="11.42578125" style="14"/>
  </cols>
  <sheetData>
    <row r="2" spans="1:62">
      <c r="A2" s="92" t="s">
        <v>3</v>
      </c>
      <c r="B2" s="443" t="s">
        <v>2001</v>
      </c>
      <c r="C2" s="443"/>
      <c r="D2" s="443"/>
      <c r="E2" s="443"/>
      <c r="F2" s="443"/>
      <c r="G2" s="443"/>
      <c r="H2" s="443"/>
      <c r="I2" s="443"/>
      <c r="J2" s="443"/>
    </row>
    <row r="3" spans="1:62">
      <c r="B3" s="443"/>
      <c r="C3" s="443"/>
      <c r="D3" s="443"/>
      <c r="E3" s="443"/>
      <c r="F3" s="443"/>
      <c r="G3" s="443"/>
      <c r="H3" s="443"/>
      <c r="I3" s="443"/>
      <c r="J3" s="443"/>
    </row>
    <row r="4" spans="1:62" ht="18" customHeight="1">
      <c r="B4" s="445" t="s">
        <v>2002</v>
      </c>
      <c r="C4" s="445"/>
      <c r="D4" s="449" t="s">
        <v>2003</v>
      </c>
      <c r="E4" s="449" t="s">
        <v>2004</v>
      </c>
      <c r="F4" s="449" t="s">
        <v>2005</v>
      </c>
      <c r="G4" s="437" t="s">
        <v>2006</v>
      </c>
      <c r="H4" s="438"/>
      <c r="I4" s="437" t="s">
        <v>2007</v>
      </c>
      <c r="J4" s="438"/>
      <c r="N4" s="14" t="str">
        <f>IF(N5&lt;&gt;""," -R","")</f>
        <v/>
      </c>
      <c r="P4" s="14" t="str">
        <f>IF(P5&lt;&gt;""," -R","")</f>
        <v/>
      </c>
      <c r="R4" s="14" t="str">
        <f>IF(R5&lt;&gt;""," -R","")</f>
        <v xml:space="preserve"> -R</v>
      </c>
      <c r="T4" s="14" t="str">
        <f>IF(T5&lt;&gt;""," -R","")</f>
        <v xml:space="preserve"> -R</v>
      </c>
      <c r="V4" s="14" t="str">
        <f>IF(V5&lt;&gt;""," -R","")</f>
        <v/>
      </c>
      <c r="X4" s="14" t="str">
        <f>IF(X5&lt;&gt;""," -R","")</f>
        <v/>
      </c>
      <c r="Z4" s="14" t="str">
        <f>IF(Z5&lt;&gt;""," -R","")</f>
        <v/>
      </c>
      <c r="AB4" s="14" t="str">
        <f>IF(AB5&lt;&gt;""," -R","")</f>
        <v xml:space="preserve"> -R</v>
      </c>
      <c r="AD4" s="14" t="str">
        <f>IF(AD5&lt;&gt;""," -R","")</f>
        <v xml:space="preserve"> -R</v>
      </c>
      <c r="AF4" s="14" t="str">
        <f>IF(AF5&lt;&gt;""," -R","")</f>
        <v/>
      </c>
      <c r="AH4" s="14" t="str">
        <f>IF(AH5&lt;&gt;""," -R","")</f>
        <v/>
      </c>
      <c r="AJ4" s="14" t="str">
        <f>IF(AJ5&lt;&gt;""," -R","")</f>
        <v/>
      </c>
      <c r="AL4" s="14" t="str">
        <f>IF(AL5&lt;&gt;""," -R","")</f>
        <v/>
      </c>
      <c r="AN4" s="14" t="str">
        <f>IF(AN5&lt;&gt;""," -R","")</f>
        <v xml:space="preserve"> -R</v>
      </c>
      <c r="AP4" s="14" t="str">
        <f>IF(AP5&lt;&gt;""," -R","")</f>
        <v/>
      </c>
      <c r="AR4" s="14" t="str">
        <f>IF(AR5&lt;&gt;""," -R","")</f>
        <v/>
      </c>
      <c r="AT4" s="14" t="str">
        <f>IF(AT5&lt;&gt;""," -R","")</f>
        <v/>
      </c>
      <c r="AV4" s="14" t="str">
        <f>IF(AV5&lt;&gt;""," -R","")</f>
        <v/>
      </c>
      <c r="AX4" s="14" t="str">
        <f>IF(AX5&lt;&gt;""," -R","")</f>
        <v/>
      </c>
      <c r="AZ4" s="14" t="str">
        <f>IF(AZ5&lt;&gt;""," -R","")</f>
        <v/>
      </c>
      <c r="BB4" s="14" t="str">
        <f>IF(BB5&lt;&gt;""," -R","")</f>
        <v/>
      </c>
      <c r="BD4" s="14" t="str">
        <f>IF(BD5&lt;&gt;""," -R","")</f>
        <v/>
      </c>
      <c r="BF4" s="14" t="str">
        <f>IF(BF5&lt;&gt;""," -R","")</f>
        <v/>
      </c>
      <c r="BH4" s="14" t="str">
        <f>IF(BH5&lt;&gt;""," -R","")</f>
        <v/>
      </c>
      <c r="BJ4" s="14" t="str">
        <f>IF(BJ5&lt;&gt;""," -R","")</f>
        <v/>
      </c>
    </row>
    <row r="5" spans="1:62" ht="24.75" customHeight="1">
      <c r="B5" s="446" t="s">
        <v>367</v>
      </c>
      <c r="C5" s="446"/>
      <c r="D5" s="450"/>
      <c r="E5" s="450"/>
      <c r="F5" s="450"/>
      <c r="G5" s="439"/>
      <c r="H5" s="440"/>
      <c r="I5" s="439"/>
      <c r="J5" s="440"/>
      <c r="M5" s="14">
        <v>1.01</v>
      </c>
      <c r="N5" s="14" t="str">
        <f>IFERROR(VLOOKUP(M5,'CRUCE RIESGOS'!$C$21:$D$294,2,FALSE),"")</f>
        <v/>
      </c>
      <c r="O5" s="14">
        <v>2.0099999999999998</v>
      </c>
      <c r="P5" s="14" t="str">
        <f>IFERROR(VLOOKUP(O5,'CRUCE RIESGOS'!$C$21:$D$294,2,FALSE),"")</f>
        <v/>
      </c>
      <c r="Q5" s="14">
        <v>3.01</v>
      </c>
      <c r="R5" s="14">
        <f>IFERROR(VLOOKUP(Q5,'CRUCE RIESGOS'!$C$21:$D$294,2,FALSE),"")</f>
        <v>6</v>
      </c>
      <c r="S5" s="14">
        <v>4.01</v>
      </c>
      <c r="T5" s="14">
        <f>IFERROR(VLOOKUP(S5,'CRUCE RIESGOS'!$C$21:$D$294,2,FALSE),"")</f>
        <v>4</v>
      </c>
      <c r="U5" s="14">
        <v>5.01</v>
      </c>
      <c r="V5" s="14" t="str">
        <f>IFERROR(VLOOKUP(U5,'CRUCE RIESGOS'!$C$21:$D$294,2,FALSE),"")</f>
        <v/>
      </c>
      <c r="W5" s="14">
        <v>6.01</v>
      </c>
      <c r="X5" s="14" t="str">
        <f>IFERROR(VLOOKUP(W5,'CRUCE RIESGOS'!$C$21:$D$294,2,FALSE),"")</f>
        <v/>
      </c>
      <c r="Y5" s="14">
        <v>7.01</v>
      </c>
      <c r="Z5" s="14" t="str">
        <f>IFERROR(VLOOKUP(Y5,'CRUCE RIESGOS'!$C$21:$D$294,2,FALSE),"")</f>
        <v/>
      </c>
      <c r="AA5" s="14">
        <v>8.01</v>
      </c>
      <c r="AB5" s="14">
        <f>IFERROR(VLOOKUP(AA5,'CRUCE RIESGOS'!$C$21:$D$294,2,FALSE),"")</f>
        <v>7</v>
      </c>
      <c r="AC5" s="14">
        <v>9.01</v>
      </c>
      <c r="AD5" s="14">
        <f>IFERROR(VLOOKUP(AC5,'CRUCE RIESGOS'!$C$21:$D$294,2,FALSE),"")</f>
        <v>1</v>
      </c>
      <c r="AE5" s="14">
        <v>10.01</v>
      </c>
      <c r="AF5" s="14" t="str">
        <f>IFERROR(VLOOKUP(AE5,'CRUCE RIESGOS'!$C$21:$D$294,2,FALSE),"")</f>
        <v/>
      </c>
      <c r="AG5" s="14">
        <v>11.01</v>
      </c>
      <c r="AH5" s="14" t="str">
        <f>IFERROR(VLOOKUP(AG5,'CRUCE RIESGOS'!$C$21:$D$294,2,FALSE),"")</f>
        <v/>
      </c>
      <c r="AI5" s="14">
        <v>12.01</v>
      </c>
      <c r="AJ5" s="14" t="str">
        <f>IFERROR(VLOOKUP(AI5,'CRUCE RIESGOS'!$C$21:$D$294,2,FALSE),"")</f>
        <v/>
      </c>
      <c r="AK5" s="14">
        <v>13.01</v>
      </c>
      <c r="AL5" s="14" t="str">
        <f>IFERROR(VLOOKUP(AK5,'CRUCE RIESGOS'!$C$21:$D$294,2,FALSE),"")</f>
        <v/>
      </c>
      <c r="AM5" s="14">
        <v>14.01</v>
      </c>
      <c r="AN5" s="14">
        <f>IFERROR(VLOOKUP(AM5,'CRUCE RIESGOS'!$C$21:$D$294,2,FALSE),"")</f>
        <v>11</v>
      </c>
      <c r="AO5" s="14">
        <v>15.01</v>
      </c>
      <c r="AP5" s="14" t="str">
        <f>IFERROR(VLOOKUP(AO5,'CRUCE RIESGOS'!$C$21:$D$294,2,FALSE),"")</f>
        <v/>
      </c>
      <c r="AQ5" s="14">
        <v>16.010000000000002</v>
      </c>
      <c r="AR5" s="14" t="str">
        <f>IFERROR(VLOOKUP(AQ5,'CRUCE RIESGOS'!$C$21:$D$294,2,FALSE),"")</f>
        <v/>
      </c>
      <c r="AS5" s="14">
        <v>17.010000000000002</v>
      </c>
      <c r="AT5" s="14" t="str">
        <f>IFERROR(VLOOKUP(AS5,'CRUCE RIESGOS'!$C$21:$D$294,2,FALSE),"")</f>
        <v/>
      </c>
      <c r="AU5" s="14">
        <v>18.010000000000002</v>
      </c>
      <c r="AV5" s="14" t="str">
        <f>IFERROR(VLOOKUP(AU5,'CRUCE RIESGOS'!$C$21:$D$294,2,FALSE),"")</f>
        <v/>
      </c>
      <c r="AW5" s="14">
        <v>19.010000000000002</v>
      </c>
      <c r="AX5" s="14" t="str">
        <f>IFERROR(VLOOKUP(AW5,'CRUCE RIESGOS'!$C$21:$D$294,2,FALSE),"")</f>
        <v/>
      </c>
      <c r="AY5" s="14">
        <v>20.010000000000002</v>
      </c>
      <c r="AZ5" s="14" t="str">
        <f>IFERROR(VLOOKUP(AY5,'CRUCE RIESGOS'!$C$21:$D$294,2,FALSE),"")</f>
        <v/>
      </c>
      <c r="BA5" s="14">
        <v>21.01</v>
      </c>
      <c r="BB5" s="14" t="str">
        <f>IFERROR(VLOOKUP(BA5,'CRUCE RIESGOS'!$C$21:$D$294,2,FALSE),"")</f>
        <v/>
      </c>
      <c r="BC5" s="14">
        <v>22.01</v>
      </c>
      <c r="BD5" s="14" t="str">
        <f>IFERROR(VLOOKUP(BC5,'CRUCE RIESGOS'!$C$21:$D$294,2,FALSE),"")</f>
        <v/>
      </c>
      <c r="BE5" s="14">
        <v>23.01</v>
      </c>
      <c r="BF5" s="14" t="str">
        <f>IFERROR(VLOOKUP(BE5,'CRUCE RIESGOS'!$C$21:$D$294,2,FALSE),"")</f>
        <v/>
      </c>
      <c r="BG5" s="14">
        <v>24.01</v>
      </c>
      <c r="BH5" s="14" t="str">
        <f>IFERROR(VLOOKUP(BG5,'CRUCE RIESGOS'!$C$21:$D$294,2,FALSE),"")</f>
        <v/>
      </c>
      <c r="BI5" s="14">
        <v>25.01</v>
      </c>
      <c r="BJ5" s="14" t="str">
        <f>IFERROR(VLOOKUP(BI5,'CRUCE RIESGOS'!$C$21:$D$294,2,FALSE),"")</f>
        <v/>
      </c>
    </row>
    <row r="6" spans="1:62" ht="50.25" customHeight="1">
      <c r="B6" s="444" t="s">
        <v>2008</v>
      </c>
      <c r="C6" s="444"/>
      <c r="D6" s="5" t="str">
        <f>CONCATENATE(N4,N5,N6,N7,N8,N9,N10,N12,N13,N15,N16,N17,N18,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f>
        <v/>
      </c>
      <c r="E6" s="5" t="str">
        <f>CONCATENATE(P4,P5,P6,P7,P8,P9,P10,P12,P13,P15,P16,P17,P18,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f>
        <v/>
      </c>
      <c r="F6" s="6" t="str">
        <f>CONCATENATE(R4,R5,R6,R7,R8,R9,R10,R12,R13,R15,R16,R17,R18,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f>
        <v xml:space="preserve"> -R6 -R9</v>
      </c>
      <c r="G6" s="451" t="str">
        <f>CONCATENATE(T4,T5,T6,T7,T8,T9,T10,T12,T13,T15,T16,T17,T18,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f>
        <v xml:space="preserve"> -R4 -R5 -R10</v>
      </c>
      <c r="H6" s="452"/>
      <c r="I6" s="447" t="str">
        <f>CONCATENATE(V4,V5,V6,V7,V8,V9,V10,V12,V13,V15,V16,V17,V18,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f>
        <v/>
      </c>
      <c r="J6" s="448"/>
      <c r="P6" s="14" t="str">
        <f>IF(P7&lt;&gt;""," -R","")</f>
        <v/>
      </c>
      <c r="R6" s="14" t="str">
        <f>IF(R7&lt;&gt;""," -R","")</f>
        <v xml:space="preserve"> -R</v>
      </c>
      <c r="T6" s="14" t="str">
        <f>IF(T7&lt;&gt;""," -R","")</f>
        <v xml:space="preserve"> -R</v>
      </c>
      <c r="V6" s="14" t="str">
        <f>IF(V7&lt;&gt;""," -R","")</f>
        <v/>
      </c>
      <c r="X6" s="14" t="str">
        <f>IF(X7&lt;&gt;""," -R","")</f>
        <v/>
      </c>
      <c r="Z6" s="14" t="str">
        <f>IF(Z7&lt;&gt;""," -R","")</f>
        <v/>
      </c>
      <c r="AB6" s="14" t="str">
        <f>IF(AB7&lt;&gt;""," -R","")</f>
        <v xml:space="preserve"> -R</v>
      </c>
      <c r="AD6" s="14" t="str">
        <f>IF(AD7&lt;&gt;""," -R","")</f>
        <v xml:space="preserve"> -R</v>
      </c>
      <c r="AF6" s="14" t="str">
        <f>IF(AF7&lt;&gt;""," -R","")</f>
        <v/>
      </c>
      <c r="AH6" s="14" t="str">
        <f>IF(AH7&lt;&gt;""," -R","")</f>
        <v/>
      </c>
      <c r="AJ6" s="14" t="str">
        <f>IF(AJ7&lt;&gt;""," -R","")</f>
        <v/>
      </c>
      <c r="AL6" s="14" t="str">
        <f>IF(AL7&lt;&gt;""," -R","")</f>
        <v/>
      </c>
      <c r="AN6" s="14" t="str">
        <f>IF(AN7&lt;&gt;""," -R","")</f>
        <v/>
      </c>
      <c r="AP6" s="14" t="str">
        <f>IF(AP7&lt;&gt;""," -R","")</f>
        <v/>
      </c>
      <c r="AR6" s="14" t="str">
        <f>IF(AR7&lt;&gt;""," -R","")</f>
        <v/>
      </c>
      <c r="AT6" s="14" t="str">
        <f>IF(AT7&lt;&gt;""," -R","")</f>
        <v/>
      </c>
      <c r="AV6" s="14" t="str">
        <f>IF(AV7&lt;&gt;""," -R","")</f>
        <v/>
      </c>
      <c r="AX6" s="14" t="str">
        <f>IF(AX7&lt;&gt;""," -R","")</f>
        <v/>
      </c>
      <c r="AZ6" s="14" t="str">
        <f>IF(AZ7&lt;&gt;""," -R","")</f>
        <v/>
      </c>
      <c r="BB6" s="14" t="str">
        <f>IF(BB7&lt;&gt;""," -R","")</f>
        <v/>
      </c>
      <c r="BD6" s="14" t="str">
        <f>IF(BD7&lt;&gt;""," -R","")</f>
        <v/>
      </c>
      <c r="BF6" s="14" t="str">
        <f>IF(BF7&lt;&gt;""," -R","")</f>
        <v/>
      </c>
      <c r="BH6" s="14" t="str">
        <f>IF(BH7&lt;&gt;""," -R","")</f>
        <v/>
      </c>
      <c r="BJ6" s="14" t="str">
        <f>IF(BJ7&lt;&gt;""," -R","")</f>
        <v/>
      </c>
    </row>
    <row r="7" spans="1:62" ht="50.25" customHeight="1">
      <c r="B7" s="444" t="s">
        <v>2009</v>
      </c>
      <c r="C7" s="444"/>
      <c r="D7" s="5" t="str">
        <f>CONCATENATE(X4,X5,X6,X7,X8,X9,X10,X12,X13,X15,X16,X17,X18,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f>
        <v/>
      </c>
      <c r="E7" s="6" t="str">
        <f>CONCATENATE(Z4,Z5,Z6,Z7,Z8,Z9,Z10,Z12,Z13,Z15,Z16,Z17,Z18,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f>
        <v/>
      </c>
      <c r="F7" s="6" t="str">
        <f>CONCATENATE(AB4,AB5,AB6,AB7,AB8,AB9,AB10,AB12,AB13,AB15,AB16,AB17,AB18,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f>
        <v xml:space="preserve"> -R7 -R8 -R12</v>
      </c>
      <c r="G7" s="451" t="str">
        <f>CONCATENATE(AD4,AD5,AD6,AD7,AD8,AD9,AD10,AD12,AD13,AD15,AD16,AD17,AD18,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f>
        <v xml:space="preserve"> -R1 -R2 -R3 -R13</v>
      </c>
      <c r="H7" s="452"/>
      <c r="I7" s="447" t="str">
        <f>CONCATENATE(AF4,AF5,AF6,AF7,AF8,AF9,AF10,AF12,AF13,AF15,AF16,AF17,AF18,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f>
        <v/>
      </c>
      <c r="J7" s="448"/>
      <c r="M7" s="14">
        <v>1.02</v>
      </c>
      <c r="N7" s="14" t="str">
        <f>IFERROR(VLOOKUP(M7,'CRUCE RIESGOS'!$C$21:$D$294,2,FALSE),"")</f>
        <v/>
      </c>
      <c r="O7" s="14">
        <v>2.02</v>
      </c>
      <c r="P7" s="14" t="str">
        <f>IFERROR(VLOOKUP(O7,'CRUCE RIESGOS'!$C$21:$D$294,2,FALSE),"")</f>
        <v/>
      </c>
      <c r="Q7" s="14">
        <v>3.02</v>
      </c>
      <c r="R7" s="14">
        <f>IFERROR(VLOOKUP(Q7,'CRUCE RIESGOS'!$C$21:$D$294,2,FALSE),"")</f>
        <v>9</v>
      </c>
      <c r="S7" s="14">
        <v>4.0199999999999996</v>
      </c>
      <c r="T7" s="14">
        <f>IFERROR(VLOOKUP(S7,'CRUCE RIESGOS'!$C$21:$D$294,2,FALSE),"")</f>
        <v>5</v>
      </c>
      <c r="U7" s="14">
        <v>5.0199999999999996</v>
      </c>
      <c r="V7" s="14" t="str">
        <f>IFERROR(VLOOKUP(U7,'CRUCE RIESGOS'!$C$21:$D$294,2,FALSE),"")</f>
        <v/>
      </c>
      <c r="W7" s="14">
        <v>6.02</v>
      </c>
      <c r="X7" s="14" t="str">
        <f>IFERROR(VLOOKUP(W7,'CRUCE RIESGOS'!$C$21:$D$294,2,FALSE),"")</f>
        <v/>
      </c>
      <c r="Y7" s="14">
        <v>7.02</v>
      </c>
      <c r="Z7" s="14" t="str">
        <f>IFERROR(VLOOKUP(Y7,'CRUCE RIESGOS'!$C$21:$D$294,2,FALSE),"")</f>
        <v/>
      </c>
      <c r="AA7" s="14">
        <v>8.02</v>
      </c>
      <c r="AB7" s="14">
        <f>IFERROR(VLOOKUP(AA7,'CRUCE RIESGOS'!$C$21:$D$294,2,FALSE),"")</f>
        <v>8</v>
      </c>
      <c r="AC7" s="14">
        <v>9.02</v>
      </c>
      <c r="AD7" s="14">
        <f>IFERROR(VLOOKUP(AC7,'CRUCE RIESGOS'!$C$21:$D$294,2,FALSE),"")</f>
        <v>2</v>
      </c>
      <c r="AE7" s="14">
        <v>10.02</v>
      </c>
      <c r="AF7" s="14" t="str">
        <f>IFERROR(VLOOKUP(AE7,'CRUCE RIESGOS'!$C$21:$D$294,2,FALSE),"")</f>
        <v/>
      </c>
      <c r="AG7" s="14">
        <v>11.02</v>
      </c>
      <c r="AH7" s="14" t="str">
        <f>IFERROR(VLOOKUP(AG7,'CRUCE RIESGOS'!$C$21:$D$294,2,FALSE),"")</f>
        <v/>
      </c>
      <c r="AI7" s="14">
        <v>12.02</v>
      </c>
      <c r="AJ7" s="14" t="str">
        <f>IFERROR(VLOOKUP(AI7,'CRUCE RIESGOS'!$C$21:$D$294,2,FALSE),"")</f>
        <v/>
      </c>
      <c r="AK7" s="14">
        <v>13.02</v>
      </c>
      <c r="AL7" s="14" t="str">
        <f>IFERROR(VLOOKUP(AK7,'CRUCE RIESGOS'!$C$21:$D$294,2,FALSE),"")</f>
        <v/>
      </c>
      <c r="AM7" s="14">
        <v>14.02</v>
      </c>
      <c r="AN7" s="14" t="str">
        <f>IFERROR(VLOOKUP(AM7,'CRUCE RIESGOS'!$C$21:$D$294,2,FALSE),"")</f>
        <v/>
      </c>
      <c r="AO7" s="14">
        <v>15.02</v>
      </c>
      <c r="AP7" s="14" t="str">
        <f>IFERROR(VLOOKUP(AO7,'CRUCE RIESGOS'!$C$21:$D$294,2,FALSE),"")</f>
        <v/>
      </c>
      <c r="AQ7" s="14">
        <v>16.02</v>
      </c>
      <c r="AR7" s="14" t="str">
        <f>IFERROR(VLOOKUP(AQ7,'CRUCE RIESGOS'!$C$21:$D$294,2,FALSE),"")</f>
        <v/>
      </c>
      <c r="AS7" s="14">
        <v>17.02</v>
      </c>
      <c r="AT7" s="14" t="str">
        <f>IFERROR(VLOOKUP(AS7,'CRUCE RIESGOS'!$C$21:$D$294,2,FALSE),"")</f>
        <v/>
      </c>
      <c r="AU7" s="14">
        <v>18.02</v>
      </c>
      <c r="AV7" s="14" t="str">
        <f>IFERROR(VLOOKUP(AU7,'CRUCE RIESGOS'!$C$21:$D$294,2,FALSE),"")</f>
        <v/>
      </c>
      <c r="AW7" s="14">
        <v>19.02</v>
      </c>
      <c r="AX7" s="14" t="str">
        <f>IFERROR(VLOOKUP(AW7,'CRUCE RIESGOS'!$C$21:$D$294,2,FALSE),"")</f>
        <v/>
      </c>
      <c r="AY7" s="14">
        <v>20.02</v>
      </c>
      <c r="AZ7" s="14" t="str">
        <f>IFERROR(VLOOKUP(AY7,'CRUCE RIESGOS'!$C$21:$D$294,2,FALSE),"")</f>
        <v/>
      </c>
      <c r="BA7" s="14">
        <v>21.02</v>
      </c>
      <c r="BB7" s="14" t="str">
        <f>IFERROR(VLOOKUP(BA7,'CRUCE RIESGOS'!$C$21:$D$294,2,FALSE),"")</f>
        <v/>
      </c>
      <c r="BC7" s="14">
        <v>22.02</v>
      </c>
      <c r="BD7" s="14" t="str">
        <f>IFERROR(VLOOKUP(BC7,'CRUCE RIESGOS'!$C$21:$D$294,2,FALSE),"")</f>
        <v/>
      </c>
      <c r="BE7" s="14">
        <v>23.02</v>
      </c>
      <c r="BF7" s="14" t="str">
        <f>IFERROR(VLOOKUP(BE7,'CRUCE RIESGOS'!$C$21:$D$294,2,FALSE),"")</f>
        <v/>
      </c>
      <c r="BG7" s="14">
        <v>24.02</v>
      </c>
      <c r="BH7" s="14" t="str">
        <f>IFERROR(VLOOKUP(BG7,'CRUCE RIESGOS'!$C$21:$D$294,2,FALSE),"")</f>
        <v/>
      </c>
      <c r="BI7" s="14">
        <v>25.02</v>
      </c>
      <c r="BJ7" s="14" t="str">
        <f>IFERROR(VLOOKUP(BI7,'CRUCE RIESGOS'!$C$21:$D$294,2,FALSE),"")</f>
        <v/>
      </c>
    </row>
    <row r="8" spans="1:62" ht="50.25" customHeight="1">
      <c r="B8" s="444" t="s">
        <v>2010</v>
      </c>
      <c r="C8" s="444"/>
      <c r="D8" s="6" t="str">
        <f>CONCATENATE(AH4,AH5,AH6,AH7,AH8,AH9,AH10,AH12,AH13,AH15,AH16,AH17,AH18,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f>
        <v/>
      </c>
      <c r="E8" s="7" t="str">
        <f>CONCATENATE(AJ4,AJ5,AJ6,AJ7,AJ8,AJ9,AJ10,AJ12,AJ13,AJ15,AJ16,AJ17,AJ18,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f>
        <v/>
      </c>
      <c r="F8" s="6" t="str">
        <f>CONCATENATE(AL4,AL5,AL6,AL7,AL8,AL9,AL10,AL12,AL13,AL15,AL16,AL17,AL18,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f>
        <v/>
      </c>
      <c r="G8" s="451" t="str">
        <f>CONCATENATE(AN4,AN5,AN6,AN7,AN8,AN9,AN10,AN12,AN13,AN15,AN16,AN17,AN18,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f>
        <v xml:space="preserve"> -R11</v>
      </c>
      <c r="H8" s="452"/>
      <c r="I8" s="447" t="str">
        <f>CONCATENATE(AP4,AP5,AP6,AP7,AP8,AP9,AP10,AP12,AP13,AP15,AP16,AP17,AP18,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f>
        <v/>
      </c>
      <c r="J8" s="448"/>
      <c r="N8" s="14" t="str">
        <f>IF(N9&lt;&gt;""," -R","")</f>
        <v/>
      </c>
      <c r="P8" s="14" t="str">
        <f>IF(P9&lt;&gt;""," -R","")</f>
        <v/>
      </c>
      <c r="R8" s="14" t="str">
        <f>IF(R9&lt;&gt;""," -R","")</f>
        <v/>
      </c>
      <c r="T8" s="14" t="str">
        <f>IF(T9&lt;&gt;""," -R","")</f>
        <v xml:space="preserve"> -R</v>
      </c>
      <c r="V8" s="14" t="str">
        <f>IF(V9&lt;&gt;""," -R","")</f>
        <v/>
      </c>
      <c r="X8" s="14" t="str">
        <f>IF(X9&lt;&gt;""," -R","")</f>
        <v/>
      </c>
      <c r="Z8" s="14" t="str">
        <f>IF(Z9&lt;&gt;""," -R","")</f>
        <v/>
      </c>
      <c r="AB8" s="14" t="str">
        <f>IF(AB9&lt;&gt;""," -R","")</f>
        <v xml:space="preserve"> -R</v>
      </c>
      <c r="AD8" s="14" t="str">
        <f>IF(AD9&lt;&gt;""," -R","")</f>
        <v xml:space="preserve"> -R</v>
      </c>
      <c r="AF8" s="14" t="str">
        <f>IF(AF9&lt;&gt;""," -R","")</f>
        <v/>
      </c>
      <c r="AH8" s="14" t="str">
        <f>IF(AH9&lt;&gt;""," -R","")</f>
        <v/>
      </c>
      <c r="AJ8" s="14" t="str">
        <f>IF(AJ9&lt;&gt;""," -R","")</f>
        <v/>
      </c>
      <c r="AL8" s="14" t="str">
        <f>IF(AL9&lt;&gt;""," -R","")</f>
        <v/>
      </c>
      <c r="AN8" s="14" t="str">
        <f>IF(AN9&lt;&gt;""," -R","")</f>
        <v/>
      </c>
      <c r="AP8" s="14" t="str">
        <f>IF(AP9&lt;&gt;""," -R","")</f>
        <v/>
      </c>
      <c r="AR8" s="14" t="str">
        <f>IF(AR9&lt;&gt;""," -R","")</f>
        <v/>
      </c>
      <c r="AT8" s="14" t="str">
        <f>IF(AT9&lt;&gt;""," -R","")</f>
        <v/>
      </c>
      <c r="AV8" s="14" t="str">
        <f>IF(AV9&lt;&gt;""," -R","")</f>
        <v/>
      </c>
      <c r="AX8" s="14" t="str">
        <f>IF(AX9&lt;&gt;""," -R","")</f>
        <v/>
      </c>
      <c r="AZ8" s="14" t="str">
        <f>IF(AZ9&lt;&gt;""," -R","")</f>
        <v/>
      </c>
      <c r="BB8" s="14" t="str">
        <f>IF(BB9&lt;&gt;""," -R","")</f>
        <v/>
      </c>
      <c r="BD8" s="14" t="str">
        <f>IF(BD9&lt;&gt;""," -R","")</f>
        <v/>
      </c>
      <c r="BF8" s="14" t="str">
        <f>IF(BF9&lt;&gt;""," -R","")</f>
        <v/>
      </c>
      <c r="BH8" s="14" t="str">
        <f>IF(BH9&lt;&gt;""," -R","")</f>
        <v/>
      </c>
      <c r="BJ8" s="14" t="str">
        <f>IF(BJ9&lt;&gt;""," -R","")</f>
        <v/>
      </c>
    </row>
    <row r="9" spans="1:62" ht="50.25" customHeight="1">
      <c r="B9" s="444" t="s">
        <v>2011</v>
      </c>
      <c r="C9" s="444"/>
      <c r="D9" s="6" t="str">
        <f>CONCATENATE(AR4,AR5,AR6,AR7,AR8,AR9,AR10,AR12,AR13,AR15,AR16,AR17,AR18,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f>
        <v/>
      </c>
      <c r="E9" s="6" t="str">
        <f>CONCATENATE(AT4,AT5,AT6,AT7,AT8,AT9,AT10,AT12,AT13,AT15,AT16,AT17,AT18,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f>
        <v/>
      </c>
      <c r="F9" s="189" t="str">
        <f>CONCATENATE(AV4,AV5,AV6,AV7,AV8,AV9,AV10,AV12,AV13,AV15,AV16,AV17,AV18,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f>
        <v/>
      </c>
      <c r="G9" s="451" t="str">
        <f>CONCATENATE(AX4,AX5,AX6,AX7,AX8,AX9,AX10,AX12,AX13,AX15,AX16,AX17,AX18,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f>
        <v/>
      </c>
      <c r="H9" s="452"/>
      <c r="I9" s="447" t="str">
        <f>CONCATENATE(AZ4,AZ5,AZ6,AZ7,AZ8,AZ9,AZ10,AZ12,AZ13,AZ15,AZ16,AZ17,AZ18,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f>
        <v/>
      </c>
      <c r="J9" s="448"/>
      <c r="M9" s="14">
        <v>1.03</v>
      </c>
      <c r="N9" s="14" t="str">
        <f>IFERROR(VLOOKUP(M9,'CRUCE RIESGOS'!$C$21:$D$294,2,FALSE),"")</f>
        <v/>
      </c>
      <c r="O9" s="14">
        <v>2.0299999999999998</v>
      </c>
      <c r="P9" s="14" t="str">
        <f>IFERROR(VLOOKUP(O9,'CRUCE RIESGOS'!$C$21:$D$294,2,FALSE),"")</f>
        <v/>
      </c>
      <c r="Q9" s="14">
        <v>3.03</v>
      </c>
      <c r="R9" s="14" t="str">
        <f>IFERROR(VLOOKUP(Q9,'CRUCE RIESGOS'!$C$21:$D$294,2,FALSE),"")</f>
        <v/>
      </c>
      <c r="S9" s="14">
        <v>4.03</v>
      </c>
      <c r="T9" s="14">
        <f>IFERROR(VLOOKUP(S9,'CRUCE RIESGOS'!$C$21:$D$294,2,FALSE),"")</f>
        <v>10</v>
      </c>
      <c r="U9" s="14">
        <v>5.03</v>
      </c>
      <c r="V9" s="14" t="str">
        <f>IFERROR(VLOOKUP(U9,'CRUCE RIESGOS'!$C$21:$D$294,2,FALSE),"")</f>
        <v/>
      </c>
      <c r="W9" s="14">
        <v>6.03</v>
      </c>
      <c r="X9" s="14" t="str">
        <f>IFERROR(VLOOKUP(W9,'CRUCE RIESGOS'!$C$21:$D$294,2,FALSE),"")</f>
        <v/>
      </c>
      <c r="Y9" s="14">
        <v>7.03</v>
      </c>
      <c r="Z9" s="14" t="str">
        <f>IFERROR(VLOOKUP(Y9,'CRUCE RIESGOS'!$C$21:$D$294,2,FALSE),"")</f>
        <v/>
      </c>
      <c r="AA9" s="14">
        <v>8.0299999999999994</v>
      </c>
      <c r="AB9" s="14">
        <f>IFERROR(VLOOKUP(AA9,'CRUCE RIESGOS'!$C$21:$D$294,2,FALSE),"")</f>
        <v>12</v>
      </c>
      <c r="AC9" s="14">
        <v>9.0299999999999994</v>
      </c>
      <c r="AD9" s="14">
        <f>IFERROR(VLOOKUP(AC9,'CRUCE RIESGOS'!$C$21:$D$294,2,FALSE),"")</f>
        <v>3</v>
      </c>
      <c r="AE9" s="14">
        <v>10.029999999999999</v>
      </c>
      <c r="AF9" s="14" t="str">
        <f>IFERROR(VLOOKUP(AE9,'CRUCE RIESGOS'!$C$21:$D$294,2,FALSE),"")</f>
        <v/>
      </c>
      <c r="AG9" s="14">
        <v>11.03</v>
      </c>
      <c r="AH9" s="14" t="str">
        <f>IFERROR(VLOOKUP(AG9,'CRUCE RIESGOS'!$C$21:$D$294,2,FALSE),"")</f>
        <v/>
      </c>
      <c r="AI9" s="14">
        <v>12.03</v>
      </c>
      <c r="AJ9" s="14" t="str">
        <f>IFERROR(VLOOKUP(AI9,'CRUCE RIESGOS'!$C$21:$D$294,2,FALSE),"")</f>
        <v/>
      </c>
      <c r="AK9" s="14">
        <v>13.03</v>
      </c>
      <c r="AL9" s="14" t="str">
        <f>IFERROR(VLOOKUP(AK9,'CRUCE RIESGOS'!$C$21:$D$294,2,FALSE),"")</f>
        <v/>
      </c>
      <c r="AM9" s="14">
        <v>14.03</v>
      </c>
      <c r="AN9" s="14" t="str">
        <f>IFERROR(VLOOKUP(AM9,'CRUCE RIESGOS'!$C$21:$D$294,2,FALSE),"")</f>
        <v/>
      </c>
      <c r="AO9" s="14">
        <v>15.03</v>
      </c>
      <c r="AP9" s="14" t="str">
        <f>IFERROR(VLOOKUP(AO9,'CRUCE RIESGOS'!$C$21:$D$294,2,FALSE),"")</f>
        <v/>
      </c>
      <c r="AQ9" s="14">
        <v>16.03</v>
      </c>
      <c r="AR9" s="14" t="str">
        <f>IFERROR(VLOOKUP(AQ9,'CRUCE RIESGOS'!$C$21:$D$294,2,FALSE),"")</f>
        <v/>
      </c>
      <c r="AS9" s="14">
        <v>17.03</v>
      </c>
      <c r="AT9" s="14" t="str">
        <f>IFERROR(VLOOKUP(AS9,'CRUCE RIESGOS'!$C$21:$D$294,2,FALSE),"")</f>
        <v/>
      </c>
      <c r="AU9" s="14">
        <v>18.03</v>
      </c>
      <c r="AV9" s="14" t="str">
        <f>IFERROR(VLOOKUP(AU9,'CRUCE RIESGOS'!$C$21:$D$294,2,FALSE),"")</f>
        <v/>
      </c>
      <c r="AW9" s="14">
        <v>19.03</v>
      </c>
      <c r="AX9" s="14" t="str">
        <f>IFERROR(VLOOKUP(AW9,'CRUCE RIESGOS'!$C$21:$D$294,2,FALSE),"")</f>
        <v/>
      </c>
      <c r="AY9" s="14">
        <v>20.03</v>
      </c>
      <c r="AZ9" s="14" t="str">
        <f>IFERROR(VLOOKUP(AY9,'CRUCE RIESGOS'!$C$21:$D$294,2,FALSE),"")</f>
        <v/>
      </c>
      <c r="BA9" s="14">
        <v>21.03</v>
      </c>
      <c r="BB9" s="14" t="str">
        <f>IFERROR(VLOOKUP(BA9,'CRUCE RIESGOS'!$C$21:$D$294,2,FALSE),"")</f>
        <v/>
      </c>
      <c r="BC9" s="14">
        <v>22.03</v>
      </c>
      <c r="BD9" s="14" t="str">
        <f>IFERROR(VLOOKUP(BC9,'CRUCE RIESGOS'!$C$21:$D$294,2,FALSE),"")</f>
        <v/>
      </c>
      <c r="BE9" s="14">
        <v>23.03</v>
      </c>
      <c r="BF9" s="14" t="str">
        <f>IFERROR(VLOOKUP(BE9,'CRUCE RIESGOS'!$C$21:$D$294,2,FALSE),"")</f>
        <v/>
      </c>
      <c r="BG9" s="14">
        <v>24.03</v>
      </c>
      <c r="BH9" s="14" t="str">
        <f>IFERROR(VLOOKUP(BG9,'CRUCE RIESGOS'!$C$21:$D$294,2,FALSE),"")</f>
        <v/>
      </c>
      <c r="BI9" s="14">
        <v>25.03</v>
      </c>
      <c r="BJ9" s="14" t="str">
        <f>IFERROR(VLOOKUP(BI9,'CRUCE RIESGOS'!$C$21:$D$294,2,FALSE),"")</f>
        <v/>
      </c>
    </row>
    <row r="10" spans="1:62" ht="50.25" customHeight="1">
      <c r="B10" s="444" t="s">
        <v>2012</v>
      </c>
      <c r="C10" s="444"/>
      <c r="D10" s="189" t="str">
        <f>CONCATENATE(BB4,BB5,BB6,BB7,BB8,BB9,BB10,BB12,BB13,BB15,BB16,BB17,BB18,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f>
        <v/>
      </c>
      <c r="E10" s="189" t="str">
        <f>CONCATENATE(BD4,BD5,BD6,BD7,BD8,BD9,BD10,BD12,BD13,BD15,BD16,BD17,BD18,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f>
        <v/>
      </c>
      <c r="F10" s="190" t="str">
        <f>CONCATENATE(BF4,BF5,BF6,BF7,BF8,BF9,BF10,BF12,BF13,BF15,BF16,BF17,BF18,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f>
        <v/>
      </c>
      <c r="G10" s="442" t="str">
        <f>CONCATENATE(BH4,BH5,BH6,BH7,BH8,BH9,BH10,BH12,BH13,BH15,BH16,BH17,BH18,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f>
        <v/>
      </c>
      <c r="H10" s="442"/>
      <c r="I10" s="461" t="str">
        <f>CONCATENATE(BJ4,BJ5,BJ6,BJ7,BJ8,BJ9,BJ10,BJ12,BJ13,BJ15,BJ16,BJ17,BJ18,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f>
        <v/>
      </c>
      <c r="J10" s="461"/>
      <c r="N10" s="14" t="str">
        <f>IF(N12&lt;&gt;""," -R","")</f>
        <v/>
      </c>
      <c r="P10" s="14" t="str">
        <f>IF(P12&lt;&gt;""," -R","")</f>
        <v/>
      </c>
      <c r="R10" s="14" t="str">
        <f>IF(R12&lt;&gt;""," -R","")</f>
        <v/>
      </c>
      <c r="T10" s="14" t="str">
        <f>IF(T12&lt;&gt;""," -R","")</f>
        <v/>
      </c>
      <c r="V10" s="14" t="str">
        <f>IF(V12&lt;&gt;""," -R","")</f>
        <v/>
      </c>
      <c r="X10" s="14" t="str">
        <f>IF(X12&lt;&gt;""," -R","")</f>
        <v/>
      </c>
      <c r="Z10" s="14" t="str">
        <f>IF(Z12&lt;&gt;""," -R","")</f>
        <v/>
      </c>
      <c r="AB10" s="14" t="str">
        <f>IF(AB12&lt;&gt;""," -R","")</f>
        <v/>
      </c>
      <c r="AD10" s="14" t="str">
        <f>IF(AD12&lt;&gt;""," -R","")</f>
        <v xml:space="preserve"> -R</v>
      </c>
      <c r="AF10" s="14" t="str">
        <f>IF(AF12&lt;&gt;""," -R","")</f>
        <v/>
      </c>
      <c r="AH10" s="14" t="str">
        <f>IF(AH12&lt;&gt;""," -R","")</f>
        <v/>
      </c>
      <c r="AJ10" s="14" t="str">
        <f>IF(AJ12&lt;&gt;""," -R","")</f>
        <v/>
      </c>
      <c r="AL10" s="14" t="str">
        <f>IF(AL12&lt;&gt;""," -R","")</f>
        <v/>
      </c>
      <c r="AN10" s="14" t="str">
        <f>IF(AN12&lt;&gt;""," -R","")</f>
        <v/>
      </c>
      <c r="AP10" s="14" t="str">
        <f>IF(AP12&lt;&gt;""," -R","")</f>
        <v/>
      </c>
      <c r="AR10" s="14" t="str">
        <f>IF(AR12&lt;&gt;""," -R","")</f>
        <v/>
      </c>
      <c r="AT10" s="14" t="str">
        <f>IF(AT12&lt;&gt;""," -R","")</f>
        <v/>
      </c>
      <c r="AV10" s="14" t="str">
        <f>IF(AV12&lt;&gt;""," -R","")</f>
        <v/>
      </c>
      <c r="AX10" s="14" t="str">
        <f>IF(AX12&lt;&gt;""," -R","")</f>
        <v/>
      </c>
      <c r="AZ10" s="14" t="str">
        <f>IF(AZ12&lt;&gt;""," -R","")</f>
        <v/>
      </c>
      <c r="BB10" s="14" t="str">
        <f>IF(BB12&lt;&gt;""," -R","")</f>
        <v/>
      </c>
      <c r="BD10" s="14" t="str">
        <f>IF(BD12&lt;&gt;""," -R","")</f>
        <v/>
      </c>
      <c r="BF10" s="14" t="str">
        <f>IF(BF12&lt;&gt;""," -R","")</f>
        <v/>
      </c>
      <c r="BH10" s="14" t="str">
        <f>IF(BH12&lt;&gt;""," -R","")</f>
        <v/>
      </c>
      <c r="BJ10" s="14" t="str">
        <f>IF(BJ12&lt;&gt;""," -R","")</f>
        <v/>
      </c>
    </row>
    <row r="11" spans="1:62" ht="15.75" customHeight="1">
      <c r="B11" s="116" t="s">
        <v>2013</v>
      </c>
      <c r="C11" s="441" t="s">
        <v>2014</v>
      </c>
      <c r="D11" s="441"/>
      <c r="E11" s="441"/>
      <c r="F11" s="117" t="s">
        <v>2015</v>
      </c>
      <c r="G11" s="441" t="s">
        <v>2016</v>
      </c>
      <c r="H11" s="441"/>
      <c r="I11" s="441"/>
      <c r="J11" s="441"/>
    </row>
    <row r="12" spans="1:62" ht="15" customHeight="1">
      <c r="B12" s="8"/>
      <c r="C12" s="463" t="s">
        <v>2017</v>
      </c>
      <c r="D12" s="463"/>
      <c r="E12" s="463"/>
      <c r="F12" s="90">
        <f>COUNTIF('CRUCE RIESGOS'!$AQ$21:$AQ$287,"BAJO")</f>
        <v>0</v>
      </c>
      <c r="G12" s="118" t="s">
        <v>367</v>
      </c>
      <c r="H12" s="118" t="s">
        <v>2002</v>
      </c>
      <c r="I12" s="453" t="s">
        <v>2018</v>
      </c>
      <c r="J12" s="454"/>
      <c r="M12" s="14">
        <v>1.04</v>
      </c>
      <c r="N12" s="14" t="str">
        <f>IFERROR(VLOOKUP(M12,'CRUCE RIESGOS'!$C$21:$D$294,2,FALSE),"")</f>
        <v/>
      </c>
      <c r="O12" s="14">
        <v>2.04</v>
      </c>
      <c r="P12" s="14" t="str">
        <f>IFERROR(VLOOKUP(O12,'CRUCE RIESGOS'!$C$21:$D$294,2,FALSE),"")</f>
        <v/>
      </c>
      <c r="Q12" s="14">
        <v>3.04</v>
      </c>
      <c r="R12" s="14" t="str">
        <f>IFERROR(VLOOKUP(Q12,'CRUCE RIESGOS'!$C$21:$D$294,2,FALSE),"")</f>
        <v/>
      </c>
      <c r="S12" s="14">
        <v>4.04</v>
      </c>
      <c r="T12" s="14" t="str">
        <f>IFERROR(VLOOKUP(S12,'CRUCE RIESGOS'!$C$21:$D$294,2,FALSE),"")</f>
        <v/>
      </c>
      <c r="U12" s="14">
        <v>5.04</v>
      </c>
      <c r="V12" s="14" t="str">
        <f>IFERROR(VLOOKUP(U12,'CRUCE RIESGOS'!$C$21:$D$294,2,FALSE),"")</f>
        <v/>
      </c>
      <c r="W12" s="14">
        <v>6.04</v>
      </c>
      <c r="X12" s="14" t="str">
        <f>IFERROR(VLOOKUP(W12,'CRUCE RIESGOS'!$C$21:$D$294,2,FALSE),"")</f>
        <v/>
      </c>
      <c r="Y12" s="14">
        <v>7.04</v>
      </c>
      <c r="Z12" s="14" t="str">
        <f>IFERROR(VLOOKUP(Y12,'CRUCE RIESGOS'!$C$21:$D$294,2,FALSE),"")</f>
        <v/>
      </c>
      <c r="AA12" s="14">
        <v>8.0399999999999991</v>
      </c>
      <c r="AB12" s="14" t="str">
        <f>IFERROR(VLOOKUP(AA12,'CRUCE RIESGOS'!$C$21:$D$294,2,FALSE),"")</f>
        <v/>
      </c>
      <c r="AC12" s="14">
        <v>9.0399999999999991</v>
      </c>
      <c r="AD12" s="14">
        <f>IFERROR(VLOOKUP(AC12,'CRUCE RIESGOS'!$C$21:$D$294,2,FALSE),"")</f>
        <v>13</v>
      </c>
      <c r="AE12" s="14">
        <v>10.039999999999999</v>
      </c>
      <c r="AF12" s="14" t="str">
        <f>IFERROR(VLOOKUP(AE12,'CRUCE RIESGOS'!$C$21:$D$294,2,FALSE),"")</f>
        <v/>
      </c>
      <c r="AG12" s="14">
        <v>11.04</v>
      </c>
      <c r="AH12" s="14" t="str">
        <f>IFERROR(VLOOKUP(AG12,'CRUCE RIESGOS'!$C$21:$D$294,2,FALSE),"")</f>
        <v/>
      </c>
      <c r="AI12" s="14">
        <v>12.04</v>
      </c>
      <c r="AJ12" s="14" t="str">
        <f>IFERROR(VLOOKUP(AI12,'CRUCE RIESGOS'!$C$21:$D$294,2,FALSE),"")</f>
        <v/>
      </c>
      <c r="AK12" s="14">
        <v>13.04</v>
      </c>
      <c r="AL12" s="14" t="str">
        <f>IFERROR(VLOOKUP(AK12,'CRUCE RIESGOS'!$C$21:$D$294,2,FALSE),"")</f>
        <v/>
      </c>
      <c r="AM12" s="14">
        <v>14.04</v>
      </c>
      <c r="AN12" s="14" t="str">
        <f>IFERROR(VLOOKUP(AM12,'CRUCE RIESGOS'!$C$21:$D$294,2,FALSE),"")</f>
        <v/>
      </c>
      <c r="AO12" s="14">
        <v>15.04</v>
      </c>
      <c r="AP12" s="14" t="str">
        <f>IFERROR(VLOOKUP(AO12,'CRUCE RIESGOS'!$C$21:$D$294,2,FALSE),"")</f>
        <v/>
      </c>
      <c r="AQ12" s="14">
        <v>16.04</v>
      </c>
      <c r="AR12" s="14" t="str">
        <f>IFERROR(VLOOKUP(AQ12,'CRUCE RIESGOS'!$C$21:$D$294,2,FALSE),"")</f>
        <v/>
      </c>
      <c r="AS12" s="14">
        <v>17.04</v>
      </c>
      <c r="AT12" s="14" t="str">
        <f>IFERROR(VLOOKUP(AS12,'CRUCE RIESGOS'!$C$21:$D$294,2,FALSE),"")</f>
        <v/>
      </c>
      <c r="AU12" s="14">
        <v>18.04</v>
      </c>
      <c r="AV12" s="14" t="str">
        <f>IFERROR(VLOOKUP(AU12,'CRUCE RIESGOS'!$C$21:$D$294,2,FALSE),"")</f>
        <v/>
      </c>
      <c r="AW12" s="14">
        <v>19.04</v>
      </c>
      <c r="AX12" s="14" t="str">
        <f>IFERROR(VLOOKUP(AW12,'CRUCE RIESGOS'!$C$21:$D$294,2,FALSE),"")</f>
        <v/>
      </c>
      <c r="AY12" s="14">
        <v>20.04</v>
      </c>
      <c r="AZ12" s="14" t="str">
        <f>IFERROR(VLOOKUP(AY12,'CRUCE RIESGOS'!$C$21:$D$294,2,FALSE),"")</f>
        <v/>
      </c>
      <c r="BA12" s="14">
        <v>21.04</v>
      </c>
      <c r="BB12" s="14" t="str">
        <f>IFERROR(VLOOKUP(BA12,'CRUCE RIESGOS'!$C$21:$D$294,2,FALSE),"")</f>
        <v/>
      </c>
      <c r="BC12" s="14">
        <v>22.04</v>
      </c>
      <c r="BD12" s="14" t="str">
        <f>IFERROR(VLOOKUP(BC12,'CRUCE RIESGOS'!$C$21:$D$294,2,FALSE),"")</f>
        <v/>
      </c>
      <c r="BE12" s="14">
        <v>23.04</v>
      </c>
      <c r="BF12" s="14" t="str">
        <f>IFERROR(VLOOKUP(BE12,'CRUCE RIESGOS'!$C$21:$D$294,2,FALSE),"")</f>
        <v/>
      </c>
      <c r="BG12" s="14">
        <v>24.04</v>
      </c>
      <c r="BH12" s="14" t="str">
        <f>IFERROR(VLOOKUP(BG12,'CRUCE RIESGOS'!$C$21:$D$294,2,FALSE),"")</f>
        <v/>
      </c>
      <c r="BI12" s="14">
        <v>25.04</v>
      </c>
      <c r="BJ12" s="14" t="str">
        <f>IFERROR(VLOOKUP(BI12,'CRUCE RIESGOS'!$C$21:$D$294,2,FALSE),"")</f>
        <v/>
      </c>
    </row>
    <row r="13" spans="1:62" ht="15" customHeight="1">
      <c r="B13" s="9"/>
      <c r="C13" s="463" t="s">
        <v>2019</v>
      </c>
      <c r="D13" s="463"/>
      <c r="E13" s="463"/>
      <c r="F13" s="90">
        <f>COUNTIF('CRUCE RIESGOS'!$AQ$21:$AQ$287,"MODERADO")</f>
        <v>6</v>
      </c>
      <c r="G13" s="462" t="str">
        <f>IFERROR(IF(AVERAGE('CRUCE RIESGOS'!AM21:AM298)="","",IF(AVERAGE('CRUCE RIESGOS'!AM21:AM298)&lt;=0.2,"MUY BAJA",IF(AVERAGE('CRUCE RIESGOS'!AM21:AM298)&lt;=0.4,"BAJA",IF(AVERAGE('CRUCE RIESGOS'!AM21:AM298)&lt;=0.6,"MEDIA",IF(AVERAGE('CRUCE RIESGOS'!AM21:AM298)&lt;=0.8,"ALTA",IF(AVERAGE('CRUCE RIESGOS'!AM21:AM298)=1,"MUY ALTA")))))),"")</f>
        <v>BAJA</v>
      </c>
      <c r="H13" s="462" t="str">
        <f>IFERROR(IF(AVERAGE('CRUCE RIESGOS'!AO21:AO298)="","",IF(AVERAGE('CRUCE RIESGOS'!AO21:AO298)&lt;=0.2,"LEVE",IF(AVERAGE('CRUCE RIESGOS'!AO21:AO298)&lt;=0.4,"MENOR",IF(AVERAGE('CRUCE RIESGOS'!AO21:AO298)&lt;=0.6,"MODERADO",IF(AVERAGE('CRUCE RIESGOS'!AO21:AO298)&lt;=0.8,"MAYOR",IF(AVERAGE('CRUCE RIESGOS'!AO21:AO298)=1,"CATASTRÓFICO")))))),"")</f>
        <v>MAYOR</v>
      </c>
      <c r="I13" s="455" t="str">
        <f>IFERROR(IF(OR(AND(G13="Muy Baja",H13="Leve"),AND(G13="Muy Baja",H13="Menor"),AND(G13="Baja",H13="Leve")),"BAJO",IF(OR(AND(G13="Muy baja",H13="Moderado"),AND(G13="Baja",H13="Menor"),AND(G13="Baja",H13="Moderado"),AND(G13="Media",H13="Leve"),AND(G13="Media",H13="Menor"),AND(G13="Media",H13="Moderado"),AND(G13="Alta",H13="Leve"),AND(G13="Alta",H13="Menor")),"MODERADO",IF(OR(AND(G13="Muy Baja",H13="Mayor"),AND(G13="Baja",H13="Mayor"),AND(G13="Media",H13="Mayor"),AND(G13="Alta",H13="Moderado"),AND(G13="Alta",H13="Mayor"),AND(G13="Muy Alta",H13="Leve"),AND(G13="Muy Alta",H13="Menor"),AND(G13="Muy Alta",H13="Moderado"),AND(G13="Muy Alta",H13="Mayor")),"ALTO",IF(OR(AND(G13="Muy Baja",H13="Catastrófico"),AND(G13="Baja",H13="Catastrófico"),AND(G13="Media",H13="Catastrófico"),AND(G13="Alta",H13="Catastrófico"),AND(G13="Muy Alta",H13="Catastrófico")),"EXTREMO","")))),"")</f>
        <v>ALTO</v>
      </c>
      <c r="J13" s="456"/>
      <c r="N13" s="14" t="str">
        <f>IF(N15&lt;&gt;""," -R","")</f>
        <v/>
      </c>
      <c r="P13" s="14" t="str">
        <f>IF(P15&lt;&gt;""," -R","")</f>
        <v/>
      </c>
      <c r="R13" s="14" t="str">
        <f>IF(R15&lt;&gt;""," -R","")</f>
        <v/>
      </c>
      <c r="T13" s="14" t="str">
        <f>IF(T15&lt;&gt;""," -R","")</f>
        <v/>
      </c>
      <c r="V13" s="14" t="str">
        <f>IF(V15&lt;&gt;""," -R","")</f>
        <v/>
      </c>
      <c r="X13" s="14" t="str">
        <f>IF(X15&lt;&gt;""," -R","")</f>
        <v/>
      </c>
      <c r="Z13" s="14" t="str">
        <f>IF(Z15&lt;&gt;""," -R","")</f>
        <v/>
      </c>
      <c r="AB13" s="14" t="str">
        <f>IF(AB15&lt;&gt;""," -R","")</f>
        <v/>
      </c>
      <c r="AD13" s="14" t="str">
        <f>IF(AD15&lt;&gt;""," -R","")</f>
        <v/>
      </c>
      <c r="AF13" s="14" t="str">
        <f>IF(AF15&lt;&gt;""," -R","")</f>
        <v/>
      </c>
      <c r="AH13" s="14" t="str">
        <f>IF(AH15&lt;&gt;""," -R","")</f>
        <v/>
      </c>
      <c r="AJ13" s="14" t="str">
        <f>IF(AJ15&lt;&gt;""," -R","")</f>
        <v/>
      </c>
      <c r="AL13" s="14" t="str">
        <f>IF(AL15&lt;&gt;""," -R","")</f>
        <v/>
      </c>
      <c r="AN13" s="14" t="str">
        <f>IF(AN15&lt;&gt;""," -R","")</f>
        <v/>
      </c>
      <c r="AP13" s="14" t="str">
        <f>IF(AP15&lt;&gt;""," -R","")</f>
        <v/>
      </c>
      <c r="AR13" s="14" t="str">
        <f>IF(AR15&lt;&gt;""," -R","")</f>
        <v/>
      </c>
      <c r="AT13" s="14" t="str">
        <f>IF(AT15&lt;&gt;""," -R","")</f>
        <v/>
      </c>
      <c r="AV13" s="14" t="str">
        <f>IF(AV15&lt;&gt;""," -R","")</f>
        <v/>
      </c>
      <c r="AX13" s="14" t="str">
        <f>IF(AX15&lt;&gt;""," -R","")</f>
        <v/>
      </c>
      <c r="AZ13" s="14" t="str">
        <f>IF(AZ15&lt;&gt;""," -R","")</f>
        <v/>
      </c>
      <c r="BB13" s="14" t="str">
        <f>IF(BB15&lt;&gt;""," -R","")</f>
        <v/>
      </c>
      <c r="BD13" s="14" t="str">
        <f>IF(BD15&lt;&gt;""," -R","")</f>
        <v/>
      </c>
      <c r="BF13" s="14" t="str">
        <f>IF(BF15&lt;&gt;""," -R","")</f>
        <v/>
      </c>
      <c r="BH13" s="14" t="str">
        <f>IF(BH15&lt;&gt;""," -R","")</f>
        <v/>
      </c>
      <c r="BJ13" s="14" t="str">
        <f>IF(BJ15&lt;&gt;""," -R","")</f>
        <v/>
      </c>
    </row>
    <row r="14" spans="1:62" ht="15" customHeight="1">
      <c r="B14" s="10"/>
      <c r="C14" s="463" t="s">
        <v>2020</v>
      </c>
      <c r="D14" s="463"/>
      <c r="E14" s="463"/>
      <c r="F14" s="90">
        <f>COUNTIF('CRUCE RIESGOS'!$AQ$21:$AQ$287,"ALTO")</f>
        <v>7</v>
      </c>
      <c r="G14" s="462"/>
      <c r="H14" s="462"/>
      <c r="I14" s="457"/>
      <c r="J14" s="458"/>
    </row>
    <row r="15" spans="1:62" ht="15" customHeight="1">
      <c r="B15" s="11"/>
      <c r="C15" s="463" t="s">
        <v>2021</v>
      </c>
      <c r="D15" s="463"/>
      <c r="E15" s="463"/>
      <c r="F15" s="90">
        <f>COUNTIF('CRUCE RIESGOS'!$AQ$21:$AQ$287,"EXTREMO")</f>
        <v>0</v>
      </c>
      <c r="G15" s="462"/>
      <c r="H15" s="462"/>
      <c r="I15" s="459"/>
      <c r="J15" s="460"/>
      <c r="M15" s="14">
        <v>1.05</v>
      </c>
      <c r="N15" s="14" t="str">
        <f>IFERROR(VLOOKUP(M15,'CRUCE RIESGOS'!$C$21:$D$294,2,FALSE),"")</f>
        <v/>
      </c>
      <c r="O15" s="14">
        <v>2.0499999999999998</v>
      </c>
      <c r="P15" s="14" t="str">
        <f>IFERROR(VLOOKUP(O15,'CRUCE RIESGOS'!$C$21:$D$294,2,FALSE),"")</f>
        <v/>
      </c>
      <c r="Q15" s="14">
        <v>3.05</v>
      </c>
      <c r="R15" s="14" t="str">
        <f>IFERROR(VLOOKUP(Q15,'CRUCE RIESGOS'!$C$21:$D$294,2,FALSE),"")</f>
        <v/>
      </c>
      <c r="S15" s="14">
        <v>4.05</v>
      </c>
      <c r="T15" s="14" t="str">
        <f>IFERROR(VLOOKUP(S15,'CRUCE RIESGOS'!$C$21:$D$294,2,FALSE),"")</f>
        <v/>
      </c>
      <c r="U15" s="14">
        <v>5.05</v>
      </c>
      <c r="V15" s="14" t="str">
        <f>IFERROR(VLOOKUP(U15,'CRUCE RIESGOS'!$C$21:$D$294,2,FALSE),"")</f>
        <v/>
      </c>
      <c r="W15" s="14">
        <v>6.05</v>
      </c>
      <c r="X15" s="14" t="str">
        <f>IFERROR(VLOOKUP(W15,'CRUCE RIESGOS'!$C$21:$D$294,2,FALSE),"")</f>
        <v/>
      </c>
      <c r="Y15" s="14">
        <v>7.05</v>
      </c>
      <c r="Z15" s="14" t="str">
        <f>IFERROR(VLOOKUP(Y15,'CRUCE RIESGOS'!$C$21:$D$294,2,FALSE),"")</f>
        <v/>
      </c>
      <c r="AA15" s="14">
        <v>8.0500000000000007</v>
      </c>
      <c r="AB15" s="14" t="str">
        <f>IFERROR(VLOOKUP(AA15,'CRUCE RIESGOS'!$C$21:$D$294,2,FALSE),"")</f>
        <v/>
      </c>
      <c r="AC15" s="14">
        <v>9.0500000000000007</v>
      </c>
      <c r="AD15" s="14" t="str">
        <f>IFERROR(VLOOKUP(AC15,'CRUCE RIESGOS'!$C$21:$D$294,2,FALSE),"")</f>
        <v/>
      </c>
      <c r="AE15" s="14">
        <v>10.050000000000001</v>
      </c>
      <c r="AF15" s="14" t="str">
        <f>IFERROR(VLOOKUP(AE15,'CRUCE RIESGOS'!$C$21:$D$294,2,FALSE),"")</f>
        <v/>
      </c>
      <c r="AG15" s="14">
        <v>11.05</v>
      </c>
      <c r="AH15" s="14" t="str">
        <f>IFERROR(VLOOKUP(AG15,'CRUCE RIESGOS'!$C$21:$D$294,2,FALSE),"")</f>
        <v/>
      </c>
      <c r="AI15" s="14">
        <v>12.05</v>
      </c>
      <c r="AJ15" s="14" t="str">
        <f>IFERROR(VLOOKUP(AI15,'CRUCE RIESGOS'!$C$21:$D$294,2,FALSE),"")</f>
        <v/>
      </c>
      <c r="AK15" s="14">
        <v>13.05</v>
      </c>
      <c r="AL15" s="14" t="str">
        <f>IFERROR(VLOOKUP(AK15,'CRUCE RIESGOS'!$C$21:$D$294,2,FALSE),"")</f>
        <v/>
      </c>
      <c r="AM15" s="14">
        <v>14.05</v>
      </c>
      <c r="AN15" s="14" t="str">
        <f>IFERROR(VLOOKUP(AM15,'CRUCE RIESGOS'!$C$21:$D$294,2,FALSE),"")</f>
        <v/>
      </c>
      <c r="AO15" s="14">
        <v>15.05</v>
      </c>
      <c r="AP15" s="14" t="str">
        <f>IFERROR(VLOOKUP(AO15,'CRUCE RIESGOS'!$C$21:$D$294,2,FALSE),"")</f>
        <v/>
      </c>
      <c r="AQ15" s="14">
        <v>16.05</v>
      </c>
      <c r="AR15" s="14" t="str">
        <f>IFERROR(VLOOKUP(AQ15,'CRUCE RIESGOS'!$C$21:$D$294,2,FALSE),"")</f>
        <v/>
      </c>
      <c r="AS15" s="14">
        <v>17.05</v>
      </c>
      <c r="AT15" s="14" t="str">
        <f>IFERROR(VLOOKUP(AS15,'CRUCE RIESGOS'!$C$21:$D$294,2,FALSE),"")</f>
        <v/>
      </c>
      <c r="AU15" s="14">
        <v>18.05</v>
      </c>
      <c r="AV15" s="14" t="str">
        <f>IFERROR(VLOOKUP(AU15,'CRUCE RIESGOS'!$C$21:$D$294,2,FALSE),"")</f>
        <v/>
      </c>
      <c r="AW15" s="14">
        <v>19.05</v>
      </c>
      <c r="AX15" s="14" t="str">
        <f>IFERROR(VLOOKUP(AW15,'CRUCE RIESGOS'!$C$21:$D$294,2,FALSE),"")</f>
        <v/>
      </c>
      <c r="AY15" s="14">
        <v>20.05</v>
      </c>
      <c r="AZ15" s="14" t="str">
        <f>IFERROR(VLOOKUP(AY15,'CRUCE RIESGOS'!$C$21:$D$294,2,FALSE),"")</f>
        <v/>
      </c>
      <c r="BA15" s="14">
        <v>21.05</v>
      </c>
      <c r="BB15" s="14" t="str">
        <f>IFERROR(VLOOKUP(BA15,'CRUCE RIESGOS'!$C$21:$D$294,2,FALSE),"")</f>
        <v/>
      </c>
      <c r="BC15" s="14">
        <v>22.05</v>
      </c>
      <c r="BD15" s="14" t="str">
        <f>IFERROR(VLOOKUP(BC15,'CRUCE RIESGOS'!$C$21:$D$294,2,FALSE),"")</f>
        <v/>
      </c>
      <c r="BE15" s="14">
        <v>23.05</v>
      </c>
      <c r="BF15" s="14" t="str">
        <f>IFERROR(VLOOKUP(BE15,'CRUCE RIESGOS'!$C$21:$D$294,2,FALSE),"")</f>
        <v/>
      </c>
      <c r="BG15" s="14">
        <v>24.05</v>
      </c>
      <c r="BH15" s="14" t="str">
        <f>IFERROR(VLOOKUP(BG15,'CRUCE RIESGOS'!$C$21:$D$294,2,FALSE),"")</f>
        <v/>
      </c>
      <c r="BI15" s="14">
        <v>25.05</v>
      </c>
      <c r="BJ15" s="14" t="str">
        <f>IFERROR(VLOOKUP(BI15,'CRUCE RIESGOS'!$C$21:$D$294,2,FALSE),"")</f>
        <v/>
      </c>
    </row>
    <row r="16" spans="1:62">
      <c r="N16" s="14" t="str">
        <f>IF(N17&lt;&gt;""," -R","")</f>
        <v/>
      </c>
      <c r="P16" s="14" t="str">
        <f>IF(P17&lt;&gt;""," -R","")</f>
        <v/>
      </c>
      <c r="R16" s="14" t="str">
        <f>IF(R17&lt;&gt;""," -R","")</f>
        <v/>
      </c>
      <c r="T16" s="14" t="str">
        <f>IF(T17&lt;&gt;""," -R","")</f>
        <v/>
      </c>
      <c r="V16" s="14" t="str">
        <f>IF(V17&lt;&gt;""," -R","")</f>
        <v/>
      </c>
      <c r="X16" s="14" t="str">
        <f>IF(X17&lt;&gt;""," -R","")</f>
        <v/>
      </c>
      <c r="Z16" s="14" t="str">
        <f>IF(Z17&lt;&gt;""," -R","")</f>
        <v/>
      </c>
      <c r="AB16" s="14" t="str">
        <f>IF(AB17&lt;&gt;""," -R","")</f>
        <v/>
      </c>
      <c r="AD16" s="14" t="str">
        <f>IF(AD17&lt;&gt;""," -R","")</f>
        <v/>
      </c>
      <c r="AF16" s="14" t="str">
        <f>IF(AF17&lt;&gt;""," -R","")</f>
        <v/>
      </c>
      <c r="AH16" s="14" t="str">
        <f>IF(AH17&lt;&gt;""," -R","")</f>
        <v/>
      </c>
      <c r="AJ16" s="14" t="str">
        <f>IF(AJ17&lt;&gt;""," -R","")</f>
        <v/>
      </c>
      <c r="AL16" s="14" t="str">
        <f>IF(AL17&lt;&gt;""," -R","")</f>
        <v/>
      </c>
      <c r="AN16" s="14" t="str">
        <f>IF(AN17&lt;&gt;""," -R","")</f>
        <v/>
      </c>
      <c r="AP16" s="14" t="str">
        <f>IF(AP17&lt;&gt;""," -R","")</f>
        <v/>
      </c>
      <c r="AR16" s="14" t="str">
        <f>IF(AR17&lt;&gt;""," -R","")</f>
        <v/>
      </c>
      <c r="AT16" s="14" t="str">
        <f>IF(AT17&lt;&gt;""," -R","")</f>
        <v/>
      </c>
      <c r="AV16" s="14" t="str">
        <f>IF(AV17&lt;&gt;""," -R","")</f>
        <v/>
      </c>
      <c r="AX16" s="14" t="str">
        <f>IF(AX17&lt;&gt;""," -R","")</f>
        <v/>
      </c>
      <c r="AZ16" s="14" t="str">
        <f>IF(AZ17&lt;&gt;""," -R","")</f>
        <v/>
      </c>
      <c r="BB16" s="14" t="str">
        <f>IF(BB17&lt;&gt;""," -R","")</f>
        <v/>
      </c>
      <c r="BD16" s="14" t="str">
        <f>IF(BD17&lt;&gt;""," -R","")</f>
        <v/>
      </c>
      <c r="BF16" s="14" t="str">
        <f>IF(BF17&lt;&gt;""," -R","")</f>
        <v/>
      </c>
      <c r="BH16" s="14" t="str">
        <f>IF(BH17&lt;&gt;""," -R","")</f>
        <v/>
      </c>
      <c r="BJ16" s="14" t="str">
        <f>IF(BJ17&lt;&gt;""," -R","")</f>
        <v/>
      </c>
    </row>
    <row r="17" spans="13:62">
      <c r="M17" s="14">
        <v>1.06</v>
      </c>
      <c r="N17" s="14" t="str">
        <f>IFERROR(VLOOKUP(M17,'CRUCE RIESGOS'!$C$21:$D$294,2,FALSE),"")</f>
        <v/>
      </c>
      <c r="O17" s="14">
        <v>2.06</v>
      </c>
      <c r="P17" s="14" t="str">
        <f>IFERROR(VLOOKUP(O17,'CRUCE RIESGOS'!$C$21:$D$294,2,FALSE),"")</f>
        <v/>
      </c>
      <c r="Q17" s="14">
        <v>3.06</v>
      </c>
      <c r="R17" s="14" t="str">
        <f>IFERROR(VLOOKUP(Q17,'CRUCE RIESGOS'!$C$21:$D$294,2,FALSE),"")</f>
        <v/>
      </c>
      <c r="S17" s="14">
        <v>4.0599999999999996</v>
      </c>
      <c r="T17" s="14" t="str">
        <f>IFERROR(VLOOKUP(S17,'CRUCE RIESGOS'!$C$21:$D$294,2,FALSE),"")</f>
        <v/>
      </c>
      <c r="U17" s="14">
        <v>5.0599999999999996</v>
      </c>
      <c r="V17" s="14" t="str">
        <f>IFERROR(VLOOKUP(U17,'CRUCE RIESGOS'!$C$21:$D$294,2,FALSE),"")</f>
        <v/>
      </c>
      <c r="W17" s="14">
        <v>6.06</v>
      </c>
      <c r="X17" s="14" t="str">
        <f>IFERROR(VLOOKUP(W17,'CRUCE RIESGOS'!$C$21:$D$294,2,FALSE),"")</f>
        <v/>
      </c>
      <c r="Y17" s="14">
        <v>7.06</v>
      </c>
      <c r="Z17" s="14" t="str">
        <f>IFERROR(VLOOKUP(Y17,'CRUCE RIESGOS'!$C$21:$D$294,2,FALSE),"")</f>
        <v/>
      </c>
      <c r="AA17" s="14">
        <v>8.06</v>
      </c>
      <c r="AB17" s="14" t="str">
        <f>IFERROR(VLOOKUP(AA17,'CRUCE RIESGOS'!$C$21:$D$294,2,FALSE),"")</f>
        <v/>
      </c>
      <c r="AC17" s="14">
        <v>9.06</v>
      </c>
      <c r="AD17" s="14" t="str">
        <f>IFERROR(VLOOKUP(AC17,'CRUCE RIESGOS'!$C$21:$D$294,2,FALSE),"")</f>
        <v/>
      </c>
      <c r="AE17" s="14">
        <v>10.06</v>
      </c>
      <c r="AF17" s="14" t="str">
        <f>IFERROR(VLOOKUP(AE17,'CRUCE RIESGOS'!$C$21:$D$294,2,FALSE),"")</f>
        <v/>
      </c>
      <c r="AG17" s="14">
        <v>11.06</v>
      </c>
      <c r="AH17" s="14" t="str">
        <f>IFERROR(VLOOKUP(AG17,'CRUCE RIESGOS'!$C$21:$D$294,2,FALSE),"")</f>
        <v/>
      </c>
      <c r="AI17" s="14">
        <v>12.06</v>
      </c>
      <c r="AJ17" s="14" t="str">
        <f>IFERROR(VLOOKUP(AI17,'CRUCE RIESGOS'!$C$21:$D$294,2,FALSE),"")</f>
        <v/>
      </c>
      <c r="AK17" s="14">
        <v>13.06</v>
      </c>
      <c r="AL17" s="14" t="str">
        <f>IFERROR(VLOOKUP(AK17,'CRUCE RIESGOS'!$C$21:$D$294,2,FALSE),"")</f>
        <v/>
      </c>
      <c r="AM17" s="14">
        <v>14.06</v>
      </c>
      <c r="AN17" s="14" t="str">
        <f>IFERROR(VLOOKUP(AM17,'CRUCE RIESGOS'!$C$21:$D$294,2,FALSE),"")</f>
        <v/>
      </c>
      <c r="AO17" s="14">
        <v>15.06</v>
      </c>
      <c r="AP17" s="14" t="str">
        <f>IFERROR(VLOOKUP(AO17,'CRUCE RIESGOS'!$C$21:$D$294,2,FALSE),"")</f>
        <v/>
      </c>
      <c r="AQ17" s="14">
        <v>16.059999999999999</v>
      </c>
      <c r="AR17" s="14" t="str">
        <f>IFERROR(VLOOKUP(AQ17,'CRUCE RIESGOS'!$C$21:$D$294,2,FALSE),"")</f>
        <v/>
      </c>
      <c r="AS17" s="14">
        <v>17.059999999999999</v>
      </c>
      <c r="AT17" s="14" t="str">
        <f>IFERROR(VLOOKUP(AS17,'CRUCE RIESGOS'!$C$21:$D$294,2,FALSE),"")</f>
        <v/>
      </c>
      <c r="AU17" s="14">
        <v>18.059999999999999</v>
      </c>
      <c r="AV17" s="14" t="str">
        <f>IFERROR(VLOOKUP(AU17,'CRUCE RIESGOS'!$C$21:$D$294,2,FALSE),"")</f>
        <v/>
      </c>
      <c r="AW17" s="14">
        <v>19.059999999999999</v>
      </c>
      <c r="AX17" s="14" t="str">
        <f>IFERROR(VLOOKUP(AW17,'CRUCE RIESGOS'!$C$21:$D$294,2,FALSE),"")</f>
        <v/>
      </c>
      <c r="AY17" s="14">
        <v>20.059999999999999</v>
      </c>
      <c r="AZ17" s="14" t="str">
        <f>IFERROR(VLOOKUP(AY17,'CRUCE RIESGOS'!$C$21:$D$294,2,FALSE),"")</f>
        <v/>
      </c>
      <c r="BA17" s="14">
        <v>21.06</v>
      </c>
      <c r="BB17" s="14" t="str">
        <f>IFERROR(VLOOKUP(BA17,'CRUCE RIESGOS'!$C$21:$D$294,2,FALSE),"")</f>
        <v/>
      </c>
      <c r="BC17" s="14">
        <v>22.06</v>
      </c>
      <c r="BD17" s="14" t="str">
        <f>IFERROR(VLOOKUP(BC17,'CRUCE RIESGOS'!$C$21:$D$294,2,FALSE),"")</f>
        <v/>
      </c>
      <c r="BE17" s="14">
        <v>23.06</v>
      </c>
      <c r="BF17" s="14" t="str">
        <f>IFERROR(VLOOKUP(BE17,'CRUCE RIESGOS'!$C$21:$D$294,2,FALSE),"")</f>
        <v/>
      </c>
      <c r="BG17" s="14">
        <v>24.06</v>
      </c>
      <c r="BH17" s="14" t="str">
        <f>IFERROR(VLOOKUP(BG17,'CRUCE RIESGOS'!$C$21:$D$294,2,FALSE),"")</f>
        <v/>
      </c>
      <c r="BI17" s="14">
        <v>25.06</v>
      </c>
      <c r="BJ17" s="14" t="str">
        <f>IFERROR(VLOOKUP(BI17,'CRUCE RIESGOS'!$C$21:$D$294,2,FALSE),"")</f>
        <v/>
      </c>
    </row>
    <row r="18" spans="13:62">
      <c r="N18" s="14" t="str">
        <f>IF(N19&lt;&gt;""," -R","")</f>
        <v/>
      </c>
      <c r="P18" s="14" t="str">
        <f>IF(P19&lt;&gt;""," -R","")</f>
        <v/>
      </c>
      <c r="R18" s="14" t="str">
        <f>IF(R19&lt;&gt;""," -R","")</f>
        <v/>
      </c>
      <c r="T18" s="14" t="str">
        <f>IF(T19&lt;&gt;""," -R","")</f>
        <v/>
      </c>
      <c r="V18" s="14" t="str">
        <f>IF(V19&lt;&gt;""," -R","")</f>
        <v/>
      </c>
      <c r="X18" s="14" t="str">
        <f>IF(X19&lt;&gt;""," -R","")</f>
        <v/>
      </c>
      <c r="Z18" s="14" t="str">
        <f>IF(Z19&lt;&gt;""," -R","")</f>
        <v/>
      </c>
      <c r="AB18" s="14" t="str">
        <f>IF(AB19&lt;&gt;""," -R","")</f>
        <v/>
      </c>
      <c r="AD18" s="14" t="str">
        <f>IF(AD19&lt;&gt;""," -R","")</f>
        <v/>
      </c>
      <c r="AF18" s="14" t="str">
        <f>IF(AF19&lt;&gt;""," -R","")</f>
        <v/>
      </c>
      <c r="AH18" s="14" t="str">
        <f>IF(AH19&lt;&gt;""," -R","")</f>
        <v/>
      </c>
      <c r="AJ18" s="14" t="str">
        <f>IF(AJ19&lt;&gt;""," -R","")</f>
        <v/>
      </c>
      <c r="AL18" s="14" t="str">
        <f>IF(AL19&lt;&gt;""," -R","")</f>
        <v/>
      </c>
      <c r="AN18" s="14" t="str">
        <f>IF(AN19&lt;&gt;""," -R","")</f>
        <v/>
      </c>
      <c r="AP18" s="14" t="str">
        <f>IF(AP19&lt;&gt;""," -R","")</f>
        <v/>
      </c>
      <c r="AR18" s="14" t="str">
        <f>IF(AR19&lt;&gt;""," -R","")</f>
        <v/>
      </c>
      <c r="AT18" s="14" t="str">
        <f>IF(AT19&lt;&gt;""," -R","")</f>
        <v/>
      </c>
      <c r="AV18" s="14" t="str">
        <f>IF(AV19&lt;&gt;""," -R","")</f>
        <v/>
      </c>
      <c r="AX18" s="14" t="str">
        <f>IF(AX19&lt;&gt;""," -R","")</f>
        <v/>
      </c>
      <c r="AZ18" s="14" t="str">
        <f>IF(AZ19&lt;&gt;""," -R","")</f>
        <v/>
      </c>
      <c r="BB18" s="14" t="str">
        <f>IF(BB19&lt;&gt;""," -R","")</f>
        <v/>
      </c>
      <c r="BD18" s="14" t="str">
        <f>IF(BD19&lt;&gt;""," -R","")</f>
        <v/>
      </c>
      <c r="BF18" s="14" t="str">
        <f>IF(BF19&lt;&gt;""," -R","")</f>
        <v/>
      </c>
      <c r="BH18" s="14" t="str">
        <f>IF(BH19&lt;&gt;""," -R","")</f>
        <v/>
      </c>
      <c r="BJ18" s="14" t="str">
        <f>IF(BJ19&lt;&gt;""," -R","")</f>
        <v/>
      </c>
    </row>
    <row r="19" spans="13:62">
      <c r="M19" s="14">
        <v>1.07</v>
      </c>
      <c r="N19" s="14" t="str">
        <f>IFERROR(VLOOKUP(M19,'CRUCE RIESGOS'!$C$21:$D$294,2,FALSE),"")</f>
        <v/>
      </c>
      <c r="O19" s="14">
        <v>2.0699999999999998</v>
      </c>
      <c r="P19" s="14" t="str">
        <f>IFERROR(VLOOKUP(O19,'CRUCE RIESGOS'!$C$21:$D$294,2,FALSE),"")</f>
        <v/>
      </c>
      <c r="Q19" s="14">
        <v>3.07</v>
      </c>
      <c r="R19" s="14" t="str">
        <f>IFERROR(VLOOKUP(Q19,'CRUCE RIESGOS'!$C$21:$D$294,2,FALSE),"")</f>
        <v/>
      </c>
      <c r="S19" s="14">
        <v>4.07</v>
      </c>
      <c r="T19" s="14" t="str">
        <f>IFERROR(VLOOKUP(S19,'CRUCE RIESGOS'!$C$21:$D$294,2,FALSE),"")</f>
        <v/>
      </c>
      <c r="U19" s="14">
        <v>5.07</v>
      </c>
      <c r="V19" s="14" t="str">
        <f>IFERROR(VLOOKUP(U19,'CRUCE RIESGOS'!$C$21:$D$294,2,FALSE),"")</f>
        <v/>
      </c>
      <c r="W19" s="14">
        <v>6.07</v>
      </c>
      <c r="X19" s="14" t="str">
        <f>IFERROR(VLOOKUP(W19,'CRUCE RIESGOS'!$C$21:$D$294,2,FALSE),"")</f>
        <v/>
      </c>
      <c r="Y19" s="14">
        <v>7.07</v>
      </c>
      <c r="Z19" s="14" t="str">
        <f>IFERROR(VLOOKUP(Y19,'CRUCE RIESGOS'!$C$21:$D$294,2,FALSE),"")</f>
        <v/>
      </c>
      <c r="AA19" s="14">
        <v>8.07</v>
      </c>
      <c r="AB19" s="14" t="str">
        <f>IFERROR(VLOOKUP(AA19,'CRUCE RIESGOS'!$C$21:$D$294,2,FALSE),"")</f>
        <v/>
      </c>
      <c r="AC19" s="14">
        <v>9.07</v>
      </c>
      <c r="AD19" s="14" t="str">
        <f>IFERROR(VLOOKUP(AC19,'CRUCE RIESGOS'!$C$21:$D$294,2,FALSE),"")</f>
        <v/>
      </c>
      <c r="AE19" s="14">
        <v>10.07</v>
      </c>
      <c r="AF19" s="14" t="str">
        <f>IFERROR(VLOOKUP(AE19,'CRUCE RIESGOS'!$C$21:$D$294,2,FALSE),"")</f>
        <v/>
      </c>
      <c r="AG19" s="14">
        <v>11.07</v>
      </c>
      <c r="AH19" s="14" t="str">
        <f>IFERROR(VLOOKUP(AG19,'CRUCE RIESGOS'!$C$21:$D$294,2,FALSE),"")</f>
        <v/>
      </c>
      <c r="AI19" s="14">
        <v>12.07</v>
      </c>
      <c r="AJ19" s="14" t="str">
        <f>IFERROR(VLOOKUP(AI19,'CRUCE RIESGOS'!$C$21:$D$294,2,FALSE),"")</f>
        <v/>
      </c>
      <c r="AK19" s="14">
        <v>13.07</v>
      </c>
      <c r="AL19" s="14" t="str">
        <f>IFERROR(VLOOKUP(AK19,'CRUCE RIESGOS'!$C$21:$D$294,2,FALSE),"")</f>
        <v/>
      </c>
      <c r="AM19" s="14">
        <v>14.07</v>
      </c>
      <c r="AN19" s="14" t="str">
        <f>IFERROR(VLOOKUP(AM19,'CRUCE RIESGOS'!$C$21:$D$294,2,FALSE),"")</f>
        <v/>
      </c>
      <c r="AO19" s="14">
        <v>15.07</v>
      </c>
      <c r="AP19" s="14" t="str">
        <f>IFERROR(VLOOKUP(AO19,'CRUCE RIESGOS'!$C$21:$D$294,2,FALSE),"")</f>
        <v/>
      </c>
      <c r="AQ19" s="14">
        <v>16.07</v>
      </c>
      <c r="AR19" s="14" t="str">
        <f>IFERROR(VLOOKUP(AQ19,'CRUCE RIESGOS'!$C$21:$D$294,2,FALSE),"")</f>
        <v/>
      </c>
      <c r="AS19" s="14">
        <v>17.07</v>
      </c>
      <c r="AT19" s="14" t="str">
        <f>IFERROR(VLOOKUP(AS19,'CRUCE RIESGOS'!$C$21:$D$294,2,FALSE),"")</f>
        <v/>
      </c>
      <c r="AU19" s="14">
        <v>18.07</v>
      </c>
      <c r="AV19" s="14" t="str">
        <f>IFERROR(VLOOKUP(AU19,'CRUCE RIESGOS'!$C$21:$D$294,2,FALSE),"")</f>
        <v/>
      </c>
      <c r="AW19" s="14">
        <v>19.07</v>
      </c>
      <c r="AX19" s="14" t="str">
        <f>IFERROR(VLOOKUP(AW19,'CRUCE RIESGOS'!$C$21:$D$294,2,FALSE),"")</f>
        <v/>
      </c>
      <c r="AY19" s="14">
        <v>20.07</v>
      </c>
      <c r="AZ19" s="14" t="str">
        <f>IFERROR(VLOOKUP(AY19,'CRUCE RIESGOS'!$C$21:$D$294,2,FALSE),"")</f>
        <v/>
      </c>
      <c r="BA19" s="14">
        <v>21.07</v>
      </c>
      <c r="BB19" s="14" t="str">
        <f>IFERROR(VLOOKUP(BA19,'CRUCE RIESGOS'!$C$21:$D$294,2,FALSE),"")</f>
        <v/>
      </c>
      <c r="BC19" s="14">
        <v>22.07</v>
      </c>
      <c r="BD19" s="14" t="str">
        <f>IFERROR(VLOOKUP(BC19,'CRUCE RIESGOS'!$C$21:$D$294,2,FALSE),"")</f>
        <v/>
      </c>
      <c r="BE19" s="14">
        <v>23.07</v>
      </c>
      <c r="BF19" s="14" t="str">
        <f>IFERROR(VLOOKUP(BE19,'CRUCE RIESGOS'!$C$21:$D$294,2,FALSE),"")</f>
        <v/>
      </c>
      <c r="BG19" s="14">
        <v>24.07</v>
      </c>
      <c r="BH19" s="14" t="str">
        <f>IFERROR(VLOOKUP(BG19,'CRUCE RIESGOS'!$C$21:$D$294,2,FALSE),"")</f>
        <v/>
      </c>
      <c r="BI19" s="14">
        <v>25.07</v>
      </c>
      <c r="BJ19" s="14" t="str">
        <f>IFERROR(VLOOKUP(BI19,'CRUCE RIESGOS'!$C$21:$D$294,2,FALSE),"")</f>
        <v/>
      </c>
    </row>
    <row r="20" spans="13:62">
      <c r="N20" s="14" t="str">
        <f>IF(N21&lt;&gt;""," -R","")</f>
        <v/>
      </c>
      <c r="P20" s="14" t="str">
        <f>IF(P21&lt;&gt;""," -R","")</f>
        <v/>
      </c>
      <c r="R20" s="14" t="str">
        <f>IF(R21&lt;&gt;""," -R","")</f>
        <v/>
      </c>
      <c r="T20" s="14" t="str">
        <f>IF(T21&lt;&gt;""," -R","")</f>
        <v/>
      </c>
      <c r="V20" s="14" t="str">
        <f>IF(V21&lt;&gt;""," -R","")</f>
        <v/>
      </c>
      <c r="X20" s="14" t="str">
        <f>IF(X21&lt;&gt;""," -R","")</f>
        <v/>
      </c>
      <c r="Z20" s="14" t="str">
        <f>IF(Z21&lt;&gt;""," -R","")</f>
        <v/>
      </c>
      <c r="AB20" s="14" t="str">
        <f>IF(AB21&lt;&gt;""," -R","")</f>
        <v/>
      </c>
      <c r="AD20" s="14" t="str">
        <f>IF(AD21&lt;&gt;""," -R","")</f>
        <v/>
      </c>
      <c r="AF20" s="14" t="str">
        <f>IF(AF21&lt;&gt;""," -R","")</f>
        <v/>
      </c>
      <c r="AH20" s="14" t="str">
        <f>IF(AH21&lt;&gt;""," -R","")</f>
        <v/>
      </c>
      <c r="AJ20" s="14" t="str">
        <f>IF(AJ21&lt;&gt;""," -R","")</f>
        <v/>
      </c>
      <c r="AL20" s="14" t="str">
        <f>IF(AL21&lt;&gt;""," -R","")</f>
        <v/>
      </c>
      <c r="AN20" s="14" t="str">
        <f>IF(AN21&lt;&gt;""," -R","")</f>
        <v/>
      </c>
      <c r="AP20" s="14" t="str">
        <f>IF(AP21&lt;&gt;""," -R","")</f>
        <v/>
      </c>
      <c r="AR20" s="14" t="str">
        <f>IF(AR21&lt;&gt;""," -R","")</f>
        <v/>
      </c>
      <c r="AT20" s="14" t="str">
        <f>IF(AT21&lt;&gt;""," -R","")</f>
        <v/>
      </c>
      <c r="AV20" s="14" t="str">
        <f>IF(AV21&lt;&gt;""," -R","")</f>
        <v/>
      </c>
      <c r="AX20" s="14" t="str">
        <f>IF(AX21&lt;&gt;""," -R","")</f>
        <v/>
      </c>
      <c r="AZ20" s="14" t="str">
        <f>IF(AZ21&lt;&gt;""," -R","")</f>
        <v/>
      </c>
      <c r="BB20" s="14" t="str">
        <f>IF(BB21&lt;&gt;""," -R","")</f>
        <v/>
      </c>
      <c r="BD20" s="14" t="str">
        <f>IF(BD21&lt;&gt;""," -R","")</f>
        <v/>
      </c>
      <c r="BF20" s="14" t="str">
        <f>IF(BF21&lt;&gt;""," -R","")</f>
        <v/>
      </c>
      <c r="BH20" s="14" t="str">
        <f>IF(BH21&lt;&gt;""," -R","")</f>
        <v/>
      </c>
      <c r="BJ20" s="14" t="str">
        <f>IF(BJ21&lt;&gt;""," -R","")</f>
        <v/>
      </c>
    </row>
    <row r="21" spans="13:62">
      <c r="M21" s="14">
        <v>1.08</v>
      </c>
      <c r="N21" s="14" t="str">
        <f>IFERROR(VLOOKUP(M21,'CRUCE RIESGOS'!$C$21:$D$294,2,FALSE),"")</f>
        <v/>
      </c>
      <c r="O21" s="14">
        <v>2.08</v>
      </c>
      <c r="P21" s="14" t="str">
        <f>IFERROR(VLOOKUP(O21,'CRUCE RIESGOS'!$C$21:$D$294,2,FALSE),"")</f>
        <v/>
      </c>
      <c r="Q21" s="14">
        <v>3.08</v>
      </c>
      <c r="R21" s="14" t="str">
        <f>IFERROR(VLOOKUP(Q21,'CRUCE RIESGOS'!$C$21:$D$294,2,FALSE),"")</f>
        <v/>
      </c>
      <c r="S21" s="14">
        <v>4.08</v>
      </c>
      <c r="T21" s="14" t="str">
        <f>IFERROR(VLOOKUP(S21,'CRUCE RIESGOS'!$C$21:$D$294,2,FALSE),"")</f>
        <v/>
      </c>
      <c r="U21" s="14">
        <v>5.08</v>
      </c>
      <c r="V21" s="14" t="str">
        <f>IFERROR(VLOOKUP(U21,'CRUCE RIESGOS'!$C$21:$D$294,2,FALSE),"")</f>
        <v/>
      </c>
      <c r="W21" s="14">
        <v>6.08</v>
      </c>
      <c r="X21" s="14" t="str">
        <f>IFERROR(VLOOKUP(W21,'CRUCE RIESGOS'!$C$21:$D$294,2,FALSE),"")</f>
        <v/>
      </c>
      <c r="Y21" s="14">
        <v>7.08</v>
      </c>
      <c r="Z21" s="14" t="str">
        <f>IFERROR(VLOOKUP(Y21,'CRUCE RIESGOS'!$C$21:$D$294,2,FALSE),"")</f>
        <v/>
      </c>
      <c r="AA21" s="14">
        <v>8.08</v>
      </c>
      <c r="AB21" s="14" t="str">
        <f>IFERROR(VLOOKUP(AA21,'CRUCE RIESGOS'!$C$21:$D$294,2,FALSE),"")</f>
        <v/>
      </c>
      <c r="AC21" s="14">
        <v>9.08</v>
      </c>
      <c r="AD21" s="14" t="str">
        <f>IFERROR(VLOOKUP(AC21,'CRUCE RIESGOS'!$C$21:$D$294,2,FALSE),"")</f>
        <v/>
      </c>
      <c r="AE21" s="14">
        <v>10.08</v>
      </c>
      <c r="AF21" s="14" t="str">
        <f>IFERROR(VLOOKUP(AE21,'CRUCE RIESGOS'!$C$21:$D$294,2,FALSE),"")</f>
        <v/>
      </c>
      <c r="AG21" s="14">
        <v>11.08</v>
      </c>
      <c r="AH21" s="14" t="str">
        <f>IFERROR(VLOOKUP(AG21,'CRUCE RIESGOS'!$C$21:$D$294,2,FALSE),"")</f>
        <v/>
      </c>
      <c r="AI21" s="14">
        <v>12.08</v>
      </c>
      <c r="AJ21" s="14" t="str">
        <f>IFERROR(VLOOKUP(AI21,'CRUCE RIESGOS'!$C$21:$D$294,2,FALSE),"")</f>
        <v/>
      </c>
      <c r="AK21" s="14">
        <v>13.08</v>
      </c>
      <c r="AL21" s="14" t="str">
        <f>IFERROR(VLOOKUP(AK21,'CRUCE RIESGOS'!$C$21:$D$294,2,FALSE),"")</f>
        <v/>
      </c>
      <c r="AM21" s="14">
        <v>14.08</v>
      </c>
      <c r="AN21" s="14" t="str">
        <f>IFERROR(VLOOKUP(AM21,'CRUCE RIESGOS'!$C$21:$D$294,2,FALSE),"")</f>
        <v/>
      </c>
      <c r="AO21" s="14">
        <v>15.08</v>
      </c>
      <c r="AP21" s="14" t="str">
        <f>IFERROR(VLOOKUP(AO21,'CRUCE RIESGOS'!$C$21:$D$294,2,FALSE),"")</f>
        <v/>
      </c>
      <c r="AQ21" s="14">
        <v>16.079999999999998</v>
      </c>
      <c r="AR21" s="14" t="str">
        <f>IFERROR(VLOOKUP(AQ21,'CRUCE RIESGOS'!$C$21:$D$294,2,FALSE),"")</f>
        <v/>
      </c>
      <c r="AS21" s="14">
        <v>17.079999999999998</v>
      </c>
      <c r="AT21" s="14" t="str">
        <f>IFERROR(VLOOKUP(AS21,'CRUCE RIESGOS'!$C$21:$D$294,2,FALSE),"")</f>
        <v/>
      </c>
      <c r="AU21" s="14">
        <v>18.079999999999998</v>
      </c>
      <c r="AV21" s="14" t="str">
        <f>IFERROR(VLOOKUP(AU21,'CRUCE RIESGOS'!$C$21:$D$294,2,FALSE),"")</f>
        <v/>
      </c>
      <c r="AW21" s="14">
        <v>19.079999999999998</v>
      </c>
      <c r="AX21" s="14" t="str">
        <f>IFERROR(VLOOKUP(AW21,'CRUCE RIESGOS'!$C$21:$D$294,2,FALSE),"")</f>
        <v/>
      </c>
      <c r="AY21" s="14">
        <v>20.079999999999998</v>
      </c>
      <c r="AZ21" s="14" t="str">
        <f>IFERROR(VLOOKUP(AY21,'CRUCE RIESGOS'!$C$21:$D$294,2,FALSE),"")</f>
        <v/>
      </c>
      <c r="BA21" s="14">
        <v>21.08</v>
      </c>
      <c r="BB21" s="14" t="str">
        <f>IFERROR(VLOOKUP(BA21,'CRUCE RIESGOS'!$C$21:$D$294,2,FALSE),"")</f>
        <v/>
      </c>
      <c r="BC21" s="14">
        <v>22.08</v>
      </c>
      <c r="BD21" s="14" t="str">
        <f>IFERROR(VLOOKUP(BC21,'CRUCE RIESGOS'!$C$21:$D$294,2,FALSE),"")</f>
        <v/>
      </c>
      <c r="BE21" s="14">
        <v>23.08</v>
      </c>
      <c r="BF21" s="14" t="str">
        <f>IFERROR(VLOOKUP(BE21,'CRUCE RIESGOS'!$C$21:$D$294,2,FALSE),"")</f>
        <v/>
      </c>
      <c r="BG21" s="14">
        <v>24.08</v>
      </c>
      <c r="BH21" s="14" t="str">
        <f>IFERROR(VLOOKUP(BG21,'CRUCE RIESGOS'!$C$21:$D$294,2,FALSE),"")</f>
        <v/>
      </c>
      <c r="BI21" s="14">
        <v>25.08</v>
      </c>
      <c r="BJ21" s="14" t="str">
        <f>IFERROR(VLOOKUP(BI21,'CRUCE RIESGOS'!$C$21:$D$294,2,FALSE),"")</f>
        <v/>
      </c>
    </row>
    <row r="22" spans="13:62">
      <c r="N22" s="14" t="str">
        <f>IF(N23&lt;&gt;""," -R","")</f>
        <v/>
      </c>
      <c r="P22" s="14" t="str">
        <f>IF(P23&lt;&gt;""," -R","")</f>
        <v/>
      </c>
      <c r="R22" s="14" t="str">
        <f>IF(R23&lt;&gt;""," -R","")</f>
        <v/>
      </c>
      <c r="T22" s="14" t="str">
        <f>IF(T23&lt;&gt;""," -R","")</f>
        <v/>
      </c>
      <c r="V22" s="14" t="str">
        <f>IF(V23&lt;&gt;""," -R","")</f>
        <v/>
      </c>
      <c r="X22" s="14" t="str">
        <f>IF(X23&lt;&gt;""," -R","")</f>
        <v/>
      </c>
      <c r="Z22" s="14" t="str">
        <f>IF(Z23&lt;&gt;""," -R","")</f>
        <v/>
      </c>
      <c r="AB22" s="14" t="str">
        <f>IF(AB23&lt;&gt;""," -R","")</f>
        <v/>
      </c>
      <c r="AD22" s="14" t="str">
        <f>IF(AD23&lt;&gt;""," -R","")</f>
        <v/>
      </c>
      <c r="AF22" s="14" t="str">
        <f>IF(AF23&lt;&gt;""," -R","")</f>
        <v/>
      </c>
      <c r="AH22" s="14" t="str">
        <f>IF(AH23&lt;&gt;""," -R","")</f>
        <v/>
      </c>
      <c r="AJ22" s="14" t="str">
        <f>IF(AJ23&lt;&gt;""," -R","")</f>
        <v/>
      </c>
      <c r="AL22" s="14" t="str">
        <f>IF(AL23&lt;&gt;""," -R","")</f>
        <v/>
      </c>
      <c r="AN22" s="14" t="str">
        <f>IF(AN23&lt;&gt;""," -R","")</f>
        <v/>
      </c>
      <c r="AP22" s="14" t="str">
        <f>IF(AP23&lt;&gt;""," -R","")</f>
        <v/>
      </c>
      <c r="AR22" s="14" t="str">
        <f>IF(AR23&lt;&gt;""," -R","")</f>
        <v/>
      </c>
      <c r="AT22" s="14" t="str">
        <f>IF(AT23&lt;&gt;""," -R","")</f>
        <v/>
      </c>
      <c r="AV22" s="14" t="str">
        <f>IF(AV23&lt;&gt;""," -R","")</f>
        <v/>
      </c>
      <c r="AX22" s="14" t="str">
        <f>IF(AX23&lt;&gt;""," -R","")</f>
        <v/>
      </c>
      <c r="AZ22" s="14" t="str">
        <f>IF(AZ23&lt;&gt;""," -R","")</f>
        <v/>
      </c>
      <c r="BB22" s="14" t="str">
        <f>IF(BB23&lt;&gt;""," -R","")</f>
        <v/>
      </c>
      <c r="BD22" s="14" t="str">
        <f>IF(BD23&lt;&gt;""," -R","")</f>
        <v/>
      </c>
      <c r="BF22" s="14" t="str">
        <f>IF(BF23&lt;&gt;""," -R","")</f>
        <v/>
      </c>
      <c r="BH22" s="14" t="str">
        <f>IF(BH23&lt;&gt;""," -R","")</f>
        <v/>
      </c>
      <c r="BJ22" s="14" t="str">
        <f>IF(BJ23&lt;&gt;""," -R","")</f>
        <v/>
      </c>
    </row>
    <row r="23" spans="13:62">
      <c r="M23" s="14">
        <v>1.0900000000000001</v>
      </c>
      <c r="N23" s="14" t="str">
        <f>IFERROR(VLOOKUP(M23,'CRUCE RIESGOS'!$C$21:$D$294,2,FALSE),"")</f>
        <v/>
      </c>
      <c r="O23" s="14">
        <v>2.09</v>
      </c>
      <c r="P23" s="14" t="str">
        <f>IFERROR(VLOOKUP(O23,'CRUCE RIESGOS'!$C$21:$D$294,2,FALSE),"")</f>
        <v/>
      </c>
      <c r="Q23" s="14">
        <v>3.09</v>
      </c>
      <c r="R23" s="14" t="str">
        <f>IFERROR(VLOOKUP(Q23,'CRUCE RIESGOS'!$C$21:$D$294,2,FALSE),"")</f>
        <v/>
      </c>
      <c r="S23" s="14">
        <v>4.09</v>
      </c>
      <c r="T23" s="14" t="str">
        <f>IFERROR(VLOOKUP(S23,'CRUCE RIESGOS'!$C$21:$D$294,2,FALSE),"")</f>
        <v/>
      </c>
      <c r="U23" s="14">
        <v>5.09</v>
      </c>
      <c r="V23" s="14" t="str">
        <f>IFERROR(VLOOKUP(U23,'CRUCE RIESGOS'!$C$21:$D$294,2,FALSE),"")</f>
        <v/>
      </c>
      <c r="W23" s="14">
        <v>6.09</v>
      </c>
      <c r="X23" s="14" t="str">
        <f>IFERROR(VLOOKUP(W23,'CRUCE RIESGOS'!$C$21:$D$294,2,FALSE),"")</f>
        <v/>
      </c>
      <c r="Y23" s="14">
        <v>7.09</v>
      </c>
      <c r="Z23" s="14" t="str">
        <f>IFERROR(VLOOKUP(Y23,'CRUCE RIESGOS'!$C$21:$D$294,2,FALSE),"")</f>
        <v/>
      </c>
      <c r="AA23" s="14">
        <v>8.09</v>
      </c>
      <c r="AB23" s="14" t="str">
        <f>IFERROR(VLOOKUP(AA23,'CRUCE RIESGOS'!$C$21:$D$294,2,FALSE),"")</f>
        <v/>
      </c>
      <c r="AC23" s="14">
        <v>9.09</v>
      </c>
      <c r="AD23" s="14" t="str">
        <f>IFERROR(VLOOKUP(AC23,'CRUCE RIESGOS'!$C$21:$D$294,2,FALSE),"")</f>
        <v/>
      </c>
      <c r="AE23" s="14">
        <v>10.09</v>
      </c>
      <c r="AF23" s="14" t="str">
        <f>IFERROR(VLOOKUP(AE23,'CRUCE RIESGOS'!$C$21:$D$294,2,FALSE),"")</f>
        <v/>
      </c>
      <c r="AG23" s="14">
        <v>11.09</v>
      </c>
      <c r="AH23" s="14" t="str">
        <f>IFERROR(VLOOKUP(AG23,'CRUCE RIESGOS'!$C$21:$D$294,2,FALSE),"")</f>
        <v/>
      </c>
      <c r="AI23" s="14">
        <v>12.09</v>
      </c>
      <c r="AJ23" s="14" t="str">
        <f>IFERROR(VLOOKUP(AI23,'CRUCE RIESGOS'!$C$21:$D$294,2,FALSE),"")</f>
        <v/>
      </c>
      <c r="AK23" s="14">
        <v>13.09</v>
      </c>
      <c r="AL23" s="14" t="str">
        <f>IFERROR(VLOOKUP(AK23,'CRUCE RIESGOS'!$C$21:$D$294,2,FALSE),"")</f>
        <v/>
      </c>
      <c r="AM23" s="14">
        <v>14.09</v>
      </c>
      <c r="AN23" s="14" t="str">
        <f>IFERROR(VLOOKUP(AM23,'CRUCE RIESGOS'!$C$21:$D$294,2,FALSE),"")</f>
        <v/>
      </c>
      <c r="AO23" s="14">
        <v>15.09</v>
      </c>
      <c r="AP23" s="14" t="str">
        <f>IFERROR(VLOOKUP(AO23,'CRUCE RIESGOS'!$C$21:$D$294,2,FALSE),"")</f>
        <v/>
      </c>
      <c r="AQ23" s="14">
        <v>16.09</v>
      </c>
      <c r="AR23" s="14" t="str">
        <f>IFERROR(VLOOKUP(AQ23,'CRUCE RIESGOS'!$C$21:$D$294,2,FALSE),"")</f>
        <v/>
      </c>
      <c r="AS23" s="14">
        <v>17.09</v>
      </c>
      <c r="AT23" s="14" t="str">
        <f>IFERROR(VLOOKUP(AS23,'CRUCE RIESGOS'!$C$21:$D$294,2,FALSE),"")</f>
        <v/>
      </c>
      <c r="AU23" s="14">
        <v>18.09</v>
      </c>
      <c r="AV23" s="14" t="str">
        <f>IFERROR(VLOOKUP(AU23,'CRUCE RIESGOS'!$C$21:$D$294,2,FALSE),"")</f>
        <v/>
      </c>
      <c r="AW23" s="14">
        <v>19.09</v>
      </c>
      <c r="AX23" s="14" t="str">
        <f>IFERROR(VLOOKUP(AW23,'CRUCE RIESGOS'!$C$21:$D$294,2,FALSE),"")</f>
        <v/>
      </c>
      <c r="AY23" s="14">
        <v>20.09</v>
      </c>
      <c r="AZ23" s="14" t="str">
        <f>IFERROR(VLOOKUP(AY23,'CRUCE RIESGOS'!$C$21:$D$294,2,FALSE),"")</f>
        <v/>
      </c>
      <c r="BA23" s="14">
        <v>21.09</v>
      </c>
      <c r="BB23" s="14" t="str">
        <f>IFERROR(VLOOKUP(BA23,'CRUCE RIESGOS'!$C$21:$D$294,2,FALSE),"")</f>
        <v/>
      </c>
      <c r="BC23" s="14">
        <v>22.09</v>
      </c>
      <c r="BD23" s="14" t="str">
        <f>IFERROR(VLOOKUP(BC23,'CRUCE RIESGOS'!$C$21:$D$294,2,FALSE),"")</f>
        <v/>
      </c>
      <c r="BE23" s="14">
        <v>23.09</v>
      </c>
      <c r="BF23" s="14" t="str">
        <f>IFERROR(VLOOKUP(BE23,'CRUCE RIESGOS'!$C$21:$D$294,2,FALSE),"")</f>
        <v/>
      </c>
      <c r="BG23" s="14">
        <v>24.09</v>
      </c>
      <c r="BH23" s="14" t="str">
        <f>IFERROR(VLOOKUP(BG23,'CRUCE RIESGOS'!$C$21:$D$294,2,FALSE),"")</f>
        <v/>
      </c>
      <c r="BI23" s="14">
        <v>25.09</v>
      </c>
      <c r="BJ23" s="14" t="str">
        <f>IFERROR(VLOOKUP(BI23,'CRUCE RIESGOS'!$C$21:$D$294,2,FALSE),"")</f>
        <v/>
      </c>
    </row>
    <row r="24" spans="13:62">
      <c r="N24" s="14" t="str">
        <f>IF(N25&lt;&gt;""," -R","")</f>
        <v/>
      </c>
      <c r="P24" s="14" t="str">
        <f>IF(P25&lt;&gt;""," -R","")</f>
        <v/>
      </c>
      <c r="R24" s="14" t="str">
        <f>IF(R25&lt;&gt;""," -R","")</f>
        <v/>
      </c>
      <c r="T24" s="14" t="str">
        <f>IF(T25&lt;&gt;""," -R","")</f>
        <v/>
      </c>
      <c r="V24" s="14" t="str">
        <f>IF(V25&lt;&gt;""," -R","")</f>
        <v/>
      </c>
      <c r="X24" s="14" t="str">
        <f>IF(X25&lt;&gt;""," -R","")</f>
        <v/>
      </c>
      <c r="Z24" s="14" t="str">
        <f>IF(Z25&lt;&gt;""," -R","")</f>
        <v/>
      </c>
      <c r="AB24" s="14" t="str">
        <f>IF(AB25&lt;&gt;""," -R","")</f>
        <v/>
      </c>
      <c r="AD24" s="14" t="str">
        <f>IF(AD25&lt;&gt;""," -R","")</f>
        <v/>
      </c>
      <c r="AF24" s="14" t="str">
        <f>IF(AF25&lt;&gt;""," -R","")</f>
        <v/>
      </c>
      <c r="AH24" s="14" t="str">
        <f>IF(AH25&lt;&gt;""," -R","")</f>
        <v/>
      </c>
      <c r="AJ24" s="14" t="str">
        <f>IF(AJ25&lt;&gt;""," -R","")</f>
        <v/>
      </c>
      <c r="AL24" s="14" t="str">
        <f>IF(AL25&lt;&gt;""," -R","")</f>
        <v/>
      </c>
      <c r="AN24" s="14" t="str">
        <f>IF(AN25&lt;&gt;""," -R","")</f>
        <v/>
      </c>
      <c r="AP24" s="14" t="str">
        <f>IF(AP25&lt;&gt;""," -R","")</f>
        <v/>
      </c>
      <c r="AR24" s="14" t="str">
        <f>IF(AR25&lt;&gt;""," -R","")</f>
        <v/>
      </c>
      <c r="AT24" s="14" t="str">
        <f>IF(AT25&lt;&gt;""," -R","")</f>
        <v/>
      </c>
      <c r="AV24" s="14" t="str">
        <f>IF(AV25&lt;&gt;""," -R","")</f>
        <v/>
      </c>
      <c r="AX24" s="14" t="str">
        <f>IF(AX25&lt;&gt;""," -R","")</f>
        <v/>
      </c>
      <c r="AZ24" s="14" t="str">
        <f>IF(AZ25&lt;&gt;""," -R","")</f>
        <v/>
      </c>
      <c r="BB24" s="14" t="str">
        <f>IF(BB25&lt;&gt;""," -R","")</f>
        <v/>
      </c>
      <c r="BD24" s="14" t="str">
        <f>IF(BD25&lt;&gt;""," -R","")</f>
        <v/>
      </c>
      <c r="BF24" s="14" t="str">
        <f>IF(BF25&lt;&gt;""," -R","")</f>
        <v/>
      </c>
      <c r="BH24" s="14" t="str">
        <f>IF(BH25&lt;&gt;""," -R","")</f>
        <v/>
      </c>
      <c r="BJ24" s="14" t="str">
        <f>IF(BJ25&lt;&gt;""," -R","")</f>
        <v/>
      </c>
    </row>
    <row r="25" spans="13:62">
      <c r="M25" s="14">
        <v>1.1000000000000001</v>
      </c>
      <c r="N25" s="14" t="str">
        <f>IFERROR(VLOOKUP(M25,'CRUCE RIESGOS'!$C$21:$D$294,2,FALSE),"")</f>
        <v/>
      </c>
      <c r="O25" s="14">
        <v>2.1</v>
      </c>
      <c r="P25" s="14" t="str">
        <f>IFERROR(VLOOKUP(O25,'CRUCE RIESGOS'!$C$21:$D$294,2,FALSE),"")</f>
        <v/>
      </c>
      <c r="Q25" s="14">
        <v>3.1</v>
      </c>
      <c r="R25" s="14" t="str">
        <f>IFERROR(VLOOKUP(Q25,'CRUCE RIESGOS'!$C$21:$D$294,2,FALSE),"")</f>
        <v/>
      </c>
      <c r="S25" s="14">
        <v>4.0999999999999996</v>
      </c>
      <c r="T25" s="14" t="str">
        <f>IFERROR(VLOOKUP(S25,'CRUCE RIESGOS'!$C$21:$D$294,2,FALSE),"")</f>
        <v/>
      </c>
      <c r="U25" s="14">
        <v>5.0999999999999996</v>
      </c>
      <c r="V25" s="14" t="str">
        <f>IFERROR(VLOOKUP(U25,'CRUCE RIESGOS'!$C$21:$D$294,2,FALSE),"")</f>
        <v/>
      </c>
      <c r="W25" s="14">
        <v>6.1</v>
      </c>
      <c r="X25" s="14" t="str">
        <f>IFERROR(VLOOKUP(W25,'CRUCE RIESGOS'!$C$21:$D$294,2,FALSE),"")</f>
        <v/>
      </c>
      <c r="Y25" s="14">
        <v>7.1</v>
      </c>
      <c r="Z25" s="14" t="str">
        <f>IFERROR(VLOOKUP(Y25,'CRUCE RIESGOS'!$C$21:$D$294,2,FALSE),"")</f>
        <v/>
      </c>
      <c r="AA25" s="14">
        <v>8.1</v>
      </c>
      <c r="AB25" s="14" t="str">
        <f>IFERROR(VLOOKUP(AA25,'CRUCE RIESGOS'!$C$21:$D$294,2,FALSE),"")</f>
        <v/>
      </c>
      <c r="AC25" s="14">
        <v>9.1</v>
      </c>
      <c r="AD25" s="14" t="str">
        <f>IFERROR(VLOOKUP(AC25,'CRUCE RIESGOS'!$C$21:$D$294,2,FALSE),"")</f>
        <v/>
      </c>
      <c r="AE25" s="14">
        <v>10.1</v>
      </c>
      <c r="AF25" s="14" t="str">
        <f>IFERROR(VLOOKUP(AE25,'CRUCE RIESGOS'!$C$21:$D$294,2,FALSE),"")</f>
        <v/>
      </c>
      <c r="AG25" s="14">
        <v>11.1</v>
      </c>
      <c r="AH25" s="14" t="str">
        <f>IFERROR(VLOOKUP(AG25,'CRUCE RIESGOS'!$C$21:$D$294,2,FALSE),"")</f>
        <v/>
      </c>
      <c r="AI25" s="14">
        <v>12.1</v>
      </c>
      <c r="AJ25" s="14" t="str">
        <f>IFERROR(VLOOKUP(AI25,'CRUCE RIESGOS'!$C$21:$D$294,2,FALSE),"")</f>
        <v/>
      </c>
      <c r="AK25" s="14">
        <v>13.1</v>
      </c>
      <c r="AL25" s="14" t="str">
        <f>IFERROR(VLOOKUP(AK25,'CRUCE RIESGOS'!$C$21:$D$294,2,FALSE),"")</f>
        <v/>
      </c>
      <c r="AM25" s="14">
        <v>14.1</v>
      </c>
      <c r="AN25" s="14" t="str">
        <f>IFERROR(VLOOKUP(AM25,'CRUCE RIESGOS'!$C$21:$D$294,2,FALSE),"")</f>
        <v/>
      </c>
      <c r="AO25" s="14">
        <v>15.1</v>
      </c>
      <c r="AP25" s="14" t="str">
        <f>IFERROR(VLOOKUP(AO25,'CRUCE RIESGOS'!$C$21:$D$294,2,FALSE),"")</f>
        <v/>
      </c>
      <c r="AQ25" s="14">
        <v>16.100000000000001</v>
      </c>
      <c r="AR25" s="14" t="str">
        <f>IFERROR(VLOOKUP(AQ25,'CRUCE RIESGOS'!$C$21:$D$294,2,FALSE),"")</f>
        <v/>
      </c>
      <c r="AS25" s="14">
        <v>17.100000000000001</v>
      </c>
      <c r="AT25" s="14" t="str">
        <f>IFERROR(VLOOKUP(AS25,'CRUCE RIESGOS'!$C$21:$D$294,2,FALSE),"")</f>
        <v/>
      </c>
      <c r="AU25" s="14">
        <v>18.100000000000001</v>
      </c>
      <c r="AV25" s="14" t="str">
        <f>IFERROR(VLOOKUP(AU25,'CRUCE RIESGOS'!$C$21:$D$294,2,FALSE),"")</f>
        <v/>
      </c>
      <c r="AW25" s="14">
        <v>19.100000000000001</v>
      </c>
      <c r="AX25" s="14" t="str">
        <f>IFERROR(VLOOKUP(AW25,'CRUCE RIESGOS'!$C$21:$D$294,2,FALSE),"")</f>
        <v/>
      </c>
      <c r="AY25" s="14">
        <v>20.100000000000001</v>
      </c>
      <c r="AZ25" s="14" t="str">
        <f>IFERROR(VLOOKUP(AY25,'CRUCE RIESGOS'!$C$21:$D$294,2,FALSE),"")</f>
        <v/>
      </c>
      <c r="BA25" s="14">
        <v>21.1</v>
      </c>
      <c r="BB25" s="14" t="str">
        <f>IFERROR(VLOOKUP(BA25,'CRUCE RIESGOS'!$C$21:$D$294,2,FALSE),"")</f>
        <v/>
      </c>
      <c r="BC25" s="14">
        <v>22.1</v>
      </c>
      <c r="BD25" s="14" t="str">
        <f>IFERROR(VLOOKUP(BC25,'CRUCE RIESGOS'!$C$21:$D$294,2,FALSE),"")</f>
        <v/>
      </c>
      <c r="BE25" s="14">
        <v>23.1</v>
      </c>
      <c r="BF25" s="14" t="str">
        <f>IFERROR(VLOOKUP(BE25,'CRUCE RIESGOS'!$C$21:$D$294,2,FALSE),"")</f>
        <v/>
      </c>
      <c r="BG25" s="14">
        <v>24.1</v>
      </c>
      <c r="BH25" s="14" t="str">
        <f>IFERROR(VLOOKUP(BG25,'CRUCE RIESGOS'!$C$21:$D$294,2,FALSE),"")</f>
        <v/>
      </c>
      <c r="BI25" s="14">
        <v>25.1</v>
      </c>
      <c r="BJ25" s="14" t="str">
        <f>IFERROR(VLOOKUP(BI25,'CRUCE RIESGOS'!$C$21:$D$294,2,FALSE),"")</f>
        <v/>
      </c>
    </row>
    <row r="26" spans="13:62">
      <c r="N26" s="14" t="str">
        <f>IF(N27&lt;&gt;""," -R","")</f>
        <v/>
      </c>
      <c r="P26" s="14" t="str">
        <f>IF(P27&lt;&gt;""," -R","")</f>
        <v/>
      </c>
      <c r="R26" s="14" t="str">
        <f>IF(R27&lt;&gt;""," -R","")</f>
        <v/>
      </c>
      <c r="T26" s="14" t="str">
        <f>IF(T27&lt;&gt;""," -R","")</f>
        <v/>
      </c>
      <c r="V26" s="14" t="str">
        <f>IF(V27&lt;&gt;""," -R","")</f>
        <v/>
      </c>
      <c r="X26" s="14" t="str">
        <f>IF(X27&lt;&gt;""," -R","")</f>
        <v/>
      </c>
      <c r="Z26" s="14" t="str">
        <f>IF(Z27&lt;&gt;""," -R","")</f>
        <v/>
      </c>
      <c r="AB26" s="14" t="str">
        <f>IF(AB27&lt;&gt;""," -R","")</f>
        <v/>
      </c>
      <c r="AD26" s="14" t="str">
        <f>IF(AD27&lt;&gt;""," -R","")</f>
        <v/>
      </c>
      <c r="AF26" s="14" t="str">
        <f>IF(AF27&lt;&gt;""," -R","")</f>
        <v/>
      </c>
      <c r="AH26" s="14" t="str">
        <f>IF(AH27&lt;&gt;""," -R","")</f>
        <v/>
      </c>
      <c r="AJ26" s="14" t="str">
        <f>IF(AJ27&lt;&gt;""," -R","")</f>
        <v/>
      </c>
      <c r="AL26" s="14" t="str">
        <f>IF(AL27&lt;&gt;""," -R","")</f>
        <v/>
      </c>
      <c r="AN26" s="14" t="str">
        <f>IF(AN27&lt;&gt;""," -R","")</f>
        <v/>
      </c>
      <c r="AP26" s="14" t="str">
        <f>IF(AP27&lt;&gt;""," -R","")</f>
        <v/>
      </c>
      <c r="AR26" s="14" t="str">
        <f>IF(AR27&lt;&gt;""," -R","")</f>
        <v/>
      </c>
      <c r="AT26" s="14" t="str">
        <f>IF(AT27&lt;&gt;""," -R","")</f>
        <v/>
      </c>
      <c r="AV26" s="14" t="str">
        <f>IF(AV27&lt;&gt;""," -R","")</f>
        <v/>
      </c>
      <c r="AX26" s="14" t="str">
        <f>IF(AX27&lt;&gt;""," -R","")</f>
        <v/>
      </c>
      <c r="AZ26" s="14" t="str">
        <f>IF(AZ27&lt;&gt;""," -R","")</f>
        <v/>
      </c>
      <c r="BB26" s="14" t="str">
        <f>IF(BB27&lt;&gt;""," -R","")</f>
        <v/>
      </c>
      <c r="BD26" s="14" t="str">
        <f>IF(BD27&lt;&gt;""," -R","")</f>
        <v/>
      </c>
      <c r="BF26" s="14" t="str">
        <f>IF(BF27&lt;&gt;""," -R","")</f>
        <v/>
      </c>
      <c r="BH26" s="14" t="str">
        <f>IF(BH27&lt;&gt;""," -R","")</f>
        <v/>
      </c>
      <c r="BJ26" s="14" t="str">
        <f>IF(BJ27&lt;&gt;""," -R","")</f>
        <v/>
      </c>
    </row>
    <row r="27" spans="13:62">
      <c r="M27" s="14">
        <v>1.1100000000000001</v>
      </c>
      <c r="N27" s="14" t="str">
        <f>IFERROR(VLOOKUP(M27,'CRUCE RIESGOS'!$C$21:$D$294,2,FALSE),"")</f>
        <v/>
      </c>
      <c r="O27" s="14">
        <v>2.11</v>
      </c>
      <c r="P27" s="14" t="str">
        <f>IFERROR(VLOOKUP(O27,'CRUCE RIESGOS'!$C$21:$D$294,2,FALSE),"")</f>
        <v/>
      </c>
      <c r="Q27" s="14">
        <v>3.11</v>
      </c>
      <c r="R27" s="14" t="str">
        <f>IFERROR(VLOOKUP(Q27,'CRUCE RIESGOS'!$C$21:$D$294,2,FALSE),"")</f>
        <v/>
      </c>
      <c r="S27" s="14">
        <v>4.1100000000000003</v>
      </c>
      <c r="T27" s="14" t="str">
        <f>IFERROR(VLOOKUP(S27,'CRUCE RIESGOS'!$C$21:$D$294,2,FALSE),"")</f>
        <v/>
      </c>
      <c r="U27" s="14">
        <v>5.1100000000000003</v>
      </c>
      <c r="V27" s="14" t="str">
        <f>IFERROR(VLOOKUP(U27,'CRUCE RIESGOS'!$C$21:$D$294,2,FALSE),"")</f>
        <v/>
      </c>
      <c r="W27" s="14">
        <v>6.11</v>
      </c>
      <c r="X27" s="14" t="str">
        <f>IFERROR(VLOOKUP(W27,'CRUCE RIESGOS'!$C$21:$D$294,2,FALSE),"")</f>
        <v/>
      </c>
      <c r="Y27" s="14">
        <v>7.11</v>
      </c>
      <c r="Z27" s="14" t="str">
        <f>IFERROR(VLOOKUP(Y27,'CRUCE RIESGOS'!$C$21:$D$294,2,FALSE),"")</f>
        <v/>
      </c>
      <c r="AA27" s="14">
        <v>8.11</v>
      </c>
      <c r="AB27" s="14" t="str">
        <f>IFERROR(VLOOKUP(AA27,'CRUCE RIESGOS'!$C$21:$D$294,2,FALSE),"")</f>
        <v/>
      </c>
      <c r="AC27" s="14">
        <v>9.11</v>
      </c>
      <c r="AD27" s="14" t="str">
        <f>IFERROR(VLOOKUP(AC27,'CRUCE RIESGOS'!$C$21:$D$294,2,FALSE),"")</f>
        <v/>
      </c>
      <c r="AE27" s="14">
        <v>10.11</v>
      </c>
      <c r="AF27" s="14" t="str">
        <f>IFERROR(VLOOKUP(AE27,'CRUCE RIESGOS'!$C$21:$D$294,2,FALSE),"")</f>
        <v/>
      </c>
      <c r="AG27" s="14">
        <v>11.11</v>
      </c>
      <c r="AH27" s="14" t="str">
        <f>IFERROR(VLOOKUP(AG27,'CRUCE RIESGOS'!$C$21:$D$294,2,FALSE),"")</f>
        <v/>
      </c>
      <c r="AI27" s="14">
        <v>12.11</v>
      </c>
      <c r="AJ27" s="14" t="str">
        <f>IFERROR(VLOOKUP(AI27,'CRUCE RIESGOS'!$C$21:$D$294,2,FALSE),"")</f>
        <v/>
      </c>
      <c r="AK27" s="14">
        <v>13.11</v>
      </c>
      <c r="AL27" s="14" t="str">
        <f>IFERROR(VLOOKUP(AK27,'CRUCE RIESGOS'!$C$21:$D$294,2,FALSE),"")</f>
        <v/>
      </c>
      <c r="AM27" s="14">
        <v>14.11</v>
      </c>
      <c r="AN27" s="14" t="str">
        <f>IFERROR(VLOOKUP(AM27,'CRUCE RIESGOS'!$C$21:$D$294,2,FALSE),"")</f>
        <v/>
      </c>
      <c r="AO27" s="14">
        <v>15.11</v>
      </c>
      <c r="AP27" s="14" t="str">
        <f>IFERROR(VLOOKUP(AO27,'CRUCE RIESGOS'!$C$21:$D$294,2,FALSE),"")</f>
        <v/>
      </c>
      <c r="AQ27" s="14">
        <v>16.11</v>
      </c>
      <c r="AR27" s="14" t="str">
        <f>IFERROR(VLOOKUP(AQ27,'CRUCE RIESGOS'!$C$21:$D$294,2,FALSE),"")</f>
        <v/>
      </c>
      <c r="AS27" s="14">
        <v>17.11</v>
      </c>
      <c r="AT27" s="14" t="str">
        <f>IFERROR(VLOOKUP(AS27,'CRUCE RIESGOS'!$C$21:$D$294,2,FALSE),"")</f>
        <v/>
      </c>
      <c r="AU27" s="14">
        <v>18.11</v>
      </c>
      <c r="AV27" s="14" t="str">
        <f>IFERROR(VLOOKUP(AU27,'CRUCE RIESGOS'!$C$21:$D$294,2,FALSE),"")</f>
        <v/>
      </c>
      <c r="AW27" s="14">
        <v>19.11</v>
      </c>
      <c r="AX27" s="14" t="str">
        <f>IFERROR(VLOOKUP(AW27,'CRUCE RIESGOS'!$C$21:$D$294,2,FALSE),"")</f>
        <v/>
      </c>
      <c r="AY27" s="14">
        <v>20.11</v>
      </c>
      <c r="AZ27" s="14" t="str">
        <f>IFERROR(VLOOKUP(AY27,'CRUCE RIESGOS'!$C$21:$D$294,2,FALSE),"")</f>
        <v/>
      </c>
      <c r="BA27" s="14">
        <v>21.11</v>
      </c>
      <c r="BB27" s="14" t="str">
        <f>IFERROR(VLOOKUP(BA27,'CRUCE RIESGOS'!$C$21:$D$294,2,FALSE),"")</f>
        <v/>
      </c>
      <c r="BC27" s="14">
        <v>22.11</v>
      </c>
      <c r="BD27" s="14" t="str">
        <f>IFERROR(VLOOKUP(BC27,'CRUCE RIESGOS'!$C$21:$D$294,2,FALSE),"")</f>
        <v/>
      </c>
      <c r="BE27" s="14">
        <v>23.11</v>
      </c>
      <c r="BF27" s="14" t="str">
        <f>IFERROR(VLOOKUP(BE27,'CRUCE RIESGOS'!$C$21:$D$294,2,FALSE),"")</f>
        <v/>
      </c>
      <c r="BG27" s="14">
        <v>24.11</v>
      </c>
      <c r="BH27" s="14" t="str">
        <f>IFERROR(VLOOKUP(BG27,'CRUCE RIESGOS'!$C$21:$D$294,2,FALSE),"")</f>
        <v/>
      </c>
      <c r="BI27" s="14">
        <v>25.11</v>
      </c>
      <c r="BJ27" s="14" t="str">
        <f>IFERROR(VLOOKUP(BI27,'CRUCE RIESGOS'!$C$21:$D$294,2,FALSE),"")</f>
        <v/>
      </c>
    </row>
    <row r="28" spans="13:62">
      <c r="N28" s="14" t="str">
        <f>IF(N29&lt;&gt;""," -R","")</f>
        <v/>
      </c>
      <c r="P28" s="14" t="str">
        <f>IF(P29&lt;&gt;""," -R","")</f>
        <v/>
      </c>
      <c r="R28" s="14" t="str">
        <f>IF(R29&lt;&gt;""," -R","")</f>
        <v/>
      </c>
      <c r="T28" s="14" t="str">
        <f>IF(T29&lt;&gt;""," -R","")</f>
        <v/>
      </c>
      <c r="V28" s="14" t="str">
        <f>IF(V29&lt;&gt;""," -R","")</f>
        <v/>
      </c>
      <c r="X28" s="14" t="str">
        <f>IF(X29&lt;&gt;""," -R","")</f>
        <v/>
      </c>
      <c r="Z28" s="14" t="str">
        <f>IF(Z29&lt;&gt;""," -R","")</f>
        <v/>
      </c>
      <c r="AB28" s="14" t="str">
        <f>IF(AB29&lt;&gt;""," -R","")</f>
        <v/>
      </c>
      <c r="AD28" s="14" t="str">
        <f>IF(AD29&lt;&gt;""," -R","")</f>
        <v/>
      </c>
      <c r="AF28" s="14" t="str">
        <f>IF(AF29&lt;&gt;""," -R","")</f>
        <v/>
      </c>
      <c r="AH28" s="14" t="str">
        <f>IF(AH29&lt;&gt;""," -R","")</f>
        <v/>
      </c>
      <c r="AJ28" s="14" t="str">
        <f>IF(AJ29&lt;&gt;""," -R","")</f>
        <v/>
      </c>
      <c r="AL28" s="14" t="str">
        <f>IF(AL29&lt;&gt;""," -R","")</f>
        <v/>
      </c>
      <c r="AN28" s="14" t="str">
        <f>IF(AN29&lt;&gt;""," -R","")</f>
        <v/>
      </c>
      <c r="AP28" s="14" t="str">
        <f>IF(AP29&lt;&gt;""," -R","")</f>
        <v/>
      </c>
      <c r="AR28" s="14" t="str">
        <f>IF(AR29&lt;&gt;""," -R","")</f>
        <v/>
      </c>
      <c r="AT28" s="14" t="str">
        <f>IF(AT29&lt;&gt;""," -R","")</f>
        <v/>
      </c>
      <c r="AV28" s="14" t="str">
        <f>IF(AV29&lt;&gt;""," -R","")</f>
        <v/>
      </c>
      <c r="AX28" s="14" t="str">
        <f>IF(AX29&lt;&gt;""," -R","")</f>
        <v/>
      </c>
      <c r="AZ28" s="14" t="str">
        <f>IF(AZ29&lt;&gt;""," -R","")</f>
        <v/>
      </c>
      <c r="BB28" s="14" t="str">
        <f>IF(BB29&lt;&gt;""," -R","")</f>
        <v/>
      </c>
      <c r="BD28" s="14" t="str">
        <f>IF(BD29&lt;&gt;""," -R","")</f>
        <v/>
      </c>
      <c r="BF28" s="14" t="str">
        <f>IF(BF29&lt;&gt;""," -R","")</f>
        <v/>
      </c>
      <c r="BH28" s="14" t="str">
        <f>IF(BH29&lt;&gt;""," -R","")</f>
        <v/>
      </c>
      <c r="BJ28" s="14" t="str">
        <f>IF(BJ29&lt;&gt;""," -R","")</f>
        <v/>
      </c>
    </row>
    <row r="29" spans="13:62">
      <c r="M29" s="14">
        <v>1.1200000000000001</v>
      </c>
      <c r="N29" s="14" t="str">
        <f>IFERROR(VLOOKUP(M29,'CRUCE RIESGOS'!$C$21:$D$294,2,FALSE),"")</f>
        <v/>
      </c>
      <c r="O29" s="14">
        <v>2.12</v>
      </c>
      <c r="P29" s="14" t="str">
        <f>IFERROR(VLOOKUP(O29,'CRUCE RIESGOS'!$C$21:$D$294,2,FALSE),"")</f>
        <v/>
      </c>
      <c r="Q29" s="14">
        <v>3.12</v>
      </c>
      <c r="R29" s="14" t="str">
        <f>IFERROR(VLOOKUP(Q29,'CRUCE RIESGOS'!$C$21:$D$294,2,FALSE),"")</f>
        <v/>
      </c>
      <c r="S29" s="14">
        <v>4.12</v>
      </c>
      <c r="T29" s="14" t="str">
        <f>IFERROR(VLOOKUP(S29,'CRUCE RIESGOS'!$C$21:$D$294,2,FALSE),"")</f>
        <v/>
      </c>
      <c r="U29" s="14">
        <v>5.12</v>
      </c>
      <c r="V29" s="14" t="str">
        <f>IFERROR(VLOOKUP(U29,'CRUCE RIESGOS'!$C$21:$D$294,2,FALSE),"")</f>
        <v/>
      </c>
      <c r="W29" s="14">
        <v>6.12</v>
      </c>
      <c r="X29" s="14" t="str">
        <f>IFERROR(VLOOKUP(W29,'CRUCE RIESGOS'!$C$21:$D$294,2,FALSE),"")</f>
        <v/>
      </c>
      <c r="Y29" s="14">
        <v>7.12</v>
      </c>
      <c r="Z29" s="14" t="str">
        <f>IFERROR(VLOOKUP(Y29,'CRUCE RIESGOS'!$C$21:$D$294,2,FALSE),"")</f>
        <v/>
      </c>
      <c r="AA29" s="14">
        <v>8.1199999999999992</v>
      </c>
      <c r="AB29" s="14" t="str">
        <f>IFERROR(VLOOKUP(AA29,'CRUCE RIESGOS'!$C$21:$D$294,2,FALSE),"")</f>
        <v/>
      </c>
      <c r="AC29" s="14">
        <v>9.1199999999999992</v>
      </c>
      <c r="AD29" s="14" t="str">
        <f>IFERROR(VLOOKUP(AC29,'CRUCE RIESGOS'!$C$21:$D$294,2,FALSE),"")</f>
        <v/>
      </c>
      <c r="AE29" s="14">
        <v>10.119999999999999</v>
      </c>
      <c r="AF29" s="14" t="str">
        <f>IFERROR(VLOOKUP(AE29,'CRUCE RIESGOS'!$C$21:$D$294,2,FALSE),"")</f>
        <v/>
      </c>
      <c r="AG29" s="14">
        <v>11.12</v>
      </c>
      <c r="AH29" s="14" t="str">
        <f>IFERROR(VLOOKUP(AG29,'CRUCE RIESGOS'!$C$21:$D$294,2,FALSE),"")</f>
        <v/>
      </c>
      <c r="AI29" s="14">
        <v>12.12</v>
      </c>
      <c r="AJ29" s="14" t="str">
        <f>IFERROR(VLOOKUP(AI29,'CRUCE RIESGOS'!$C$21:$D$294,2,FALSE),"")</f>
        <v/>
      </c>
      <c r="AK29" s="14">
        <v>13.12</v>
      </c>
      <c r="AL29" s="14" t="str">
        <f>IFERROR(VLOOKUP(AK29,'CRUCE RIESGOS'!$C$21:$D$294,2,FALSE),"")</f>
        <v/>
      </c>
      <c r="AM29" s="14">
        <v>14.12</v>
      </c>
      <c r="AN29" s="14" t="str">
        <f>IFERROR(VLOOKUP(AM29,'CRUCE RIESGOS'!$C$21:$D$294,2,FALSE),"")</f>
        <v/>
      </c>
      <c r="AO29" s="14">
        <v>15.12</v>
      </c>
      <c r="AP29" s="14" t="str">
        <f>IFERROR(VLOOKUP(AO29,'CRUCE RIESGOS'!$C$21:$D$294,2,FALSE),"")</f>
        <v/>
      </c>
      <c r="AQ29" s="14">
        <v>16.12</v>
      </c>
      <c r="AR29" s="14" t="str">
        <f>IFERROR(VLOOKUP(AQ29,'CRUCE RIESGOS'!$C$21:$D$294,2,FALSE),"")</f>
        <v/>
      </c>
      <c r="AS29" s="14">
        <v>17.12</v>
      </c>
      <c r="AT29" s="14" t="str">
        <f>IFERROR(VLOOKUP(AS29,'CRUCE RIESGOS'!$C$21:$D$294,2,FALSE),"")</f>
        <v/>
      </c>
      <c r="AU29" s="14">
        <v>18.12</v>
      </c>
      <c r="AV29" s="14" t="str">
        <f>IFERROR(VLOOKUP(AU29,'CRUCE RIESGOS'!$C$21:$D$294,2,FALSE),"")</f>
        <v/>
      </c>
      <c r="AW29" s="14">
        <v>19.12</v>
      </c>
      <c r="AX29" s="14" t="str">
        <f>IFERROR(VLOOKUP(AW29,'CRUCE RIESGOS'!$C$21:$D$294,2,FALSE),"")</f>
        <v/>
      </c>
      <c r="AY29" s="14">
        <v>20.12</v>
      </c>
      <c r="AZ29" s="14" t="str">
        <f>IFERROR(VLOOKUP(AY29,'CRUCE RIESGOS'!$C$21:$D$294,2,FALSE),"")</f>
        <v/>
      </c>
      <c r="BA29" s="14">
        <v>21.12</v>
      </c>
      <c r="BB29" s="14" t="str">
        <f>IFERROR(VLOOKUP(BA29,'CRUCE RIESGOS'!$C$21:$D$294,2,FALSE),"")</f>
        <v/>
      </c>
      <c r="BC29" s="14">
        <v>22.12</v>
      </c>
      <c r="BD29" s="14" t="str">
        <f>IFERROR(VLOOKUP(BC29,'CRUCE RIESGOS'!$C$21:$D$294,2,FALSE),"")</f>
        <v/>
      </c>
      <c r="BE29" s="14">
        <v>23.12</v>
      </c>
      <c r="BF29" s="14" t="str">
        <f>IFERROR(VLOOKUP(BE29,'CRUCE RIESGOS'!$C$21:$D$294,2,FALSE),"")</f>
        <v/>
      </c>
      <c r="BG29" s="14">
        <v>24.12</v>
      </c>
      <c r="BH29" s="14" t="str">
        <f>IFERROR(VLOOKUP(BG29,'CRUCE RIESGOS'!$C$21:$D$294,2,FALSE),"")</f>
        <v/>
      </c>
      <c r="BI29" s="14">
        <v>25.12</v>
      </c>
      <c r="BJ29" s="14" t="str">
        <f>IFERROR(VLOOKUP(BI29,'CRUCE RIESGOS'!$C$21:$D$294,2,FALSE),"")</f>
        <v/>
      </c>
    </row>
    <row r="30" spans="13:62">
      <c r="N30" s="14" t="str">
        <f>IF(N31&lt;&gt;""," -R","")</f>
        <v/>
      </c>
      <c r="P30" s="14" t="str">
        <f>IF(P31&lt;&gt;""," -R","")</f>
        <v/>
      </c>
      <c r="R30" s="14" t="str">
        <f>IF(R31&lt;&gt;""," -R","")</f>
        <v/>
      </c>
      <c r="T30" s="14" t="str">
        <f>IF(T31&lt;&gt;""," -R","")</f>
        <v/>
      </c>
      <c r="V30" s="14" t="str">
        <f>IF(V31&lt;&gt;""," -R","")</f>
        <v/>
      </c>
      <c r="X30" s="14" t="str">
        <f>IF(X31&lt;&gt;""," -R","")</f>
        <v/>
      </c>
      <c r="Z30" s="14" t="str">
        <f>IF(Z31&lt;&gt;""," -R","")</f>
        <v/>
      </c>
      <c r="AB30" s="14" t="str">
        <f>IF(AB31&lt;&gt;""," -R","")</f>
        <v/>
      </c>
      <c r="AD30" s="14" t="str">
        <f>IF(AD31&lt;&gt;""," -R","")</f>
        <v/>
      </c>
      <c r="AF30" s="14" t="str">
        <f>IF(AF31&lt;&gt;""," -R","")</f>
        <v/>
      </c>
      <c r="AH30" s="14" t="str">
        <f>IF(AH31&lt;&gt;""," -R","")</f>
        <v/>
      </c>
      <c r="AJ30" s="14" t="str">
        <f>IF(AJ31&lt;&gt;""," -R","")</f>
        <v/>
      </c>
      <c r="AL30" s="14" t="str">
        <f>IF(AL31&lt;&gt;""," -R","")</f>
        <v/>
      </c>
      <c r="AN30" s="14" t="str">
        <f>IF(AN31&lt;&gt;""," -R","")</f>
        <v/>
      </c>
      <c r="AP30" s="14" t="str">
        <f>IF(AP31&lt;&gt;""," -R","")</f>
        <v/>
      </c>
      <c r="AR30" s="14" t="str">
        <f>IF(AR31&lt;&gt;""," -R","")</f>
        <v/>
      </c>
      <c r="AT30" s="14" t="str">
        <f>IF(AT31&lt;&gt;""," -R","")</f>
        <v/>
      </c>
      <c r="AV30" s="14" t="str">
        <f>IF(AV31&lt;&gt;""," -R","")</f>
        <v/>
      </c>
      <c r="AX30" s="14" t="str">
        <f>IF(AX31&lt;&gt;""," -R","")</f>
        <v/>
      </c>
      <c r="AZ30" s="14" t="str">
        <f>IF(AZ31&lt;&gt;""," -R","")</f>
        <v/>
      </c>
      <c r="BB30" s="14" t="str">
        <f>IF(BB31&lt;&gt;""," -R","")</f>
        <v/>
      </c>
      <c r="BD30" s="14" t="str">
        <f>IF(BD31&lt;&gt;""," -R","")</f>
        <v/>
      </c>
      <c r="BF30" s="14" t="str">
        <f>IF(BF31&lt;&gt;""," -R","")</f>
        <v/>
      </c>
      <c r="BH30" s="14" t="str">
        <f>IF(BH31&lt;&gt;""," -R","")</f>
        <v/>
      </c>
      <c r="BJ30" s="14" t="str">
        <f>IF(BJ31&lt;&gt;""," -R","")</f>
        <v/>
      </c>
    </row>
    <row r="31" spans="13:62">
      <c r="M31" s="14">
        <v>1.1299999999999999</v>
      </c>
      <c r="N31" s="14" t="str">
        <f>IFERROR(VLOOKUP(M31,'CRUCE RIESGOS'!$C$21:$D$294,2,FALSE),"")</f>
        <v/>
      </c>
      <c r="O31" s="14">
        <v>2.13</v>
      </c>
      <c r="P31" s="14" t="str">
        <f>IFERROR(VLOOKUP(O31,'CRUCE RIESGOS'!$C$21:$D$294,2,FALSE),"")</f>
        <v/>
      </c>
      <c r="Q31" s="14">
        <v>3.13</v>
      </c>
      <c r="R31" s="14" t="str">
        <f>IFERROR(VLOOKUP(Q31,'CRUCE RIESGOS'!$C$21:$D$294,2,FALSE),"")</f>
        <v/>
      </c>
      <c r="S31" s="14">
        <v>4.13</v>
      </c>
      <c r="T31" s="14" t="str">
        <f>IFERROR(VLOOKUP(S31,'CRUCE RIESGOS'!$C$21:$D$294,2,FALSE),"")</f>
        <v/>
      </c>
      <c r="U31" s="14">
        <v>5.13</v>
      </c>
      <c r="V31" s="14" t="str">
        <f>IFERROR(VLOOKUP(U31,'CRUCE RIESGOS'!$C$21:$D$294,2,FALSE),"")</f>
        <v/>
      </c>
      <c r="W31" s="14">
        <v>6.13</v>
      </c>
      <c r="X31" s="14" t="str">
        <f>IFERROR(VLOOKUP(W31,'CRUCE RIESGOS'!$C$21:$D$294,2,FALSE),"")</f>
        <v/>
      </c>
      <c r="Y31" s="14">
        <v>7.13</v>
      </c>
      <c r="Z31" s="14" t="str">
        <f>IFERROR(VLOOKUP(Y31,'CRUCE RIESGOS'!$C$21:$D$294,2,FALSE),"")</f>
        <v/>
      </c>
      <c r="AA31" s="14">
        <v>8.1300000000000008</v>
      </c>
      <c r="AB31" s="14" t="str">
        <f>IFERROR(VLOOKUP(AA31,'CRUCE RIESGOS'!$C$21:$D$294,2,FALSE),"")</f>
        <v/>
      </c>
      <c r="AC31" s="14">
        <v>9.1300000000000008</v>
      </c>
      <c r="AD31" s="14" t="str">
        <f>IFERROR(VLOOKUP(AC31,'CRUCE RIESGOS'!$C$21:$D$294,2,FALSE),"")</f>
        <v/>
      </c>
      <c r="AE31" s="14">
        <v>10.130000000000001</v>
      </c>
      <c r="AF31" s="14" t="str">
        <f>IFERROR(VLOOKUP(AE31,'CRUCE RIESGOS'!$C$21:$D$294,2,FALSE),"")</f>
        <v/>
      </c>
      <c r="AG31" s="14">
        <v>11.13</v>
      </c>
      <c r="AH31" s="14" t="str">
        <f>IFERROR(VLOOKUP(AG31,'CRUCE RIESGOS'!$C$21:$D$294,2,FALSE),"")</f>
        <v/>
      </c>
      <c r="AI31" s="14">
        <v>12.13</v>
      </c>
      <c r="AJ31" s="14" t="str">
        <f>IFERROR(VLOOKUP(AI31,'CRUCE RIESGOS'!$C$21:$D$294,2,FALSE),"")</f>
        <v/>
      </c>
      <c r="AK31" s="14">
        <v>13.13</v>
      </c>
      <c r="AL31" s="14" t="str">
        <f>IFERROR(VLOOKUP(AK31,'CRUCE RIESGOS'!$C$21:$D$294,2,FALSE),"")</f>
        <v/>
      </c>
      <c r="AM31" s="14">
        <v>14.13</v>
      </c>
      <c r="AN31" s="14" t="str">
        <f>IFERROR(VLOOKUP(AM31,'CRUCE RIESGOS'!$C$21:$D$294,2,FALSE),"")</f>
        <v/>
      </c>
      <c r="AO31" s="14">
        <v>15.13</v>
      </c>
      <c r="AP31" s="14" t="str">
        <f>IFERROR(VLOOKUP(AO31,'CRUCE RIESGOS'!$C$21:$D$294,2,FALSE),"")</f>
        <v/>
      </c>
      <c r="AQ31" s="14">
        <v>16.13</v>
      </c>
      <c r="AR31" s="14" t="str">
        <f>IFERROR(VLOOKUP(AQ31,'CRUCE RIESGOS'!$C$21:$D$294,2,FALSE),"")</f>
        <v/>
      </c>
      <c r="AS31" s="14">
        <v>17.13</v>
      </c>
      <c r="AT31" s="14" t="str">
        <f>IFERROR(VLOOKUP(AS31,'CRUCE RIESGOS'!$C$21:$D$294,2,FALSE),"")</f>
        <v/>
      </c>
      <c r="AU31" s="14">
        <v>18.13</v>
      </c>
      <c r="AV31" s="14" t="str">
        <f>IFERROR(VLOOKUP(AU31,'CRUCE RIESGOS'!$C$21:$D$294,2,FALSE),"")</f>
        <v/>
      </c>
      <c r="AW31" s="14">
        <v>19.13</v>
      </c>
      <c r="AX31" s="14" t="str">
        <f>IFERROR(VLOOKUP(AW31,'CRUCE RIESGOS'!$C$21:$D$294,2,FALSE),"")</f>
        <v/>
      </c>
      <c r="AY31" s="14">
        <v>20.13</v>
      </c>
      <c r="AZ31" s="14" t="str">
        <f>IFERROR(VLOOKUP(AY31,'CRUCE RIESGOS'!$C$21:$D$294,2,FALSE),"")</f>
        <v/>
      </c>
      <c r="BA31" s="14">
        <v>21.13</v>
      </c>
      <c r="BB31" s="14" t="str">
        <f>IFERROR(VLOOKUP(BA31,'CRUCE RIESGOS'!$C$21:$D$294,2,FALSE),"")</f>
        <v/>
      </c>
      <c r="BC31" s="14">
        <v>22.13</v>
      </c>
      <c r="BD31" s="14" t="str">
        <f>IFERROR(VLOOKUP(BC31,'CRUCE RIESGOS'!$C$21:$D$294,2,FALSE),"")</f>
        <v/>
      </c>
      <c r="BE31" s="14">
        <v>23.13</v>
      </c>
      <c r="BF31" s="14" t="str">
        <f>IFERROR(VLOOKUP(BE31,'CRUCE RIESGOS'!$C$21:$D$294,2,FALSE),"")</f>
        <v/>
      </c>
      <c r="BG31" s="14">
        <v>24.13</v>
      </c>
      <c r="BH31" s="14" t="str">
        <f>IFERROR(VLOOKUP(BG31,'CRUCE RIESGOS'!$C$21:$D$294,2,FALSE),"")</f>
        <v/>
      </c>
      <c r="BI31" s="14">
        <v>25.13</v>
      </c>
      <c r="BJ31" s="14" t="str">
        <f>IFERROR(VLOOKUP(BI31,'CRUCE RIESGOS'!$C$21:$D$294,2,FALSE),"")</f>
        <v/>
      </c>
    </row>
    <row r="32" spans="13:62">
      <c r="N32" s="14" t="str">
        <f>IF(N33&lt;&gt;""," -R","")</f>
        <v/>
      </c>
      <c r="P32" s="14" t="str">
        <f>IF(P33&lt;&gt;""," -R","")</f>
        <v/>
      </c>
      <c r="R32" s="14" t="str">
        <f>IF(R33&lt;&gt;""," -R","")</f>
        <v/>
      </c>
      <c r="T32" s="14" t="str">
        <f>IF(T33&lt;&gt;""," -R","")</f>
        <v/>
      </c>
      <c r="V32" s="14" t="str">
        <f>IF(V33&lt;&gt;""," -R","")</f>
        <v/>
      </c>
      <c r="X32" s="14" t="str">
        <f>IF(X33&lt;&gt;""," -R","")</f>
        <v/>
      </c>
      <c r="Z32" s="14" t="str">
        <f>IF(Z33&lt;&gt;""," -R","")</f>
        <v/>
      </c>
      <c r="AB32" s="14" t="str">
        <f>IF(AB33&lt;&gt;""," -R","")</f>
        <v/>
      </c>
      <c r="AD32" s="14" t="str">
        <f>IF(AD33&lt;&gt;""," -R","")</f>
        <v/>
      </c>
      <c r="AF32" s="14" t="str">
        <f>IF(AF33&lt;&gt;""," -R","")</f>
        <v/>
      </c>
      <c r="AH32" s="14" t="str">
        <f>IF(AH33&lt;&gt;""," -R","")</f>
        <v/>
      </c>
      <c r="AJ32" s="14" t="str">
        <f>IF(AJ33&lt;&gt;""," -R","")</f>
        <v/>
      </c>
      <c r="AL32" s="14" t="str">
        <f>IF(AL33&lt;&gt;""," -R","")</f>
        <v/>
      </c>
      <c r="AN32" s="14" t="str">
        <f>IF(AN33&lt;&gt;""," -R","")</f>
        <v/>
      </c>
      <c r="AP32" s="14" t="str">
        <f>IF(AP33&lt;&gt;""," -R","")</f>
        <v/>
      </c>
      <c r="AR32" s="14" t="str">
        <f>IF(AR33&lt;&gt;""," -R","")</f>
        <v/>
      </c>
      <c r="AT32" s="14" t="str">
        <f>IF(AT33&lt;&gt;""," -R","")</f>
        <v/>
      </c>
      <c r="AV32" s="14" t="str">
        <f>IF(AV33&lt;&gt;""," -R","")</f>
        <v/>
      </c>
      <c r="AX32" s="14" t="str">
        <f>IF(AX33&lt;&gt;""," -R","")</f>
        <v/>
      </c>
      <c r="AZ32" s="14" t="str">
        <f>IF(AZ33&lt;&gt;""," -R","")</f>
        <v/>
      </c>
      <c r="BB32" s="14" t="str">
        <f>IF(BB33&lt;&gt;""," -R","")</f>
        <v/>
      </c>
      <c r="BD32" s="14" t="str">
        <f>IF(BD33&lt;&gt;""," -R","")</f>
        <v/>
      </c>
      <c r="BF32" s="14" t="str">
        <f>IF(BF33&lt;&gt;""," -R","")</f>
        <v/>
      </c>
      <c r="BH32" s="14" t="str">
        <f>IF(BH33&lt;&gt;""," -R","")</f>
        <v/>
      </c>
      <c r="BJ32" s="14" t="str">
        <f>IF(BJ33&lt;&gt;""," -R","")</f>
        <v/>
      </c>
    </row>
    <row r="33" spans="13:62">
      <c r="M33" s="14">
        <v>1.1399999999999999</v>
      </c>
      <c r="N33" s="14" t="str">
        <f>IFERROR(VLOOKUP(M33,'CRUCE RIESGOS'!$C$21:$D$294,2,FALSE),"")</f>
        <v/>
      </c>
      <c r="O33" s="14">
        <v>2.14</v>
      </c>
      <c r="P33" s="14" t="str">
        <f>IFERROR(VLOOKUP(O33,'CRUCE RIESGOS'!$C$21:$D$294,2,FALSE),"")</f>
        <v/>
      </c>
      <c r="Q33" s="14">
        <v>3.14</v>
      </c>
      <c r="R33" s="14" t="str">
        <f>IFERROR(VLOOKUP(Q33,'CRUCE RIESGOS'!$C$21:$D$294,2,FALSE),"")</f>
        <v/>
      </c>
      <c r="S33" s="14">
        <v>4.1399999999999997</v>
      </c>
      <c r="T33" s="14" t="str">
        <f>IFERROR(VLOOKUP(S33,'CRUCE RIESGOS'!$C$21:$D$294,2,FALSE),"")</f>
        <v/>
      </c>
      <c r="U33" s="14">
        <v>5.14</v>
      </c>
      <c r="V33" s="14" t="str">
        <f>IFERROR(VLOOKUP(U33,'CRUCE RIESGOS'!$C$21:$D$294,2,FALSE),"")</f>
        <v/>
      </c>
      <c r="W33" s="14">
        <v>6.14</v>
      </c>
      <c r="X33" s="14" t="str">
        <f>IFERROR(VLOOKUP(W33,'CRUCE RIESGOS'!$C$21:$D$294,2,FALSE),"")</f>
        <v/>
      </c>
      <c r="Y33" s="14">
        <v>7.14</v>
      </c>
      <c r="Z33" s="14" t="str">
        <f>IFERROR(VLOOKUP(Y33,'CRUCE RIESGOS'!$C$21:$D$294,2,FALSE),"")</f>
        <v/>
      </c>
      <c r="AA33" s="14">
        <v>8.14</v>
      </c>
      <c r="AB33" s="14" t="str">
        <f>IFERROR(VLOOKUP(AA33,'CRUCE RIESGOS'!$C$21:$D$294,2,FALSE),"")</f>
        <v/>
      </c>
      <c r="AC33" s="14">
        <v>9.14</v>
      </c>
      <c r="AD33" s="14" t="str">
        <f>IFERROR(VLOOKUP(AC33,'CRUCE RIESGOS'!$C$21:$D$294,2,FALSE),"")</f>
        <v/>
      </c>
      <c r="AE33" s="14">
        <v>10.14</v>
      </c>
      <c r="AF33" s="14" t="str">
        <f>IFERROR(VLOOKUP(AE33,'CRUCE RIESGOS'!$C$21:$D$294,2,FALSE),"")</f>
        <v/>
      </c>
      <c r="AG33" s="14">
        <v>11.14</v>
      </c>
      <c r="AH33" s="14" t="str">
        <f>IFERROR(VLOOKUP(AG33,'CRUCE RIESGOS'!$C$21:$D$294,2,FALSE),"")</f>
        <v/>
      </c>
      <c r="AI33" s="14">
        <v>12.14</v>
      </c>
      <c r="AJ33" s="14" t="str">
        <f>IFERROR(VLOOKUP(AI33,'CRUCE RIESGOS'!$C$21:$D$294,2,FALSE),"")</f>
        <v/>
      </c>
      <c r="AK33" s="14">
        <v>13.14</v>
      </c>
      <c r="AL33" s="14" t="str">
        <f>IFERROR(VLOOKUP(AK33,'CRUCE RIESGOS'!$C$21:$D$294,2,FALSE),"")</f>
        <v/>
      </c>
      <c r="AM33" s="14">
        <v>14.14</v>
      </c>
      <c r="AN33" s="14" t="str">
        <f>IFERROR(VLOOKUP(AM33,'CRUCE RIESGOS'!$C$21:$D$294,2,FALSE),"")</f>
        <v/>
      </c>
      <c r="AO33" s="14">
        <v>15.14</v>
      </c>
      <c r="AP33" s="14" t="str">
        <f>IFERROR(VLOOKUP(AO33,'CRUCE RIESGOS'!$C$21:$D$294,2,FALSE),"")</f>
        <v/>
      </c>
      <c r="AQ33" s="14">
        <v>16.14</v>
      </c>
      <c r="AR33" s="14" t="str">
        <f>IFERROR(VLOOKUP(AQ33,'CRUCE RIESGOS'!$C$21:$D$294,2,FALSE),"")</f>
        <v/>
      </c>
      <c r="AS33" s="14">
        <v>17.14</v>
      </c>
      <c r="AT33" s="14" t="str">
        <f>IFERROR(VLOOKUP(AS33,'CRUCE RIESGOS'!$C$21:$D$294,2,FALSE),"")</f>
        <v/>
      </c>
      <c r="AU33" s="14">
        <v>18.14</v>
      </c>
      <c r="AV33" s="14" t="str">
        <f>IFERROR(VLOOKUP(AU33,'CRUCE RIESGOS'!$C$21:$D$294,2,FALSE),"")</f>
        <v/>
      </c>
      <c r="AW33" s="14">
        <v>19.14</v>
      </c>
      <c r="AX33" s="14" t="str">
        <f>IFERROR(VLOOKUP(AW33,'CRUCE RIESGOS'!$C$21:$D$294,2,FALSE),"")</f>
        <v/>
      </c>
      <c r="AY33" s="14">
        <v>20.14</v>
      </c>
      <c r="AZ33" s="14" t="str">
        <f>IFERROR(VLOOKUP(AY33,'CRUCE RIESGOS'!$C$21:$D$294,2,FALSE),"")</f>
        <v/>
      </c>
      <c r="BA33" s="14">
        <v>21.14</v>
      </c>
      <c r="BB33" s="14" t="str">
        <f>IFERROR(VLOOKUP(BA33,'CRUCE RIESGOS'!$C$21:$D$294,2,FALSE),"")</f>
        <v/>
      </c>
      <c r="BC33" s="14">
        <v>22.14</v>
      </c>
      <c r="BD33" s="14" t="str">
        <f>IFERROR(VLOOKUP(BC33,'CRUCE RIESGOS'!$C$21:$D$294,2,FALSE),"")</f>
        <v/>
      </c>
      <c r="BE33" s="14">
        <v>23.14</v>
      </c>
      <c r="BF33" s="14" t="str">
        <f>IFERROR(VLOOKUP(BE33,'CRUCE RIESGOS'!$C$21:$D$294,2,FALSE),"")</f>
        <v/>
      </c>
      <c r="BG33" s="14">
        <v>24.14</v>
      </c>
      <c r="BH33" s="14" t="str">
        <f>IFERROR(VLOOKUP(BG33,'CRUCE RIESGOS'!$C$21:$D$294,2,FALSE),"")</f>
        <v/>
      </c>
      <c r="BI33" s="14">
        <v>25.14</v>
      </c>
      <c r="BJ33" s="14" t="str">
        <f>IFERROR(VLOOKUP(BI33,'CRUCE RIESGOS'!$C$21:$D$294,2,FALSE),"")</f>
        <v/>
      </c>
    </row>
    <row r="34" spans="13:62">
      <c r="N34" s="14" t="str">
        <f>IF(N35&lt;&gt;""," -R","")</f>
        <v/>
      </c>
      <c r="P34" s="14" t="str">
        <f>IF(P35&lt;&gt;""," -R","")</f>
        <v/>
      </c>
      <c r="R34" s="14" t="str">
        <f>IF(R35&lt;&gt;""," -R","")</f>
        <v/>
      </c>
      <c r="T34" s="14" t="str">
        <f>IF(T35&lt;&gt;""," -R","")</f>
        <v/>
      </c>
      <c r="V34" s="14" t="str">
        <f>IF(V35&lt;&gt;""," -R","")</f>
        <v/>
      </c>
      <c r="X34" s="14" t="str">
        <f>IF(X35&lt;&gt;""," -R","")</f>
        <v/>
      </c>
      <c r="Z34" s="14" t="str">
        <f>IF(Z35&lt;&gt;""," -R","")</f>
        <v/>
      </c>
      <c r="AB34" s="14" t="str">
        <f>IF(AB35&lt;&gt;""," -R","")</f>
        <v/>
      </c>
      <c r="AD34" s="14" t="str">
        <f>IF(AD35&lt;&gt;""," -R","")</f>
        <v/>
      </c>
      <c r="AF34" s="14" t="str">
        <f>IF(AF35&lt;&gt;""," -R","")</f>
        <v/>
      </c>
      <c r="AH34" s="14" t="str">
        <f>IF(AH35&lt;&gt;""," -R","")</f>
        <v/>
      </c>
      <c r="AJ34" s="14" t="str">
        <f>IF(AJ35&lt;&gt;""," -R","")</f>
        <v/>
      </c>
      <c r="AL34" s="14" t="str">
        <f>IF(AL35&lt;&gt;""," -R","")</f>
        <v/>
      </c>
      <c r="AN34" s="14" t="str">
        <f>IF(AN35&lt;&gt;""," -R","")</f>
        <v/>
      </c>
      <c r="AP34" s="14" t="str">
        <f>IF(AP35&lt;&gt;""," -R","")</f>
        <v/>
      </c>
      <c r="AR34" s="14" t="str">
        <f>IF(AR35&lt;&gt;""," -R","")</f>
        <v/>
      </c>
      <c r="AT34" s="14" t="str">
        <f>IF(AT35&lt;&gt;""," -R","")</f>
        <v/>
      </c>
      <c r="AV34" s="14" t="str">
        <f>IF(AV35&lt;&gt;""," -R","")</f>
        <v/>
      </c>
      <c r="AX34" s="14" t="str">
        <f>IF(AX35&lt;&gt;""," -R","")</f>
        <v/>
      </c>
      <c r="AZ34" s="14" t="str">
        <f>IF(AZ35&lt;&gt;""," -R","")</f>
        <v/>
      </c>
      <c r="BB34" s="14" t="str">
        <f>IF(BB35&lt;&gt;""," -R","")</f>
        <v/>
      </c>
      <c r="BD34" s="14" t="str">
        <f>IF(BD35&lt;&gt;""," -R","")</f>
        <v/>
      </c>
      <c r="BF34" s="14" t="str">
        <f>IF(BF35&lt;&gt;""," -R","")</f>
        <v/>
      </c>
      <c r="BH34" s="14" t="str">
        <f>IF(BH35&lt;&gt;""," -R","")</f>
        <v/>
      </c>
      <c r="BJ34" s="14" t="str">
        <f>IF(BJ35&lt;&gt;""," -R","")</f>
        <v/>
      </c>
    </row>
    <row r="35" spans="13:62">
      <c r="M35" s="14">
        <v>1.1499999999999999</v>
      </c>
      <c r="N35" s="14" t="str">
        <f>IFERROR(VLOOKUP(M35,'CRUCE RIESGOS'!$C$21:$D$294,2,FALSE),"")</f>
        <v/>
      </c>
      <c r="O35" s="14">
        <v>2.15</v>
      </c>
      <c r="P35" s="14" t="str">
        <f>IFERROR(VLOOKUP(O35,'CRUCE RIESGOS'!$C$21:$D$294,2,FALSE),"")</f>
        <v/>
      </c>
      <c r="Q35" s="14">
        <v>3.15</v>
      </c>
      <c r="R35" s="14" t="str">
        <f>IFERROR(VLOOKUP(Q35,'CRUCE RIESGOS'!$C$21:$D$294,2,FALSE),"")</f>
        <v/>
      </c>
      <c r="S35" s="14">
        <v>4.1500000000000004</v>
      </c>
      <c r="T35" s="14" t="str">
        <f>IFERROR(VLOOKUP(S35,'CRUCE RIESGOS'!$C$21:$D$294,2,FALSE),"")</f>
        <v/>
      </c>
      <c r="U35" s="14">
        <v>5.15</v>
      </c>
      <c r="V35" s="14" t="str">
        <f>IFERROR(VLOOKUP(U35,'CRUCE RIESGOS'!$C$21:$D$294,2,FALSE),"")</f>
        <v/>
      </c>
      <c r="W35" s="14">
        <v>6.15</v>
      </c>
      <c r="X35" s="14" t="str">
        <f>IFERROR(VLOOKUP(W35,'CRUCE RIESGOS'!$C$21:$D$294,2,FALSE),"")</f>
        <v/>
      </c>
      <c r="Y35" s="14">
        <v>7.15</v>
      </c>
      <c r="Z35" s="14" t="str">
        <f>IFERROR(VLOOKUP(Y35,'CRUCE RIESGOS'!$C$21:$D$294,2,FALSE),"")</f>
        <v/>
      </c>
      <c r="AA35" s="14">
        <v>8.15</v>
      </c>
      <c r="AB35" s="14" t="str">
        <f>IFERROR(VLOOKUP(AA35,'CRUCE RIESGOS'!$C$21:$D$294,2,FALSE),"")</f>
        <v/>
      </c>
      <c r="AC35" s="14">
        <v>9.15</v>
      </c>
      <c r="AD35" s="14" t="str">
        <f>IFERROR(VLOOKUP(AC35,'CRUCE RIESGOS'!$C$21:$D$294,2,FALSE),"")</f>
        <v/>
      </c>
      <c r="AE35" s="14">
        <v>10.15</v>
      </c>
      <c r="AF35" s="14" t="str">
        <f>IFERROR(VLOOKUP(AE35,'CRUCE RIESGOS'!$C$21:$D$294,2,FALSE),"")</f>
        <v/>
      </c>
      <c r="AG35" s="14">
        <v>11.15</v>
      </c>
      <c r="AH35" s="14" t="str">
        <f>IFERROR(VLOOKUP(AG35,'CRUCE RIESGOS'!$C$21:$D$294,2,FALSE),"")</f>
        <v/>
      </c>
      <c r="AI35" s="14">
        <v>12.15</v>
      </c>
      <c r="AJ35" s="14" t="str">
        <f>IFERROR(VLOOKUP(AI35,'CRUCE RIESGOS'!$C$21:$D$294,2,FALSE),"")</f>
        <v/>
      </c>
      <c r="AK35" s="14">
        <v>13.15</v>
      </c>
      <c r="AL35" s="14" t="str">
        <f>IFERROR(VLOOKUP(AK35,'CRUCE RIESGOS'!$C$21:$D$294,2,FALSE),"")</f>
        <v/>
      </c>
      <c r="AM35" s="14">
        <v>14.15</v>
      </c>
      <c r="AN35" s="14" t="str">
        <f>IFERROR(VLOOKUP(AM35,'CRUCE RIESGOS'!$C$21:$D$294,2,FALSE),"")</f>
        <v/>
      </c>
      <c r="AO35" s="14">
        <v>15.15</v>
      </c>
      <c r="AP35" s="14" t="str">
        <f>IFERROR(VLOOKUP(AO35,'CRUCE RIESGOS'!$C$21:$D$294,2,FALSE),"")</f>
        <v/>
      </c>
      <c r="AQ35" s="14">
        <v>16.149999999999999</v>
      </c>
      <c r="AR35" s="14" t="str">
        <f>IFERROR(VLOOKUP(AQ35,'CRUCE RIESGOS'!$C$21:$D$294,2,FALSE),"")</f>
        <v/>
      </c>
      <c r="AS35" s="14">
        <v>17.149999999999999</v>
      </c>
      <c r="AT35" s="14" t="str">
        <f>IFERROR(VLOOKUP(AS35,'CRUCE RIESGOS'!$C$21:$D$294,2,FALSE),"")</f>
        <v/>
      </c>
      <c r="AU35" s="14">
        <v>18.149999999999999</v>
      </c>
      <c r="AV35" s="14" t="str">
        <f>IFERROR(VLOOKUP(AU35,'CRUCE RIESGOS'!$C$21:$D$294,2,FALSE),"")</f>
        <v/>
      </c>
      <c r="AW35" s="14">
        <v>19.149999999999999</v>
      </c>
      <c r="AX35" s="14" t="str">
        <f>IFERROR(VLOOKUP(AW35,'CRUCE RIESGOS'!$C$21:$D$294,2,FALSE),"")</f>
        <v/>
      </c>
      <c r="AY35" s="14">
        <v>20.149999999999999</v>
      </c>
      <c r="AZ35" s="14" t="str">
        <f>IFERROR(VLOOKUP(AY35,'CRUCE RIESGOS'!$C$21:$D$294,2,FALSE),"")</f>
        <v/>
      </c>
      <c r="BA35" s="14">
        <v>21.15</v>
      </c>
      <c r="BB35" s="14" t="str">
        <f>IFERROR(VLOOKUP(BA35,'CRUCE RIESGOS'!$C$21:$D$294,2,FALSE),"")</f>
        <v/>
      </c>
      <c r="BC35" s="14">
        <v>22.15</v>
      </c>
      <c r="BD35" s="14" t="str">
        <f>IFERROR(VLOOKUP(BC35,'CRUCE RIESGOS'!$C$21:$D$294,2,FALSE),"")</f>
        <v/>
      </c>
      <c r="BE35" s="14">
        <v>23.15</v>
      </c>
      <c r="BF35" s="14" t="str">
        <f>IFERROR(VLOOKUP(BE35,'CRUCE RIESGOS'!$C$21:$D$294,2,FALSE),"")</f>
        <v/>
      </c>
      <c r="BG35" s="14">
        <v>24.15</v>
      </c>
      <c r="BH35" s="14" t="str">
        <f>IFERROR(VLOOKUP(BG35,'CRUCE RIESGOS'!$C$21:$D$294,2,FALSE),"")</f>
        <v/>
      </c>
      <c r="BI35" s="14">
        <v>25.15</v>
      </c>
      <c r="BJ35" s="14" t="str">
        <f>IFERROR(VLOOKUP(BI35,'CRUCE RIESGOS'!$C$21:$D$294,2,FALSE),"")</f>
        <v/>
      </c>
    </row>
    <row r="36" spans="13:62">
      <c r="N36" s="14" t="str">
        <f>IF(N37&lt;&gt;""," -R","")</f>
        <v/>
      </c>
      <c r="P36" s="14" t="str">
        <f>IF(P37&lt;&gt;""," -R","")</f>
        <v/>
      </c>
      <c r="R36" s="14" t="str">
        <f>IF(R37&lt;&gt;""," -R","")</f>
        <v/>
      </c>
      <c r="T36" s="14" t="str">
        <f>IF(T37&lt;&gt;""," -R","")</f>
        <v/>
      </c>
      <c r="V36" s="14" t="str">
        <f>IF(V37&lt;&gt;""," -R","")</f>
        <v/>
      </c>
      <c r="X36" s="14" t="str">
        <f>IF(X37&lt;&gt;""," -R","")</f>
        <v/>
      </c>
      <c r="Z36" s="14" t="str">
        <f>IF(Z37&lt;&gt;""," -R","")</f>
        <v/>
      </c>
      <c r="AB36" s="14" t="str">
        <f>IF(AB37&lt;&gt;""," -R","")</f>
        <v/>
      </c>
      <c r="AD36" s="14" t="str">
        <f>IF(AD37&lt;&gt;""," -R","")</f>
        <v/>
      </c>
      <c r="AF36" s="14" t="str">
        <f>IF(AF37&lt;&gt;""," -R","")</f>
        <v/>
      </c>
      <c r="AH36" s="14" t="str">
        <f>IF(AH37&lt;&gt;""," -R","")</f>
        <v/>
      </c>
      <c r="AJ36" s="14" t="str">
        <f>IF(AJ37&lt;&gt;""," -R","")</f>
        <v/>
      </c>
      <c r="AL36" s="14" t="str">
        <f>IF(AL37&lt;&gt;""," -R","")</f>
        <v/>
      </c>
      <c r="AN36" s="14" t="str">
        <f>IF(AN37&lt;&gt;""," -R","")</f>
        <v/>
      </c>
      <c r="AP36" s="14" t="str">
        <f>IF(AP37&lt;&gt;""," -R","")</f>
        <v/>
      </c>
      <c r="AR36" s="14" t="str">
        <f>IF(AR37&lt;&gt;""," -R","")</f>
        <v/>
      </c>
      <c r="AT36" s="14" t="str">
        <f>IF(AT37&lt;&gt;""," -R","")</f>
        <v/>
      </c>
      <c r="AV36" s="14" t="str">
        <f>IF(AV37&lt;&gt;""," -R","")</f>
        <v/>
      </c>
      <c r="AX36" s="14" t="str">
        <f>IF(AX37&lt;&gt;""," -R","")</f>
        <v/>
      </c>
      <c r="AZ36" s="14" t="str">
        <f>IF(AZ37&lt;&gt;""," -R","")</f>
        <v/>
      </c>
      <c r="BB36" s="14" t="str">
        <f>IF(BB37&lt;&gt;""," -R","")</f>
        <v/>
      </c>
      <c r="BD36" s="14" t="str">
        <f>IF(BD37&lt;&gt;""," -R","")</f>
        <v/>
      </c>
      <c r="BF36" s="14" t="str">
        <f>IF(BF37&lt;&gt;""," -R","")</f>
        <v/>
      </c>
      <c r="BH36" s="14" t="str">
        <f>IF(BH37&lt;&gt;""," -R","")</f>
        <v/>
      </c>
      <c r="BJ36" s="14" t="str">
        <f>IF(BJ37&lt;&gt;""," -R","")</f>
        <v/>
      </c>
    </row>
    <row r="37" spans="13:62">
      <c r="M37" s="14">
        <v>1.1599999999999999</v>
      </c>
      <c r="N37" s="14" t="str">
        <f>IFERROR(VLOOKUP(M37,'CRUCE RIESGOS'!$C$21:$D$294,2,FALSE),"")</f>
        <v/>
      </c>
      <c r="O37" s="14">
        <v>2.16</v>
      </c>
      <c r="P37" s="14" t="str">
        <f>IFERROR(VLOOKUP(O37,'CRUCE RIESGOS'!$C$21:$D$294,2,FALSE),"")</f>
        <v/>
      </c>
      <c r="Q37" s="14">
        <v>3.16</v>
      </c>
      <c r="R37" s="14" t="str">
        <f>IFERROR(VLOOKUP(Q37,'CRUCE RIESGOS'!$C$21:$D$294,2,FALSE),"")</f>
        <v/>
      </c>
      <c r="S37" s="14">
        <v>4.16</v>
      </c>
      <c r="T37" s="14" t="str">
        <f>IFERROR(VLOOKUP(S37,'CRUCE RIESGOS'!$C$21:$D$294,2,FALSE),"")</f>
        <v/>
      </c>
      <c r="U37" s="14">
        <v>5.16</v>
      </c>
      <c r="V37" s="14" t="str">
        <f>IFERROR(VLOOKUP(U37,'CRUCE RIESGOS'!$C$21:$D$294,2,FALSE),"")</f>
        <v/>
      </c>
      <c r="W37" s="14">
        <v>6.16</v>
      </c>
      <c r="X37" s="14" t="str">
        <f>IFERROR(VLOOKUP(W37,'CRUCE RIESGOS'!$C$21:$D$294,2,FALSE),"")</f>
        <v/>
      </c>
      <c r="Y37" s="14">
        <v>7.16</v>
      </c>
      <c r="Z37" s="14" t="str">
        <f>IFERROR(VLOOKUP(Y37,'CRUCE RIESGOS'!$C$21:$D$294,2,FALSE),"")</f>
        <v/>
      </c>
      <c r="AA37" s="14">
        <v>8.16</v>
      </c>
      <c r="AB37" s="14" t="str">
        <f>IFERROR(VLOOKUP(AA37,'CRUCE RIESGOS'!$C$21:$D$294,2,FALSE),"")</f>
        <v/>
      </c>
      <c r="AC37" s="14">
        <v>9.16</v>
      </c>
      <c r="AD37" s="14" t="str">
        <f>IFERROR(VLOOKUP(AC37,'CRUCE RIESGOS'!$C$21:$D$294,2,FALSE),"")</f>
        <v/>
      </c>
      <c r="AE37" s="14">
        <v>10.16</v>
      </c>
      <c r="AF37" s="14" t="str">
        <f>IFERROR(VLOOKUP(AE37,'CRUCE RIESGOS'!$C$21:$D$294,2,FALSE),"")</f>
        <v/>
      </c>
      <c r="AG37" s="14">
        <v>11.16</v>
      </c>
      <c r="AH37" s="14" t="str">
        <f>IFERROR(VLOOKUP(AG37,'CRUCE RIESGOS'!$C$21:$D$294,2,FALSE),"")</f>
        <v/>
      </c>
      <c r="AI37" s="14">
        <v>12.16</v>
      </c>
      <c r="AJ37" s="14" t="str">
        <f>IFERROR(VLOOKUP(AI37,'CRUCE RIESGOS'!$C$21:$D$294,2,FALSE),"")</f>
        <v/>
      </c>
      <c r="AK37" s="14">
        <v>13.16</v>
      </c>
      <c r="AL37" s="14" t="str">
        <f>IFERROR(VLOOKUP(AK37,'CRUCE RIESGOS'!$C$21:$D$294,2,FALSE),"")</f>
        <v/>
      </c>
      <c r="AM37" s="14">
        <v>14.16</v>
      </c>
      <c r="AN37" s="14" t="str">
        <f>IFERROR(VLOOKUP(AM37,'CRUCE RIESGOS'!$C$21:$D$294,2,FALSE),"")</f>
        <v/>
      </c>
      <c r="AO37" s="14">
        <v>15.16</v>
      </c>
      <c r="AP37" s="14" t="str">
        <f>IFERROR(VLOOKUP(AO37,'CRUCE RIESGOS'!$C$21:$D$294,2,FALSE),"")</f>
        <v/>
      </c>
      <c r="AQ37" s="14">
        <v>16.16</v>
      </c>
      <c r="AR37" s="14" t="str">
        <f>IFERROR(VLOOKUP(AQ37,'CRUCE RIESGOS'!$C$21:$D$294,2,FALSE),"")</f>
        <v/>
      </c>
      <c r="AS37" s="14">
        <v>17.16</v>
      </c>
      <c r="AT37" s="14" t="str">
        <f>IFERROR(VLOOKUP(AS37,'CRUCE RIESGOS'!$C$21:$D$294,2,FALSE),"")</f>
        <v/>
      </c>
      <c r="AU37" s="14">
        <v>18.16</v>
      </c>
      <c r="AV37" s="14" t="str">
        <f>IFERROR(VLOOKUP(AU37,'CRUCE RIESGOS'!$C$21:$D$294,2,FALSE),"")</f>
        <v/>
      </c>
      <c r="AW37" s="14">
        <v>19.16</v>
      </c>
      <c r="AX37" s="14" t="str">
        <f>IFERROR(VLOOKUP(AW37,'CRUCE RIESGOS'!$C$21:$D$294,2,FALSE),"")</f>
        <v/>
      </c>
      <c r="AY37" s="14">
        <v>20.16</v>
      </c>
      <c r="AZ37" s="14" t="str">
        <f>IFERROR(VLOOKUP(AY37,'CRUCE RIESGOS'!$C$21:$D$294,2,FALSE),"")</f>
        <v/>
      </c>
      <c r="BA37" s="14">
        <v>21.16</v>
      </c>
      <c r="BB37" s="14" t="str">
        <f>IFERROR(VLOOKUP(BA37,'CRUCE RIESGOS'!$C$21:$D$294,2,FALSE),"")</f>
        <v/>
      </c>
      <c r="BC37" s="14">
        <v>22.16</v>
      </c>
      <c r="BD37" s="14" t="str">
        <f>IFERROR(VLOOKUP(BC37,'CRUCE RIESGOS'!$C$21:$D$294,2,FALSE),"")</f>
        <v/>
      </c>
      <c r="BE37" s="14">
        <v>23.16</v>
      </c>
      <c r="BF37" s="14" t="str">
        <f>IFERROR(VLOOKUP(BE37,'CRUCE RIESGOS'!$C$21:$D$294,2,FALSE),"")</f>
        <v/>
      </c>
      <c r="BG37" s="14">
        <v>24.16</v>
      </c>
      <c r="BH37" s="14" t="str">
        <f>IFERROR(VLOOKUP(BG37,'CRUCE RIESGOS'!$C$21:$D$294,2,FALSE),"")</f>
        <v/>
      </c>
      <c r="BI37" s="14">
        <v>25.16</v>
      </c>
      <c r="BJ37" s="14" t="str">
        <f>IFERROR(VLOOKUP(BI37,'CRUCE RIESGOS'!$C$21:$D$294,2,FALSE),"")</f>
        <v/>
      </c>
    </row>
    <row r="38" spans="13:62">
      <c r="N38" s="14" t="str">
        <f>IF(N39&lt;&gt;""," -R","")</f>
        <v/>
      </c>
      <c r="P38" s="14" t="str">
        <f>IF(P39&lt;&gt;""," -R","")</f>
        <v/>
      </c>
      <c r="R38" s="14" t="str">
        <f>IF(R39&lt;&gt;""," -R","")</f>
        <v/>
      </c>
      <c r="T38" s="14" t="str">
        <f>IF(T39&lt;&gt;""," -R","")</f>
        <v/>
      </c>
      <c r="V38" s="14" t="str">
        <f>IF(V39&lt;&gt;""," -R","")</f>
        <v/>
      </c>
      <c r="X38" s="14" t="str">
        <f>IF(X39&lt;&gt;""," -R","")</f>
        <v/>
      </c>
      <c r="Z38" s="14" t="str">
        <f>IF(Z39&lt;&gt;""," -R","")</f>
        <v/>
      </c>
      <c r="AB38" s="14" t="str">
        <f>IF(AB39&lt;&gt;""," -R","")</f>
        <v/>
      </c>
      <c r="AD38" s="14" t="str">
        <f>IF(AD39&lt;&gt;""," -R","")</f>
        <v/>
      </c>
      <c r="AF38" s="14" t="str">
        <f>IF(AF39&lt;&gt;""," -R","")</f>
        <v/>
      </c>
      <c r="AH38" s="14" t="str">
        <f>IF(AH39&lt;&gt;""," -R","")</f>
        <v/>
      </c>
      <c r="AJ38" s="14" t="str">
        <f>IF(AJ39&lt;&gt;""," -R","")</f>
        <v/>
      </c>
      <c r="AL38" s="14" t="str">
        <f>IF(AL39&lt;&gt;""," -R","")</f>
        <v/>
      </c>
      <c r="AN38" s="14" t="str">
        <f>IF(AN39&lt;&gt;""," -R","")</f>
        <v/>
      </c>
      <c r="AP38" s="14" t="str">
        <f>IF(AP39&lt;&gt;""," -R","")</f>
        <v/>
      </c>
      <c r="AR38" s="14" t="str">
        <f>IF(AR39&lt;&gt;""," -R","")</f>
        <v/>
      </c>
      <c r="AT38" s="14" t="str">
        <f>IF(AT39&lt;&gt;""," -R","")</f>
        <v/>
      </c>
      <c r="AV38" s="14" t="str">
        <f>IF(AV39&lt;&gt;""," -R","")</f>
        <v/>
      </c>
      <c r="AX38" s="14" t="str">
        <f>IF(AX39&lt;&gt;""," -R","")</f>
        <v/>
      </c>
      <c r="AZ38" s="14" t="str">
        <f>IF(AZ39&lt;&gt;""," -R","")</f>
        <v/>
      </c>
      <c r="BB38" s="14" t="str">
        <f>IF(BB39&lt;&gt;""," -R","")</f>
        <v/>
      </c>
      <c r="BD38" s="14" t="str">
        <f>IF(BD39&lt;&gt;""," -R","")</f>
        <v/>
      </c>
      <c r="BF38" s="14" t="str">
        <f>IF(BF39&lt;&gt;""," -R","")</f>
        <v/>
      </c>
      <c r="BH38" s="14" t="str">
        <f>IF(BH39&lt;&gt;""," -R","")</f>
        <v/>
      </c>
      <c r="BJ38" s="14" t="str">
        <f>IF(BJ39&lt;&gt;""," -R","")</f>
        <v/>
      </c>
    </row>
    <row r="39" spans="13:62">
      <c r="M39" s="14">
        <v>1.17</v>
      </c>
      <c r="N39" s="14" t="str">
        <f>IFERROR(VLOOKUP(M39,'CRUCE RIESGOS'!$C$21:$D$294,2,FALSE),"")</f>
        <v/>
      </c>
      <c r="O39" s="14">
        <v>2.17</v>
      </c>
      <c r="P39" s="14" t="str">
        <f>IFERROR(VLOOKUP(O39,'CRUCE RIESGOS'!$C$21:$D$294,2,FALSE),"")</f>
        <v/>
      </c>
      <c r="Q39" s="14">
        <v>3.17</v>
      </c>
      <c r="R39" s="14" t="str">
        <f>IFERROR(VLOOKUP(Q39,'CRUCE RIESGOS'!$C$21:$D$294,2,FALSE),"")</f>
        <v/>
      </c>
      <c r="S39" s="14">
        <v>4.17</v>
      </c>
      <c r="T39" s="14" t="str">
        <f>IFERROR(VLOOKUP(S39,'CRUCE RIESGOS'!$C$21:$D$294,2,FALSE),"")</f>
        <v/>
      </c>
      <c r="U39" s="14">
        <v>5.17</v>
      </c>
      <c r="V39" s="14" t="str">
        <f>IFERROR(VLOOKUP(U39,'CRUCE RIESGOS'!$C$21:$D$294,2,FALSE),"")</f>
        <v/>
      </c>
      <c r="W39" s="14">
        <v>6.17</v>
      </c>
      <c r="X39" s="14" t="str">
        <f>IFERROR(VLOOKUP(W39,'CRUCE RIESGOS'!$C$21:$D$294,2,FALSE),"")</f>
        <v/>
      </c>
      <c r="Y39" s="14">
        <v>7.17</v>
      </c>
      <c r="Z39" s="14" t="str">
        <f>IFERROR(VLOOKUP(Y39,'CRUCE RIESGOS'!$C$21:$D$294,2,FALSE),"")</f>
        <v/>
      </c>
      <c r="AA39" s="14">
        <v>8.17</v>
      </c>
      <c r="AB39" s="14" t="str">
        <f>IFERROR(VLOOKUP(AA39,'CRUCE RIESGOS'!$C$21:$D$294,2,FALSE),"")</f>
        <v/>
      </c>
      <c r="AC39" s="14">
        <v>9.17</v>
      </c>
      <c r="AD39" s="14" t="str">
        <f>IFERROR(VLOOKUP(AC39,'CRUCE RIESGOS'!$C$21:$D$294,2,FALSE),"")</f>
        <v/>
      </c>
      <c r="AE39" s="14">
        <v>10.17</v>
      </c>
      <c r="AF39" s="14" t="str">
        <f>IFERROR(VLOOKUP(AE39,'CRUCE RIESGOS'!$C$21:$D$294,2,FALSE),"")</f>
        <v/>
      </c>
      <c r="AG39" s="14">
        <v>11.17</v>
      </c>
      <c r="AH39" s="14" t="str">
        <f>IFERROR(VLOOKUP(AG39,'CRUCE RIESGOS'!$C$21:$D$294,2,FALSE),"")</f>
        <v/>
      </c>
      <c r="AI39" s="14">
        <v>12.17</v>
      </c>
      <c r="AJ39" s="14" t="str">
        <f>IFERROR(VLOOKUP(AI39,'CRUCE RIESGOS'!$C$21:$D$294,2,FALSE),"")</f>
        <v/>
      </c>
      <c r="AK39" s="14">
        <v>13.17</v>
      </c>
      <c r="AL39" s="14" t="str">
        <f>IFERROR(VLOOKUP(AK39,'CRUCE RIESGOS'!$C$21:$D$294,2,FALSE),"")</f>
        <v/>
      </c>
      <c r="AM39" s="14">
        <v>14.17</v>
      </c>
      <c r="AN39" s="14" t="str">
        <f>IFERROR(VLOOKUP(AM39,'CRUCE RIESGOS'!$C$21:$D$294,2,FALSE),"")</f>
        <v/>
      </c>
      <c r="AO39" s="14">
        <v>15.17</v>
      </c>
      <c r="AP39" s="14" t="str">
        <f>IFERROR(VLOOKUP(AO39,'CRUCE RIESGOS'!$C$21:$D$294,2,FALSE),"")</f>
        <v/>
      </c>
      <c r="AQ39" s="14">
        <v>16.170000000000002</v>
      </c>
      <c r="AR39" s="14" t="str">
        <f>IFERROR(VLOOKUP(AQ39,'CRUCE RIESGOS'!$C$21:$D$294,2,FALSE),"")</f>
        <v/>
      </c>
      <c r="AS39" s="14">
        <v>17.170000000000002</v>
      </c>
      <c r="AT39" s="14" t="str">
        <f>IFERROR(VLOOKUP(AS39,'CRUCE RIESGOS'!$C$21:$D$294,2,FALSE),"")</f>
        <v/>
      </c>
      <c r="AU39" s="14">
        <v>18.170000000000002</v>
      </c>
      <c r="AV39" s="14" t="str">
        <f>IFERROR(VLOOKUP(AU39,'CRUCE RIESGOS'!$C$21:$D$294,2,FALSE),"")</f>
        <v/>
      </c>
      <c r="AW39" s="14">
        <v>19.170000000000002</v>
      </c>
      <c r="AX39" s="14" t="str">
        <f>IFERROR(VLOOKUP(AW39,'CRUCE RIESGOS'!$C$21:$D$294,2,FALSE),"")</f>
        <v/>
      </c>
      <c r="AY39" s="14">
        <v>20.170000000000002</v>
      </c>
      <c r="AZ39" s="14" t="str">
        <f>IFERROR(VLOOKUP(AY39,'CRUCE RIESGOS'!$C$21:$D$294,2,FALSE),"")</f>
        <v/>
      </c>
      <c r="BA39" s="14">
        <v>21.17</v>
      </c>
      <c r="BB39" s="14" t="str">
        <f>IFERROR(VLOOKUP(BA39,'CRUCE RIESGOS'!$C$21:$D$294,2,FALSE),"")</f>
        <v/>
      </c>
      <c r="BC39" s="14">
        <v>22.17</v>
      </c>
      <c r="BD39" s="14" t="str">
        <f>IFERROR(VLOOKUP(BC39,'CRUCE RIESGOS'!$C$21:$D$294,2,FALSE),"")</f>
        <v/>
      </c>
      <c r="BE39" s="14">
        <v>23.17</v>
      </c>
      <c r="BF39" s="14" t="str">
        <f>IFERROR(VLOOKUP(BE39,'CRUCE RIESGOS'!$C$21:$D$294,2,FALSE),"")</f>
        <v/>
      </c>
      <c r="BG39" s="14">
        <v>24.17</v>
      </c>
      <c r="BH39" s="14" t="str">
        <f>IFERROR(VLOOKUP(BG39,'CRUCE RIESGOS'!$C$21:$D$294,2,FALSE),"")</f>
        <v/>
      </c>
      <c r="BI39" s="14">
        <v>25.17</v>
      </c>
      <c r="BJ39" s="14" t="str">
        <f>IFERROR(VLOOKUP(BI39,'CRUCE RIESGOS'!$C$21:$D$294,2,FALSE),"")</f>
        <v/>
      </c>
    </row>
    <row r="40" spans="13:62">
      <c r="N40" s="14" t="str">
        <f>IF(N41&lt;&gt;""," -R","")</f>
        <v/>
      </c>
      <c r="P40" s="14" t="str">
        <f>IF(P41&lt;&gt;""," -R","")</f>
        <v/>
      </c>
      <c r="R40" s="14" t="str">
        <f>IF(R41&lt;&gt;""," -R","")</f>
        <v/>
      </c>
      <c r="T40" s="14" t="str">
        <f>IF(T41&lt;&gt;""," -R","")</f>
        <v/>
      </c>
      <c r="V40" s="14" t="str">
        <f>IF(V41&lt;&gt;""," -R","")</f>
        <v/>
      </c>
      <c r="X40" s="14" t="str">
        <f>IF(X41&lt;&gt;""," -R","")</f>
        <v/>
      </c>
      <c r="Z40" s="14" t="str">
        <f>IF(Z41&lt;&gt;""," -R","")</f>
        <v/>
      </c>
      <c r="AB40" s="14" t="str">
        <f>IF(AB41&lt;&gt;""," -R","")</f>
        <v/>
      </c>
      <c r="AD40" s="14" t="str">
        <f>IF(AD41&lt;&gt;""," -R","")</f>
        <v/>
      </c>
      <c r="AF40" s="14" t="str">
        <f>IF(AF41&lt;&gt;""," -R","")</f>
        <v/>
      </c>
      <c r="AH40" s="14" t="str">
        <f>IF(AH41&lt;&gt;""," -R","")</f>
        <v/>
      </c>
      <c r="AJ40" s="14" t="str">
        <f>IF(AJ41&lt;&gt;""," -R","")</f>
        <v/>
      </c>
      <c r="AL40" s="14" t="str">
        <f>IF(AL41&lt;&gt;""," -R","")</f>
        <v/>
      </c>
      <c r="AN40" s="14" t="str">
        <f>IF(AN41&lt;&gt;""," -R","")</f>
        <v/>
      </c>
      <c r="AP40" s="14" t="str">
        <f>IF(AP41&lt;&gt;""," -R","")</f>
        <v/>
      </c>
      <c r="AR40" s="14" t="str">
        <f>IF(AR41&lt;&gt;""," -R","")</f>
        <v/>
      </c>
      <c r="AT40" s="14" t="str">
        <f>IF(AT41&lt;&gt;""," -R","")</f>
        <v/>
      </c>
      <c r="AV40" s="14" t="str">
        <f>IF(AV41&lt;&gt;""," -R","")</f>
        <v/>
      </c>
      <c r="AX40" s="14" t="str">
        <f>IF(AX41&lt;&gt;""," -R","")</f>
        <v/>
      </c>
      <c r="AZ40" s="14" t="str">
        <f>IF(AZ41&lt;&gt;""," -R","")</f>
        <v/>
      </c>
      <c r="BB40" s="14" t="str">
        <f>IF(BB41&lt;&gt;""," -R","")</f>
        <v/>
      </c>
      <c r="BD40" s="14" t="str">
        <f>IF(BD41&lt;&gt;""," -R","")</f>
        <v/>
      </c>
      <c r="BF40" s="14" t="str">
        <f>IF(BF41&lt;&gt;""," -R","")</f>
        <v/>
      </c>
      <c r="BH40" s="14" t="str">
        <f>IF(BH41&lt;&gt;""," -R","")</f>
        <v/>
      </c>
      <c r="BJ40" s="14" t="str">
        <f>IF(BJ41&lt;&gt;""," -R","")</f>
        <v/>
      </c>
    </row>
    <row r="41" spans="13:62">
      <c r="M41" s="14">
        <v>1.18</v>
      </c>
      <c r="N41" s="14" t="str">
        <f>IFERROR(VLOOKUP(M41,'CRUCE RIESGOS'!$C$21:$D$294,2,FALSE),"")</f>
        <v/>
      </c>
      <c r="O41" s="14">
        <v>2.1800000000000002</v>
      </c>
      <c r="P41" s="14" t="str">
        <f>IFERROR(VLOOKUP(O41,'CRUCE RIESGOS'!$C$21:$D$294,2,FALSE),"")</f>
        <v/>
      </c>
      <c r="Q41" s="14">
        <v>3.18</v>
      </c>
      <c r="R41" s="14" t="str">
        <f>IFERROR(VLOOKUP(Q41,'CRUCE RIESGOS'!$C$21:$D$294,2,FALSE),"")</f>
        <v/>
      </c>
      <c r="S41" s="14">
        <v>4.18</v>
      </c>
      <c r="T41" s="14" t="str">
        <f>IFERROR(VLOOKUP(S41,'CRUCE RIESGOS'!$C$21:$D$294,2,FALSE),"")</f>
        <v/>
      </c>
      <c r="U41" s="14">
        <v>5.18</v>
      </c>
      <c r="V41" s="14" t="str">
        <f>IFERROR(VLOOKUP(U41,'CRUCE RIESGOS'!$C$21:$D$294,2,FALSE),"")</f>
        <v/>
      </c>
      <c r="W41" s="14">
        <v>6.18</v>
      </c>
      <c r="X41" s="14" t="str">
        <f>IFERROR(VLOOKUP(W41,'CRUCE RIESGOS'!$C$21:$D$294,2,FALSE),"")</f>
        <v/>
      </c>
      <c r="Y41" s="14">
        <v>7.18</v>
      </c>
      <c r="Z41" s="14" t="str">
        <f>IFERROR(VLOOKUP(Y41,'CRUCE RIESGOS'!$C$21:$D$294,2,FALSE),"")</f>
        <v/>
      </c>
      <c r="AA41" s="14">
        <v>8.18</v>
      </c>
      <c r="AB41" s="14" t="str">
        <f>IFERROR(VLOOKUP(AA41,'CRUCE RIESGOS'!$C$21:$D$294,2,FALSE),"")</f>
        <v/>
      </c>
      <c r="AC41" s="14">
        <v>9.18</v>
      </c>
      <c r="AD41" s="14" t="str">
        <f>IFERROR(VLOOKUP(AC41,'CRUCE RIESGOS'!$C$21:$D$294,2,FALSE),"")</f>
        <v/>
      </c>
      <c r="AE41" s="14">
        <v>10.18</v>
      </c>
      <c r="AF41" s="14" t="str">
        <f>IFERROR(VLOOKUP(AE41,'CRUCE RIESGOS'!$C$21:$D$294,2,FALSE),"")</f>
        <v/>
      </c>
      <c r="AG41" s="14">
        <v>11.18</v>
      </c>
      <c r="AH41" s="14" t="str">
        <f>IFERROR(VLOOKUP(AG41,'CRUCE RIESGOS'!$C$21:$D$294,2,FALSE),"")</f>
        <v/>
      </c>
      <c r="AI41" s="14">
        <v>12.18</v>
      </c>
      <c r="AJ41" s="14" t="str">
        <f>IFERROR(VLOOKUP(AI41,'CRUCE RIESGOS'!$C$21:$D$294,2,FALSE),"")</f>
        <v/>
      </c>
      <c r="AK41" s="14">
        <v>13.18</v>
      </c>
      <c r="AL41" s="14" t="str">
        <f>IFERROR(VLOOKUP(AK41,'CRUCE RIESGOS'!$C$21:$D$294,2,FALSE),"")</f>
        <v/>
      </c>
      <c r="AM41" s="14">
        <v>14.18</v>
      </c>
      <c r="AN41" s="14" t="str">
        <f>IFERROR(VLOOKUP(AM41,'CRUCE RIESGOS'!$C$21:$D$294,2,FALSE),"")</f>
        <v/>
      </c>
      <c r="AO41" s="14">
        <v>15.18</v>
      </c>
      <c r="AP41" s="14" t="str">
        <f>IFERROR(VLOOKUP(AO41,'CRUCE RIESGOS'!$C$21:$D$294,2,FALSE),"")</f>
        <v/>
      </c>
      <c r="AQ41" s="14">
        <v>16.18</v>
      </c>
      <c r="AR41" s="14" t="str">
        <f>IFERROR(VLOOKUP(AQ41,'CRUCE RIESGOS'!$C$21:$D$294,2,FALSE),"")</f>
        <v/>
      </c>
      <c r="AS41" s="14">
        <v>17.18</v>
      </c>
      <c r="AT41" s="14" t="str">
        <f>IFERROR(VLOOKUP(AS41,'CRUCE RIESGOS'!$C$21:$D$294,2,FALSE),"")</f>
        <v/>
      </c>
      <c r="AU41" s="14">
        <v>18.18</v>
      </c>
      <c r="AV41" s="14" t="str">
        <f>IFERROR(VLOOKUP(AU41,'CRUCE RIESGOS'!$C$21:$D$294,2,FALSE),"")</f>
        <v/>
      </c>
      <c r="AW41" s="14">
        <v>19.18</v>
      </c>
      <c r="AX41" s="14" t="str">
        <f>IFERROR(VLOOKUP(AW41,'CRUCE RIESGOS'!$C$21:$D$294,2,FALSE),"")</f>
        <v/>
      </c>
      <c r="AY41" s="14">
        <v>20.18</v>
      </c>
      <c r="AZ41" s="14" t="str">
        <f>IFERROR(VLOOKUP(AY41,'CRUCE RIESGOS'!$C$21:$D$294,2,FALSE),"")</f>
        <v/>
      </c>
      <c r="BA41" s="14">
        <v>21.18</v>
      </c>
      <c r="BB41" s="14" t="str">
        <f>IFERROR(VLOOKUP(BA41,'CRUCE RIESGOS'!$C$21:$D$294,2,FALSE),"")</f>
        <v/>
      </c>
      <c r="BC41" s="14">
        <v>22.18</v>
      </c>
      <c r="BD41" s="14" t="str">
        <f>IFERROR(VLOOKUP(BC41,'CRUCE RIESGOS'!$C$21:$D$294,2,FALSE),"")</f>
        <v/>
      </c>
      <c r="BE41" s="14">
        <v>23.18</v>
      </c>
      <c r="BF41" s="14" t="str">
        <f>IFERROR(VLOOKUP(BE41,'CRUCE RIESGOS'!$C$21:$D$294,2,FALSE),"")</f>
        <v/>
      </c>
      <c r="BG41" s="14">
        <v>24.18</v>
      </c>
      <c r="BH41" s="14" t="str">
        <f>IFERROR(VLOOKUP(BG41,'CRUCE RIESGOS'!$C$21:$D$294,2,FALSE),"")</f>
        <v/>
      </c>
      <c r="BI41" s="14">
        <v>25.18</v>
      </c>
      <c r="BJ41" s="14" t="str">
        <f>IFERROR(VLOOKUP(BI41,'CRUCE RIESGOS'!$C$21:$D$294,2,FALSE),"")</f>
        <v/>
      </c>
    </row>
    <row r="42" spans="13:62">
      <c r="N42" s="14" t="str">
        <f>IF(N43&lt;&gt;""," -R","")</f>
        <v/>
      </c>
      <c r="P42" s="14" t="str">
        <f>IF(P43&lt;&gt;""," -R","")</f>
        <v/>
      </c>
      <c r="R42" s="14" t="str">
        <f>IF(R43&lt;&gt;""," -R","")</f>
        <v/>
      </c>
      <c r="T42" s="14" t="str">
        <f>IF(T43&lt;&gt;""," -R","")</f>
        <v/>
      </c>
      <c r="V42" s="14" t="str">
        <f>IF(V43&lt;&gt;""," -R","")</f>
        <v/>
      </c>
      <c r="X42" s="14" t="str">
        <f>IF(X43&lt;&gt;""," -R","")</f>
        <v/>
      </c>
      <c r="Z42" s="14" t="str">
        <f>IF(Z43&lt;&gt;""," -R","")</f>
        <v/>
      </c>
      <c r="AB42" s="14" t="str">
        <f>IF(AB43&lt;&gt;""," -R","")</f>
        <v/>
      </c>
      <c r="AD42" s="14" t="str">
        <f>IF(AD43&lt;&gt;""," -R","")</f>
        <v/>
      </c>
      <c r="AF42" s="14" t="str">
        <f>IF(AF43&lt;&gt;""," -R","")</f>
        <v/>
      </c>
      <c r="AH42" s="14" t="str">
        <f>IF(AH43&lt;&gt;""," -R","")</f>
        <v/>
      </c>
      <c r="AJ42" s="14" t="str">
        <f>IF(AJ43&lt;&gt;""," -R","")</f>
        <v/>
      </c>
      <c r="AL42" s="14" t="str">
        <f>IF(AL43&lt;&gt;""," -R","")</f>
        <v/>
      </c>
      <c r="AN42" s="14" t="str">
        <f>IF(AN43&lt;&gt;""," -R","")</f>
        <v/>
      </c>
      <c r="AP42" s="14" t="str">
        <f>IF(AP43&lt;&gt;""," -R","")</f>
        <v/>
      </c>
      <c r="AR42" s="14" t="str">
        <f>IF(AR43&lt;&gt;""," -R","")</f>
        <v/>
      </c>
      <c r="AT42" s="14" t="str">
        <f>IF(AT43&lt;&gt;""," -R","")</f>
        <v/>
      </c>
      <c r="AV42" s="14" t="str">
        <f>IF(AV43&lt;&gt;""," -R","")</f>
        <v/>
      </c>
      <c r="AX42" s="14" t="str">
        <f>IF(AX43&lt;&gt;""," -R","")</f>
        <v/>
      </c>
      <c r="AZ42" s="14" t="str">
        <f>IF(AZ43&lt;&gt;""," -R","")</f>
        <v/>
      </c>
      <c r="BB42" s="14" t="str">
        <f>IF(BB43&lt;&gt;""," -R","")</f>
        <v/>
      </c>
      <c r="BD42" s="14" t="str">
        <f>IF(BD43&lt;&gt;""," -R","")</f>
        <v/>
      </c>
      <c r="BF42" s="14" t="str">
        <f>IF(BF43&lt;&gt;""," -R","")</f>
        <v/>
      </c>
      <c r="BH42" s="14" t="str">
        <f>IF(BH43&lt;&gt;""," -R","")</f>
        <v/>
      </c>
      <c r="BJ42" s="14" t="str">
        <f>IF(BJ43&lt;&gt;""," -R","")</f>
        <v/>
      </c>
    </row>
    <row r="43" spans="13:62">
      <c r="M43" s="14">
        <v>1.19</v>
      </c>
      <c r="N43" s="14" t="str">
        <f>IFERROR(VLOOKUP(M43,'CRUCE RIESGOS'!$C$21:$D$294,2,FALSE),"")</f>
        <v/>
      </c>
      <c r="O43" s="14">
        <v>2.19</v>
      </c>
      <c r="P43" s="14" t="str">
        <f>IFERROR(VLOOKUP(O43,'CRUCE RIESGOS'!$C$21:$D$294,2,FALSE),"")</f>
        <v/>
      </c>
      <c r="Q43" s="14">
        <v>3.19</v>
      </c>
      <c r="R43" s="14" t="str">
        <f>IFERROR(VLOOKUP(Q43,'CRUCE RIESGOS'!$C$21:$D$294,2,FALSE),"")</f>
        <v/>
      </c>
      <c r="S43" s="14">
        <v>4.1900000000000004</v>
      </c>
      <c r="T43" s="14" t="str">
        <f>IFERROR(VLOOKUP(S43,'CRUCE RIESGOS'!$C$21:$D$294,2,FALSE),"")</f>
        <v/>
      </c>
      <c r="U43" s="14">
        <v>5.19</v>
      </c>
      <c r="V43" s="14" t="str">
        <f>IFERROR(VLOOKUP(U43,'CRUCE RIESGOS'!$C$21:$D$294,2,FALSE),"")</f>
        <v/>
      </c>
      <c r="W43" s="14">
        <v>6.19</v>
      </c>
      <c r="X43" s="14" t="str">
        <f>IFERROR(VLOOKUP(W43,'CRUCE RIESGOS'!$C$21:$D$294,2,FALSE),"")</f>
        <v/>
      </c>
      <c r="Y43" s="14">
        <v>7.19</v>
      </c>
      <c r="Z43" s="14" t="str">
        <f>IFERROR(VLOOKUP(Y43,'CRUCE RIESGOS'!$C$21:$D$294,2,FALSE),"")</f>
        <v/>
      </c>
      <c r="AA43" s="14">
        <v>8.19</v>
      </c>
      <c r="AB43" s="14" t="str">
        <f>IFERROR(VLOOKUP(AA43,'CRUCE RIESGOS'!$C$21:$D$294,2,FALSE),"")</f>
        <v/>
      </c>
      <c r="AC43" s="14">
        <v>9.19</v>
      </c>
      <c r="AD43" s="14" t="str">
        <f>IFERROR(VLOOKUP(AC43,'CRUCE RIESGOS'!$C$21:$D$294,2,FALSE),"")</f>
        <v/>
      </c>
      <c r="AE43" s="14">
        <v>10.19</v>
      </c>
      <c r="AF43" s="14" t="str">
        <f>IFERROR(VLOOKUP(AE43,'CRUCE RIESGOS'!$C$21:$D$294,2,FALSE),"")</f>
        <v/>
      </c>
      <c r="AG43" s="14">
        <v>11.19</v>
      </c>
      <c r="AH43" s="14" t="str">
        <f>IFERROR(VLOOKUP(AG43,'CRUCE RIESGOS'!$C$21:$D$294,2,FALSE),"")</f>
        <v/>
      </c>
      <c r="AI43" s="14">
        <v>12.19</v>
      </c>
      <c r="AJ43" s="14" t="str">
        <f>IFERROR(VLOOKUP(AI43,'CRUCE RIESGOS'!$C$21:$D$294,2,FALSE),"")</f>
        <v/>
      </c>
      <c r="AK43" s="14">
        <v>13.19</v>
      </c>
      <c r="AL43" s="14" t="str">
        <f>IFERROR(VLOOKUP(AK43,'CRUCE RIESGOS'!$C$21:$D$294,2,FALSE),"")</f>
        <v/>
      </c>
      <c r="AM43" s="14">
        <v>14.19</v>
      </c>
      <c r="AN43" s="14" t="str">
        <f>IFERROR(VLOOKUP(AM43,'CRUCE RIESGOS'!$C$21:$D$294,2,FALSE),"")</f>
        <v/>
      </c>
      <c r="AO43" s="14">
        <v>15.19</v>
      </c>
      <c r="AP43" s="14" t="str">
        <f>IFERROR(VLOOKUP(AO43,'CRUCE RIESGOS'!$C$21:$D$294,2,FALSE),"")</f>
        <v/>
      </c>
      <c r="AQ43" s="14">
        <v>16.190000000000001</v>
      </c>
      <c r="AR43" s="14" t="str">
        <f>IFERROR(VLOOKUP(AQ43,'CRUCE RIESGOS'!$C$21:$D$294,2,FALSE),"")</f>
        <v/>
      </c>
      <c r="AS43" s="14">
        <v>17.190000000000001</v>
      </c>
      <c r="AT43" s="14" t="str">
        <f>IFERROR(VLOOKUP(AS43,'CRUCE RIESGOS'!$C$21:$D$294,2,FALSE),"")</f>
        <v/>
      </c>
      <c r="AU43" s="14">
        <v>18.190000000000001</v>
      </c>
      <c r="AV43" s="14" t="str">
        <f>IFERROR(VLOOKUP(AU43,'CRUCE RIESGOS'!$C$21:$D$294,2,FALSE),"")</f>
        <v/>
      </c>
      <c r="AW43" s="14">
        <v>19.190000000000001</v>
      </c>
      <c r="AX43" s="14" t="str">
        <f>IFERROR(VLOOKUP(AW43,'CRUCE RIESGOS'!$C$21:$D$294,2,FALSE),"")</f>
        <v/>
      </c>
      <c r="AY43" s="14">
        <v>20.190000000000001</v>
      </c>
      <c r="AZ43" s="14" t="str">
        <f>IFERROR(VLOOKUP(AY43,'CRUCE RIESGOS'!$C$21:$D$294,2,FALSE),"")</f>
        <v/>
      </c>
      <c r="BA43" s="14">
        <v>21.19</v>
      </c>
      <c r="BB43" s="14" t="str">
        <f>IFERROR(VLOOKUP(BA43,'CRUCE RIESGOS'!$C$21:$D$294,2,FALSE),"")</f>
        <v/>
      </c>
      <c r="BC43" s="14">
        <v>22.19</v>
      </c>
      <c r="BD43" s="14" t="str">
        <f>IFERROR(VLOOKUP(BC43,'CRUCE RIESGOS'!$C$21:$D$294,2,FALSE),"")</f>
        <v/>
      </c>
      <c r="BE43" s="14">
        <v>23.19</v>
      </c>
      <c r="BF43" s="14" t="str">
        <f>IFERROR(VLOOKUP(BE43,'CRUCE RIESGOS'!$C$21:$D$294,2,FALSE),"")</f>
        <v/>
      </c>
      <c r="BG43" s="14">
        <v>24.19</v>
      </c>
      <c r="BH43" s="14" t="str">
        <f>IFERROR(VLOOKUP(BG43,'CRUCE RIESGOS'!$C$21:$D$294,2,FALSE),"")</f>
        <v/>
      </c>
      <c r="BI43" s="14">
        <v>25.19</v>
      </c>
      <c r="BJ43" s="14" t="str">
        <f>IFERROR(VLOOKUP(BI43,'CRUCE RIESGOS'!$C$21:$D$294,2,FALSE),"")</f>
        <v/>
      </c>
    </row>
    <row r="44" spans="13:62">
      <c r="N44" s="14" t="str">
        <f>IF(N45&lt;&gt;""," -R","")</f>
        <v/>
      </c>
      <c r="P44" s="14" t="str">
        <f>IF(P45&lt;&gt;""," -R","")</f>
        <v/>
      </c>
      <c r="R44" s="14" t="str">
        <f>IF(R45&lt;&gt;""," -R","")</f>
        <v/>
      </c>
      <c r="T44" s="14" t="str">
        <f>IF(T45&lt;&gt;""," -R","")</f>
        <v/>
      </c>
      <c r="V44" s="14" t="str">
        <f>IF(V45&lt;&gt;""," -R","")</f>
        <v/>
      </c>
      <c r="X44" s="14" t="str">
        <f>IF(X45&lt;&gt;""," -R","")</f>
        <v/>
      </c>
      <c r="Z44" s="14" t="str">
        <f>IF(Z45&lt;&gt;""," -R","")</f>
        <v/>
      </c>
      <c r="AB44" s="14" t="str">
        <f>IF(AB45&lt;&gt;""," -R","")</f>
        <v/>
      </c>
      <c r="AD44" s="14" t="str">
        <f>IF(AD45&lt;&gt;""," -R","")</f>
        <v/>
      </c>
      <c r="AF44" s="14" t="str">
        <f>IF(AF45&lt;&gt;""," -R","")</f>
        <v/>
      </c>
      <c r="AH44" s="14" t="str">
        <f>IF(AH45&lt;&gt;""," -R","")</f>
        <v/>
      </c>
      <c r="AJ44" s="14" t="str">
        <f>IF(AJ45&lt;&gt;""," -R","")</f>
        <v/>
      </c>
      <c r="AL44" s="14" t="str">
        <f>IF(AL45&lt;&gt;""," -R","")</f>
        <v/>
      </c>
      <c r="AN44" s="14" t="str">
        <f>IF(AN45&lt;&gt;""," -R","")</f>
        <v/>
      </c>
      <c r="AP44" s="14" t="str">
        <f>IF(AP45&lt;&gt;""," -R","")</f>
        <v/>
      </c>
      <c r="AR44" s="14" t="str">
        <f>IF(AR45&lt;&gt;""," -R","")</f>
        <v/>
      </c>
      <c r="AT44" s="14" t="str">
        <f>IF(AT45&lt;&gt;""," -R","")</f>
        <v/>
      </c>
      <c r="AV44" s="14" t="str">
        <f>IF(AV45&lt;&gt;""," -R","")</f>
        <v/>
      </c>
      <c r="AX44" s="14" t="str">
        <f>IF(AX45&lt;&gt;""," -R","")</f>
        <v/>
      </c>
      <c r="AZ44" s="14" t="str">
        <f>IF(AZ45&lt;&gt;""," -R","")</f>
        <v/>
      </c>
      <c r="BB44" s="14" t="str">
        <f>IF(BB45&lt;&gt;""," -R","")</f>
        <v/>
      </c>
      <c r="BD44" s="14" t="str">
        <f>IF(BD45&lt;&gt;""," -R","")</f>
        <v/>
      </c>
      <c r="BF44" s="14" t="str">
        <f>IF(BF45&lt;&gt;""," -R","")</f>
        <v/>
      </c>
      <c r="BH44" s="14" t="str">
        <f>IF(BH45&lt;&gt;""," -R","")</f>
        <v/>
      </c>
      <c r="BJ44" s="14" t="str">
        <f>IF(BJ45&lt;&gt;""," -R","")</f>
        <v/>
      </c>
    </row>
    <row r="45" spans="13:62">
      <c r="M45" s="14">
        <v>1.2</v>
      </c>
      <c r="N45" s="14" t="str">
        <f>IFERROR(VLOOKUP(M45,'CRUCE RIESGOS'!$C$21:$D$294,2,FALSE),"")</f>
        <v/>
      </c>
      <c r="O45" s="14">
        <v>2.2000000000000002</v>
      </c>
      <c r="P45" s="14" t="str">
        <f>IFERROR(VLOOKUP(O45,'CRUCE RIESGOS'!$C$21:$D$294,2,FALSE),"")</f>
        <v/>
      </c>
      <c r="Q45" s="14">
        <v>3.2</v>
      </c>
      <c r="R45" s="14" t="str">
        <f>IFERROR(VLOOKUP(Q45,'CRUCE RIESGOS'!$C$21:$D$294,2,FALSE),"")</f>
        <v/>
      </c>
      <c r="S45" s="14">
        <v>4.2</v>
      </c>
      <c r="T45" s="14" t="str">
        <f>IFERROR(VLOOKUP(S45,'CRUCE RIESGOS'!$C$21:$D$294,2,FALSE),"")</f>
        <v/>
      </c>
      <c r="U45" s="14">
        <v>5.2</v>
      </c>
      <c r="V45" s="14" t="str">
        <f>IFERROR(VLOOKUP(U45,'CRUCE RIESGOS'!$C$21:$D$294,2,FALSE),"")</f>
        <v/>
      </c>
      <c r="W45" s="14">
        <v>6.2</v>
      </c>
      <c r="X45" s="14" t="str">
        <f>IFERROR(VLOOKUP(W45,'CRUCE RIESGOS'!$C$21:$D$294,2,FALSE),"")</f>
        <v/>
      </c>
      <c r="Y45" s="14">
        <v>7.2</v>
      </c>
      <c r="Z45" s="14" t="str">
        <f>IFERROR(VLOOKUP(Y45,'CRUCE RIESGOS'!$C$21:$D$294,2,FALSE),"")</f>
        <v/>
      </c>
      <c r="AA45" s="14">
        <v>8.1999999999999993</v>
      </c>
      <c r="AB45" s="14" t="str">
        <f>IFERROR(VLOOKUP(AA45,'CRUCE RIESGOS'!$C$21:$D$294,2,FALSE),"")</f>
        <v/>
      </c>
      <c r="AC45" s="14">
        <v>9.1999999999999993</v>
      </c>
      <c r="AD45" s="14" t="str">
        <f>IFERROR(VLOOKUP(AC45,'CRUCE RIESGOS'!$C$21:$D$294,2,FALSE),"")</f>
        <v/>
      </c>
      <c r="AE45" s="14">
        <v>10.199999999999999</v>
      </c>
      <c r="AF45" s="14" t="str">
        <f>IFERROR(VLOOKUP(AE45,'CRUCE RIESGOS'!$C$21:$D$294,2,FALSE),"")</f>
        <v/>
      </c>
      <c r="AG45" s="14">
        <v>11.2</v>
      </c>
      <c r="AH45" s="14" t="str">
        <f>IFERROR(VLOOKUP(AG45,'CRUCE RIESGOS'!$C$21:$D$294,2,FALSE),"")</f>
        <v/>
      </c>
      <c r="AI45" s="14">
        <v>12.2</v>
      </c>
      <c r="AJ45" s="14" t="str">
        <f>IFERROR(VLOOKUP(AI45,'CRUCE RIESGOS'!$C$21:$D$294,2,FALSE),"")</f>
        <v/>
      </c>
      <c r="AK45" s="14">
        <v>13.2</v>
      </c>
      <c r="AL45" s="14" t="str">
        <f>IFERROR(VLOOKUP(AK45,'CRUCE RIESGOS'!$C$21:$D$294,2,FALSE),"")</f>
        <v/>
      </c>
      <c r="AM45" s="14">
        <v>14.2</v>
      </c>
      <c r="AN45" s="14" t="str">
        <f>IFERROR(VLOOKUP(AM45,'CRUCE RIESGOS'!$C$21:$D$294,2,FALSE),"")</f>
        <v/>
      </c>
      <c r="AO45" s="14">
        <v>15.2</v>
      </c>
      <c r="AP45" s="14" t="str">
        <f>IFERROR(VLOOKUP(AO45,'CRUCE RIESGOS'!$C$21:$D$294,2,FALSE),"")</f>
        <v/>
      </c>
      <c r="AQ45" s="14">
        <v>16.2</v>
      </c>
      <c r="AR45" s="14" t="str">
        <f>IFERROR(VLOOKUP(AQ45,'CRUCE RIESGOS'!$C$21:$D$294,2,FALSE),"")</f>
        <v/>
      </c>
      <c r="AS45" s="14">
        <v>17.2</v>
      </c>
      <c r="AT45" s="14" t="str">
        <f>IFERROR(VLOOKUP(AS45,'CRUCE RIESGOS'!$C$21:$D$294,2,FALSE),"")</f>
        <v/>
      </c>
      <c r="AU45" s="14">
        <v>18.2</v>
      </c>
      <c r="AV45" s="14" t="str">
        <f>IFERROR(VLOOKUP(AU45,'CRUCE RIESGOS'!$C$21:$D$294,2,FALSE),"")</f>
        <v/>
      </c>
      <c r="AW45" s="14">
        <v>19.2</v>
      </c>
      <c r="AX45" s="14" t="str">
        <f>IFERROR(VLOOKUP(AW45,'CRUCE RIESGOS'!$C$21:$D$294,2,FALSE),"")</f>
        <v/>
      </c>
      <c r="AY45" s="14">
        <v>20.2</v>
      </c>
      <c r="AZ45" s="14" t="str">
        <f>IFERROR(VLOOKUP(AY45,'CRUCE RIESGOS'!$C$21:$D$294,2,FALSE),"")</f>
        <v/>
      </c>
      <c r="BA45" s="14">
        <v>21.2</v>
      </c>
      <c r="BB45" s="14" t="str">
        <f>IFERROR(VLOOKUP(BA45,'CRUCE RIESGOS'!$C$21:$D$294,2,FALSE),"")</f>
        <v/>
      </c>
      <c r="BC45" s="14">
        <v>22.2</v>
      </c>
      <c r="BD45" s="14" t="str">
        <f>IFERROR(VLOOKUP(BC45,'CRUCE RIESGOS'!$C$21:$D$294,2,FALSE),"")</f>
        <v/>
      </c>
      <c r="BE45" s="14">
        <v>23.2</v>
      </c>
      <c r="BF45" s="14" t="str">
        <f>IFERROR(VLOOKUP(BE45,'CRUCE RIESGOS'!$C$21:$D$294,2,FALSE),"")</f>
        <v/>
      </c>
      <c r="BG45" s="14">
        <v>24.2</v>
      </c>
      <c r="BH45" s="14" t="str">
        <f>IFERROR(VLOOKUP(BG45,'CRUCE RIESGOS'!$C$21:$D$294,2,FALSE),"")</f>
        <v/>
      </c>
      <c r="BI45" s="14">
        <v>25.2</v>
      </c>
      <c r="BJ45" s="14" t="str">
        <f>IFERROR(VLOOKUP(BI45,'CRUCE RIESGOS'!$C$21:$D$294,2,FALSE),"")</f>
        <v/>
      </c>
    </row>
    <row r="46" spans="13:62">
      <c r="N46" s="14" t="str">
        <f>IF(N47&lt;&gt;""," -R","")</f>
        <v/>
      </c>
      <c r="P46" s="14" t="str">
        <f>IF(P47&lt;&gt;""," -R","")</f>
        <v/>
      </c>
      <c r="R46" s="14" t="str">
        <f>IF(R47&lt;&gt;""," -R","")</f>
        <v/>
      </c>
      <c r="T46" s="14" t="str">
        <f>IF(T47&lt;&gt;""," -R","")</f>
        <v/>
      </c>
      <c r="V46" s="14" t="str">
        <f>IF(V47&lt;&gt;""," -R","")</f>
        <v/>
      </c>
      <c r="X46" s="14" t="str">
        <f>IF(X47&lt;&gt;""," -R","")</f>
        <v/>
      </c>
      <c r="Z46" s="14" t="str">
        <f>IF(Z47&lt;&gt;""," -R","")</f>
        <v/>
      </c>
      <c r="AB46" s="14" t="str">
        <f>IF(AB47&lt;&gt;""," -R","")</f>
        <v/>
      </c>
      <c r="AD46" s="14" t="str">
        <f>IF(AD47&lt;&gt;""," -R","")</f>
        <v/>
      </c>
      <c r="AF46" s="14" t="str">
        <f>IF(AF47&lt;&gt;""," -R","")</f>
        <v/>
      </c>
      <c r="AH46" s="14" t="str">
        <f>IF(AH47&lt;&gt;""," -R","")</f>
        <v/>
      </c>
      <c r="AJ46" s="14" t="str">
        <f>IF(AJ47&lt;&gt;""," -R","")</f>
        <v/>
      </c>
      <c r="AL46" s="14" t="str">
        <f>IF(AL47&lt;&gt;""," -R","")</f>
        <v/>
      </c>
      <c r="AN46" s="14" t="str">
        <f>IF(AN47&lt;&gt;""," -R","")</f>
        <v/>
      </c>
      <c r="AP46" s="14" t="str">
        <f>IF(AP47&lt;&gt;""," -R","")</f>
        <v/>
      </c>
      <c r="AR46" s="14" t="str">
        <f>IF(AR47&lt;&gt;""," -R","")</f>
        <v/>
      </c>
      <c r="AT46" s="14" t="str">
        <f>IF(AT47&lt;&gt;""," -R","")</f>
        <v/>
      </c>
      <c r="AV46" s="14" t="str">
        <f>IF(AV47&lt;&gt;""," -R","")</f>
        <v/>
      </c>
      <c r="AX46" s="14" t="str">
        <f>IF(AX47&lt;&gt;""," -R","")</f>
        <v/>
      </c>
      <c r="AZ46" s="14" t="str">
        <f>IF(AZ47&lt;&gt;""," -R","")</f>
        <v/>
      </c>
      <c r="BB46" s="14" t="str">
        <f>IF(BB47&lt;&gt;""," -R","")</f>
        <v/>
      </c>
      <c r="BD46" s="14" t="str">
        <f>IF(BD47&lt;&gt;""," -R","")</f>
        <v/>
      </c>
      <c r="BF46" s="14" t="str">
        <f>IF(BF47&lt;&gt;""," -R","")</f>
        <v/>
      </c>
      <c r="BH46" s="14" t="str">
        <f>IF(BH47&lt;&gt;""," -R","")</f>
        <v/>
      </c>
      <c r="BJ46" s="14" t="str">
        <f>IF(BJ47&lt;&gt;""," -R","")</f>
        <v/>
      </c>
    </row>
    <row r="47" spans="13:62">
      <c r="M47" s="14">
        <v>1.21</v>
      </c>
      <c r="N47" s="14" t="str">
        <f>IFERROR(VLOOKUP(M47,'CRUCE RIESGOS'!$C$21:$D$294,2,FALSE),"")</f>
        <v/>
      </c>
      <c r="O47" s="14">
        <v>2.21</v>
      </c>
      <c r="P47" s="14" t="str">
        <f>IFERROR(VLOOKUP(O47,'CRUCE RIESGOS'!$C$21:$D$294,2,FALSE),"")</f>
        <v/>
      </c>
      <c r="Q47" s="14">
        <v>3.21</v>
      </c>
      <c r="R47" s="14" t="str">
        <f>IFERROR(VLOOKUP(Q47,'CRUCE RIESGOS'!$C$21:$D$294,2,FALSE),"")</f>
        <v/>
      </c>
      <c r="S47" s="14">
        <v>4.21</v>
      </c>
      <c r="T47" s="14" t="str">
        <f>IFERROR(VLOOKUP(S47,'CRUCE RIESGOS'!$C$21:$D$294,2,FALSE),"")</f>
        <v/>
      </c>
      <c r="U47" s="14">
        <v>5.21</v>
      </c>
      <c r="V47" s="14" t="str">
        <f>IFERROR(VLOOKUP(U47,'CRUCE RIESGOS'!$C$21:$D$294,2,FALSE),"")</f>
        <v/>
      </c>
      <c r="W47" s="14">
        <v>6.21</v>
      </c>
      <c r="X47" s="14" t="str">
        <f>IFERROR(VLOOKUP(W47,'CRUCE RIESGOS'!$C$21:$D$294,2,FALSE),"")</f>
        <v/>
      </c>
      <c r="Y47" s="14">
        <v>7.21</v>
      </c>
      <c r="Z47" s="14" t="str">
        <f>IFERROR(VLOOKUP(Y47,'CRUCE RIESGOS'!$C$21:$D$294,2,FALSE),"")</f>
        <v/>
      </c>
      <c r="AA47" s="14">
        <v>8.2100000000000009</v>
      </c>
      <c r="AB47" s="14" t="str">
        <f>IFERROR(VLOOKUP(AA47,'CRUCE RIESGOS'!$C$21:$D$294,2,FALSE),"")</f>
        <v/>
      </c>
      <c r="AC47" s="14">
        <v>9.2100000000000009</v>
      </c>
      <c r="AD47" s="14" t="str">
        <f>IFERROR(VLOOKUP(AC47,'CRUCE RIESGOS'!$C$21:$D$294,2,FALSE),"")</f>
        <v/>
      </c>
      <c r="AE47" s="14">
        <v>10.210000000000001</v>
      </c>
      <c r="AF47" s="14" t="str">
        <f>IFERROR(VLOOKUP(AE47,'CRUCE RIESGOS'!$C$21:$D$294,2,FALSE),"")</f>
        <v/>
      </c>
      <c r="AG47" s="14">
        <v>11.21</v>
      </c>
      <c r="AH47" s="14" t="str">
        <f>IFERROR(VLOOKUP(AG47,'CRUCE RIESGOS'!$C$21:$D$294,2,FALSE),"")</f>
        <v/>
      </c>
      <c r="AI47" s="14">
        <v>12.21</v>
      </c>
      <c r="AJ47" s="14" t="str">
        <f>IFERROR(VLOOKUP(AI47,'CRUCE RIESGOS'!$C$21:$D$294,2,FALSE),"")</f>
        <v/>
      </c>
      <c r="AK47" s="14">
        <v>13.21</v>
      </c>
      <c r="AL47" s="14" t="str">
        <f>IFERROR(VLOOKUP(AK47,'CRUCE RIESGOS'!$C$21:$D$294,2,FALSE),"")</f>
        <v/>
      </c>
      <c r="AM47" s="14">
        <v>14.21</v>
      </c>
      <c r="AN47" s="14" t="str">
        <f>IFERROR(VLOOKUP(AM47,'CRUCE RIESGOS'!$C$21:$D$294,2,FALSE),"")</f>
        <v/>
      </c>
      <c r="AO47" s="14">
        <v>15.21</v>
      </c>
      <c r="AP47" s="14" t="str">
        <f>IFERROR(VLOOKUP(AO47,'CRUCE RIESGOS'!$C$21:$D$294,2,FALSE),"")</f>
        <v/>
      </c>
      <c r="AQ47" s="14">
        <v>16.21</v>
      </c>
      <c r="AR47" s="14" t="str">
        <f>IFERROR(VLOOKUP(AQ47,'CRUCE RIESGOS'!$C$21:$D$294,2,FALSE),"")</f>
        <v/>
      </c>
      <c r="AS47" s="14">
        <v>17.21</v>
      </c>
      <c r="AT47" s="14" t="str">
        <f>IFERROR(VLOOKUP(AS47,'CRUCE RIESGOS'!$C$21:$D$294,2,FALSE),"")</f>
        <v/>
      </c>
      <c r="AU47" s="14">
        <v>18.21</v>
      </c>
      <c r="AV47" s="14" t="str">
        <f>IFERROR(VLOOKUP(AU47,'CRUCE RIESGOS'!$C$21:$D$294,2,FALSE),"")</f>
        <v/>
      </c>
      <c r="AW47" s="14">
        <v>19.21</v>
      </c>
      <c r="AX47" s="14" t="str">
        <f>IFERROR(VLOOKUP(AW47,'CRUCE RIESGOS'!$C$21:$D$294,2,FALSE),"")</f>
        <v/>
      </c>
      <c r="AY47" s="14">
        <v>20.21</v>
      </c>
      <c r="AZ47" s="14" t="str">
        <f>IFERROR(VLOOKUP(AY47,'CRUCE RIESGOS'!$C$21:$D$294,2,FALSE),"")</f>
        <v/>
      </c>
      <c r="BA47" s="14">
        <v>21.21</v>
      </c>
      <c r="BB47" s="14" t="str">
        <f>IFERROR(VLOOKUP(BA47,'CRUCE RIESGOS'!$C$21:$D$294,2,FALSE),"")</f>
        <v/>
      </c>
      <c r="BC47" s="14">
        <v>22.21</v>
      </c>
      <c r="BD47" s="14" t="str">
        <f>IFERROR(VLOOKUP(BC47,'CRUCE RIESGOS'!$C$21:$D$294,2,FALSE),"")</f>
        <v/>
      </c>
      <c r="BE47" s="14">
        <v>23.21</v>
      </c>
      <c r="BF47" s="14" t="str">
        <f>IFERROR(VLOOKUP(BE47,'CRUCE RIESGOS'!$C$21:$D$294,2,FALSE),"")</f>
        <v/>
      </c>
      <c r="BG47" s="14">
        <v>24.21</v>
      </c>
      <c r="BH47" s="14" t="str">
        <f>IFERROR(VLOOKUP(BG47,'CRUCE RIESGOS'!$C$21:$D$294,2,FALSE),"")</f>
        <v/>
      </c>
      <c r="BI47" s="14">
        <v>25.21</v>
      </c>
      <c r="BJ47" s="14" t="str">
        <f>IFERROR(VLOOKUP(BI47,'CRUCE RIESGOS'!$C$21:$D$294,2,FALSE),"")</f>
        <v/>
      </c>
    </row>
    <row r="48" spans="13:62">
      <c r="N48" s="14" t="str">
        <f>IF(N49&lt;&gt;""," -R","")</f>
        <v/>
      </c>
      <c r="P48" s="14" t="str">
        <f>IF(P49&lt;&gt;""," -R","")</f>
        <v/>
      </c>
      <c r="R48" s="14" t="str">
        <f>IF(R49&lt;&gt;""," -R","")</f>
        <v/>
      </c>
      <c r="T48" s="14" t="str">
        <f>IF(T49&lt;&gt;""," -R","")</f>
        <v/>
      </c>
      <c r="V48" s="14" t="str">
        <f>IF(V49&lt;&gt;""," -R","")</f>
        <v/>
      </c>
      <c r="X48" s="14" t="str">
        <f>IF(X49&lt;&gt;""," -R","")</f>
        <v/>
      </c>
      <c r="Z48" s="14" t="str">
        <f>IF(Z49&lt;&gt;""," -R","")</f>
        <v/>
      </c>
      <c r="AB48" s="14" t="str">
        <f>IF(AB49&lt;&gt;""," -R","")</f>
        <v/>
      </c>
      <c r="AD48" s="14" t="str">
        <f>IF(AD49&lt;&gt;""," -R","")</f>
        <v/>
      </c>
      <c r="AF48" s="14" t="str">
        <f>IF(AF49&lt;&gt;""," -R","")</f>
        <v/>
      </c>
      <c r="AH48" s="14" t="str">
        <f>IF(AH49&lt;&gt;""," -R","")</f>
        <v/>
      </c>
      <c r="AJ48" s="14" t="str">
        <f>IF(AJ49&lt;&gt;""," -R","")</f>
        <v/>
      </c>
      <c r="AL48" s="14" t="str">
        <f>IF(AL49&lt;&gt;""," -R","")</f>
        <v/>
      </c>
      <c r="AN48" s="14" t="str">
        <f>IF(AN49&lt;&gt;""," -R","")</f>
        <v/>
      </c>
      <c r="AP48" s="14" t="str">
        <f>IF(AP49&lt;&gt;""," -R","")</f>
        <v/>
      </c>
      <c r="AR48" s="14" t="str">
        <f>IF(AR49&lt;&gt;""," -R","")</f>
        <v/>
      </c>
      <c r="AT48" s="14" t="str">
        <f>IF(AT49&lt;&gt;""," -R","")</f>
        <v/>
      </c>
      <c r="AV48" s="14" t="str">
        <f>IF(AV49&lt;&gt;""," -R","")</f>
        <v/>
      </c>
      <c r="AX48" s="14" t="str">
        <f>IF(AX49&lt;&gt;""," -R","")</f>
        <v/>
      </c>
      <c r="AZ48" s="14" t="str">
        <f>IF(AZ49&lt;&gt;""," -R","")</f>
        <v/>
      </c>
      <c r="BB48" s="14" t="str">
        <f>IF(BB49&lt;&gt;""," -R","")</f>
        <v/>
      </c>
      <c r="BD48" s="14" t="str">
        <f>IF(BD49&lt;&gt;""," -R","")</f>
        <v/>
      </c>
      <c r="BF48" s="14" t="str">
        <f>IF(BF49&lt;&gt;""," -R","")</f>
        <v/>
      </c>
      <c r="BH48" s="14" t="str">
        <f>IF(BH49&lt;&gt;""," -R","")</f>
        <v/>
      </c>
      <c r="BJ48" s="14" t="str">
        <f>IF(BJ49&lt;&gt;""," -R","")</f>
        <v/>
      </c>
    </row>
    <row r="49" spans="13:62">
      <c r="M49" s="14">
        <v>1.22</v>
      </c>
      <c r="N49" s="14" t="str">
        <f>IFERROR(VLOOKUP(M49,'CRUCE RIESGOS'!$C$21:$D$294,2,FALSE),"")</f>
        <v/>
      </c>
      <c r="O49" s="14">
        <v>2.2200000000000002</v>
      </c>
      <c r="P49" s="14" t="str">
        <f>IFERROR(VLOOKUP(O49,'CRUCE RIESGOS'!$C$21:$D$294,2,FALSE),"")</f>
        <v/>
      </c>
      <c r="Q49" s="14">
        <v>3.22</v>
      </c>
      <c r="R49" s="14" t="str">
        <f>IFERROR(VLOOKUP(Q49,'CRUCE RIESGOS'!$C$21:$D$294,2,FALSE),"")</f>
        <v/>
      </c>
      <c r="S49" s="14">
        <v>4.22</v>
      </c>
      <c r="T49" s="14" t="str">
        <f>IFERROR(VLOOKUP(S49,'CRUCE RIESGOS'!$C$21:$D$294,2,FALSE),"")</f>
        <v/>
      </c>
      <c r="U49" s="14">
        <v>5.22</v>
      </c>
      <c r="V49" s="14" t="str">
        <f>IFERROR(VLOOKUP(U49,'CRUCE RIESGOS'!$C$21:$D$294,2,FALSE),"")</f>
        <v/>
      </c>
      <c r="W49" s="14">
        <v>6.22</v>
      </c>
      <c r="X49" s="14" t="str">
        <f>IFERROR(VLOOKUP(W49,'CRUCE RIESGOS'!$C$21:$D$294,2,FALSE),"")</f>
        <v/>
      </c>
      <c r="Y49" s="14">
        <v>7.22</v>
      </c>
      <c r="Z49" s="14" t="str">
        <f>IFERROR(VLOOKUP(Y49,'CRUCE RIESGOS'!$C$21:$D$294,2,FALSE),"")</f>
        <v/>
      </c>
      <c r="AA49" s="14">
        <v>8.2200000000000006</v>
      </c>
      <c r="AB49" s="14" t="str">
        <f>IFERROR(VLOOKUP(AA49,'CRUCE RIESGOS'!$C$21:$D$294,2,FALSE),"")</f>
        <v/>
      </c>
      <c r="AC49" s="14">
        <v>9.2200000000000006</v>
      </c>
      <c r="AD49" s="14" t="str">
        <f>IFERROR(VLOOKUP(AC49,'CRUCE RIESGOS'!$C$21:$D$294,2,FALSE),"")</f>
        <v/>
      </c>
      <c r="AE49" s="14">
        <v>10.220000000000001</v>
      </c>
      <c r="AF49" s="14" t="str">
        <f>IFERROR(VLOOKUP(AE49,'CRUCE RIESGOS'!$C$21:$D$294,2,FALSE),"")</f>
        <v/>
      </c>
      <c r="AG49" s="14">
        <v>11.22</v>
      </c>
      <c r="AH49" s="14" t="str">
        <f>IFERROR(VLOOKUP(AG49,'CRUCE RIESGOS'!$C$21:$D$294,2,FALSE),"")</f>
        <v/>
      </c>
      <c r="AI49" s="14">
        <v>12.22</v>
      </c>
      <c r="AJ49" s="14" t="str">
        <f>IFERROR(VLOOKUP(AI49,'CRUCE RIESGOS'!$C$21:$D$294,2,FALSE),"")</f>
        <v/>
      </c>
      <c r="AK49" s="14">
        <v>13.22</v>
      </c>
      <c r="AL49" s="14" t="str">
        <f>IFERROR(VLOOKUP(AK49,'CRUCE RIESGOS'!$C$21:$D$294,2,FALSE),"")</f>
        <v/>
      </c>
      <c r="AM49" s="14">
        <v>14.22</v>
      </c>
      <c r="AN49" s="14" t="str">
        <f>IFERROR(VLOOKUP(AM49,'CRUCE RIESGOS'!$C$21:$D$294,2,FALSE),"")</f>
        <v/>
      </c>
      <c r="AO49" s="14">
        <v>15.22</v>
      </c>
      <c r="AP49" s="14" t="str">
        <f>IFERROR(VLOOKUP(AO49,'CRUCE RIESGOS'!$C$21:$D$294,2,FALSE),"")</f>
        <v/>
      </c>
      <c r="AQ49" s="14">
        <v>16.22</v>
      </c>
      <c r="AR49" s="14" t="str">
        <f>IFERROR(VLOOKUP(AQ49,'CRUCE RIESGOS'!$C$21:$D$294,2,FALSE),"")</f>
        <v/>
      </c>
      <c r="AS49" s="14">
        <v>17.22</v>
      </c>
      <c r="AT49" s="14" t="str">
        <f>IFERROR(VLOOKUP(AS49,'CRUCE RIESGOS'!$C$21:$D$294,2,FALSE),"")</f>
        <v/>
      </c>
      <c r="AU49" s="14">
        <v>18.22</v>
      </c>
      <c r="AV49" s="14" t="str">
        <f>IFERROR(VLOOKUP(AU49,'CRUCE RIESGOS'!$C$21:$D$294,2,FALSE),"")</f>
        <v/>
      </c>
      <c r="AW49" s="14">
        <v>19.22</v>
      </c>
      <c r="AX49" s="14" t="str">
        <f>IFERROR(VLOOKUP(AW49,'CRUCE RIESGOS'!$C$21:$D$294,2,FALSE),"")</f>
        <v/>
      </c>
      <c r="AY49" s="14">
        <v>20.22</v>
      </c>
      <c r="AZ49" s="14" t="str">
        <f>IFERROR(VLOOKUP(AY49,'CRUCE RIESGOS'!$C$21:$D$294,2,FALSE),"")</f>
        <v/>
      </c>
      <c r="BA49" s="14">
        <v>21.22</v>
      </c>
      <c r="BB49" s="14" t="str">
        <f>IFERROR(VLOOKUP(BA49,'CRUCE RIESGOS'!$C$21:$D$294,2,FALSE),"")</f>
        <v/>
      </c>
      <c r="BC49" s="14">
        <v>22.22</v>
      </c>
      <c r="BD49" s="14" t="str">
        <f>IFERROR(VLOOKUP(BC49,'CRUCE RIESGOS'!$C$21:$D$294,2,FALSE),"")</f>
        <v/>
      </c>
      <c r="BE49" s="14">
        <v>23.22</v>
      </c>
      <c r="BF49" s="14" t="str">
        <f>IFERROR(VLOOKUP(BE49,'CRUCE RIESGOS'!$C$21:$D$294,2,FALSE),"")</f>
        <v/>
      </c>
      <c r="BG49" s="14">
        <v>24.22</v>
      </c>
      <c r="BH49" s="14" t="str">
        <f>IFERROR(VLOOKUP(BG49,'CRUCE RIESGOS'!$C$21:$D$294,2,FALSE),"")</f>
        <v/>
      </c>
      <c r="BI49" s="14">
        <v>25.22</v>
      </c>
      <c r="BJ49" s="14" t="str">
        <f>IFERROR(VLOOKUP(BI49,'CRUCE RIESGOS'!$C$21:$D$294,2,FALSE),"")</f>
        <v/>
      </c>
    </row>
    <row r="50" spans="13:62">
      <c r="N50" s="14" t="str">
        <f>IF(N51&lt;&gt;""," -R","")</f>
        <v/>
      </c>
      <c r="P50" s="14" t="str">
        <f>IF(P51&lt;&gt;""," -R","")</f>
        <v/>
      </c>
      <c r="R50" s="14" t="str">
        <f>IF(R51&lt;&gt;""," -R","")</f>
        <v/>
      </c>
      <c r="T50" s="14" t="str">
        <f>IF(T51&lt;&gt;""," -R","")</f>
        <v/>
      </c>
      <c r="V50" s="14" t="str">
        <f>IF(V51&lt;&gt;""," -R","")</f>
        <v/>
      </c>
      <c r="X50" s="14" t="str">
        <f>IF(X51&lt;&gt;""," -R","")</f>
        <v/>
      </c>
      <c r="Z50" s="14" t="str">
        <f>IF(Z51&lt;&gt;""," -R","")</f>
        <v/>
      </c>
      <c r="AB50" s="14" t="str">
        <f>IF(AB51&lt;&gt;""," -R","")</f>
        <v/>
      </c>
      <c r="AD50" s="14" t="str">
        <f>IF(AD51&lt;&gt;""," -R","")</f>
        <v/>
      </c>
      <c r="AF50" s="14" t="str">
        <f>IF(AF51&lt;&gt;""," -R","")</f>
        <v/>
      </c>
      <c r="AH50" s="14" t="str">
        <f>IF(AH51&lt;&gt;""," -R","")</f>
        <v/>
      </c>
      <c r="AJ50" s="14" t="str">
        <f>IF(AJ51&lt;&gt;""," -R","")</f>
        <v/>
      </c>
      <c r="AL50" s="14" t="str">
        <f>IF(AL51&lt;&gt;""," -R","")</f>
        <v/>
      </c>
      <c r="AN50" s="14" t="str">
        <f>IF(AN51&lt;&gt;""," -R","")</f>
        <v/>
      </c>
      <c r="AP50" s="14" t="str">
        <f>IF(AP51&lt;&gt;""," -R","")</f>
        <v/>
      </c>
      <c r="AR50" s="14" t="str">
        <f>IF(AR51&lt;&gt;""," -R","")</f>
        <v/>
      </c>
      <c r="AT50" s="14" t="str">
        <f>IF(AT51&lt;&gt;""," -R","")</f>
        <v/>
      </c>
      <c r="AV50" s="14" t="str">
        <f>IF(AV51&lt;&gt;""," -R","")</f>
        <v/>
      </c>
      <c r="AX50" s="14" t="str">
        <f>IF(AX51&lt;&gt;""," -R","")</f>
        <v/>
      </c>
      <c r="AZ50" s="14" t="str">
        <f>IF(AZ51&lt;&gt;""," -R","")</f>
        <v/>
      </c>
      <c r="BB50" s="14" t="str">
        <f>IF(BB51&lt;&gt;""," -R","")</f>
        <v/>
      </c>
      <c r="BD50" s="14" t="str">
        <f>IF(BD51&lt;&gt;""," -R","")</f>
        <v/>
      </c>
      <c r="BF50" s="14" t="str">
        <f>IF(BF51&lt;&gt;""," -R","")</f>
        <v/>
      </c>
      <c r="BH50" s="14" t="str">
        <f>IF(BH51&lt;&gt;""," -R","")</f>
        <v/>
      </c>
      <c r="BJ50" s="14" t="str">
        <f>IF(BJ51&lt;&gt;""," -R","")</f>
        <v/>
      </c>
    </row>
    <row r="51" spans="13:62">
      <c r="M51" s="14">
        <v>1.23</v>
      </c>
      <c r="N51" s="14" t="str">
        <f>IFERROR(VLOOKUP(M51,'CRUCE RIESGOS'!$C$21:$D$294,2,FALSE),"")</f>
        <v/>
      </c>
      <c r="O51" s="14">
        <v>2.23</v>
      </c>
      <c r="P51" s="14" t="str">
        <f>IFERROR(VLOOKUP(O51,'CRUCE RIESGOS'!$C$21:$D$294,2,FALSE),"")</f>
        <v/>
      </c>
      <c r="Q51" s="14">
        <v>3.23</v>
      </c>
      <c r="R51" s="14" t="str">
        <f>IFERROR(VLOOKUP(Q51,'CRUCE RIESGOS'!$C$21:$D$294,2,FALSE),"")</f>
        <v/>
      </c>
      <c r="S51" s="14">
        <v>4.2300000000000004</v>
      </c>
      <c r="T51" s="14" t="str">
        <f>IFERROR(VLOOKUP(S51,'CRUCE RIESGOS'!$C$21:$D$294,2,FALSE),"")</f>
        <v/>
      </c>
      <c r="U51" s="14">
        <v>5.23</v>
      </c>
      <c r="V51" s="14" t="str">
        <f>IFERROR(VLOOKUP(U51,'CRUCE RIESGOS'!$C$21:$D$294,2,FALSE),"")</f>
        <v/>
      </c>
      <c r="W51" s="14">
        <v>6.23</v>
      </c>
      <c r="X51" s="14" t="str">
        <f>IFERROR(VLOOKUP(W51,'CRUCE RIESGOS'!$C$21:$D$294,2,FALSE),"")</f>
        <v/>
      </c>
      <c r="Y51" s="14">
        <v>7.23</v>
      </c>
      <c r="Z51" s="14" t="str">
        <f>IFERROR(VLOOKUP(Y51,'CRUCE RIESGOS'!$C$21:$D$294,2,FALSE),"")</f>
        <v/>
      </c>
      <c r="AA51" s="14">
        <v>8.23</v>
      </c>
      <c r="AB51" s="14" t="str">
        <f>IFERROR(VLOOKUP(AA51,'CRUCE RIESGOS'!$C$21:$D$294,2,FALSE),"")</f>
        <v/>
      </c>
      <c r="AC51" s="14">
        <v>9.23</v>
      </c>
      <c r="AD51" s="14" t="str">
        <f>IFERROR(VLOOKUP(AC51,'CRUCE RIESGOS'!$C$21:$D$294,2,FALSE),"")</f>
        <v/>
      </c>
      <c r="AE51" s="14">
        <v>10.23</v>
      </c>
      <c r="AF51" s="14" t="str">
        <f>IFERROR(VLOOKUP(AE51,'CRUCE RIESGOS'!$C$21:$D$294,2,FALSE),"")</f>
        <v/>
      </c>
      <c r="AG51" s="14">
        <v>11.23</v>
      </c>
      <c r="AH51" s="14" t="str">
        <f>IFERROR(VLOOKUP(AG51,'CRUCE RIESGOS'!$C$21:$D$294,2,FALSE),"")</f>
        <v/>
      </c>
      <c r="AI51" s="14">
        <v>12.23</v>
      </c>
      <c r="AJ51" s="14" t="str">
        <f>IFERROR(VLOOKUP(AI51,'CRUCE RIESGOS'!$C$21:$D$294,2,FALSE),"")</f>
        <v/>
      </c>
      <c r="AK51" s="14">
        <v>13.23</v>
      </c>
      <c r="AL51" s="14" t="str">
        <f>IFERROR(VLOOKUP(AK51,'CRUCE RIESGOS'!$C$21:$D$294,2,FALSE),"")</f>
        <v/>
      </c>
      <c r="AM51" s="14">
        <v>14.23</v>
      </c>
      <c r="AN51" s="14" t="str">
        <f>IFERROR(VLOOKUP(AM51,'CRUCE RIESGOS'!$C$21:$D$294,2,FALSE),"")</f>
        <v/>
      </c>
      <c r="AO51" s="14">
        <v>15.23</v>
      </c>
      <c r="AP51" s="14" t="str">
        <f>IFERROR(VLOOKUP(AO51,'CRUCE RIESGOS'!$C$21:$D$294,2,FALSE),"")</f>
        <v/>
      </c>
      <c r="AQ51" s="14">
        <v>16.23</v>
      </c>
      <c r="AR51" s="14" t="str">
        <f>IFERROR(VLOOKUP(AQ51,'CRUCE RIESGOS'!$C$21:$D$294,2,FALSE),"")</f>
        <v/>
      </c>
      <c r="AS51" s="14">
        <v>17.23</v>
      </c>
      <c r="AT51" s="14" t="str">
        <f>IFERROR(VLOOKUP(AS51,'CRUCE RIESGOS'!$C$21:$D$294,2,FALSE),"")</f>
        <v/>
      </c>
      <c r="AU51" s="14">
        <v>18.23</v>
      </c>
      <c r="AV51" s="14" t="str">
        <f>IFERROR(VLOOKUP(AU51,'CRUCE RIESGOS'!$C$21:$D$294,2,FALSE),"")</f>
        <v/>
      </c>
      <c r="AW51" s="14">
        <v>19.23</v>
      </c>
      <c r="AX51" s="14" t="str">
        <f>IFERROR(VLOOKUP(AW51,'CRUCE RIESGOS'!$C$21:$D$294,2,FALSE),"")</f>
        <v/>
      </c>
      <c r="AY51" s="14">
        <v>20.23</v>
      </c>
      <c r="AZ51" s="14" t="str">
        <f>IFERROR(VLOOKUP(AY51,'CRUCE RIESGOS'!$C$21:$D$294,2,FALSE),"")</f>
        <v/>
      </c>
      <c r="BA51" s="14">
        <v>21.23</v>
      </c>
      <c r="BB51" s="14" t="str">
        <f>IFERROR(VLOOKUP(BA51,'CRUCE RIESGOS'!$C$21:$D$294,2,FALSE),"")</f>
        <v/>
      </c>
      <c r="BC51" s="14">
        <v>22.23</v>
      </c>
      <c r="BD51" s="14" t="str">
        <f>IFERROR(VLOOKUP(BC51,'CRUCE RIESGOS'!$C$21:$D$294,2,FALSE),"")</f>
        <v/>
      </c>
      <c r="BE51" s="14">
        <v>23.23</v>
      </c>
      <c r="BF51" s="14" t="str">
        <f>IFERROR(VLOOKUP(BE51,'CRUCE RIESGOS'!$C$21:$D$294,2,FALSE),"")</f>
        <v/>
      </c>
      <c r="BG51" s="14">
        <v>24.23</v>
      </c>
      <c r="BH51" s="14" t="str">
        <f>IFERROR(VLOOKUP(BG51,'CRUCE RIESGOS'!$C$21:$D$294,2,FALSE),"")</f>
        <v/>
      </c>
      <c r="BI51" s="14">
        <v>25.23</v>
      </c>
      <c r="BJ51" s="14" t="str">
        <f>IFERROR(VLOOKUP(BI51,'CRUCE RIESGOS'!$C$21:$D$294,2,FALSE),"")</f>
        <v/>
      </c>
    </row>
    <row r="52" spans="13:62">
      <c r="N52" s="14" t="str">
        <f>IF(N53&lt;&gt;""," -R","")</f>
        <v/>
      </c>
      <c r="P52" s="14" t="str">
        <f>IF(P53&lt;&gt;""," -R","")</f>
        <v/>
      </c>
      <c r="R52" s="14" t="str">
        <f>IF(R53&lt;&gt;""," -R","")</f>
        <v/>
      </c>
      <c r="T52" s="14" t="str">
        <f>IF(T53&lt;&gt;""," -R","")</f>
        <v/>
      </c>
      <c r="V52" s="14" t="str">
        <f>IF(V53&lt;&gt;""," -R","")</f>
        <v/>
      </c>
      <c r="X52" s="14" t="str">
        <f>IF(X53&lt;&gt;""," -R","")</f>
        <v/>
      </c>
      <c r="Z52" s="14" t="str">
        <f>IF(Z53&lt;&gt;""," -R","")</f>
        <v/>
      </c>
      <c r="AB52" s="14" t="str">
        <f>IF(AB53&lt;&gt;""," -R","")</f>
        <v/>
      </c>
      <c r="AD52" s="14" t="str">
        <f>IF(AD53&lt;&gt;""," -R","")</f>
        <v/>
      </c>
      <c r="AF52" s="14" t="str">
        <f>IF(AF53&lt;&gt;""," -R","")</f>
        <v/>
      </c>
      <c r="AH52" s="14" t="str">
        <f>IF(AH53&lt;&gt;""," -R","")</f>
        <v/>
      </c>
      <c r="AJ52" s="14" t="str">
        <f>IF(AJ53&lt;&gt;""," -R","")</f>
        <v/>
      </c>
      <c r="AL52" s="14" t="str">
        <f>IF(AL53&lt;&gt;""," -R","")</f>
        <v/>
      </c>
      <c r="AN52" s="14" t="str">
        <f>IF(AN53&lt;&gt;""," -R","")</f>
        <v/>
      </c>
      <c r="AP52" s="14" t="str">
        <f>IF(AP53&lt;&gt;""," -R","")</f>
        <v/>
      </c>
      <c r="AR52" s="14" t="str">
        <f>IF(AR53&lt;&gt;""," -R","")</f>
        <v/>
      </c>
      <c r="AT52" s="14" t="str">
        <f>IF(AT53&lt;&gt;""," -R","")</f>
        <v/>
      </c>
      <c r="AV52" s="14" t="str">
        <f>IF(AV53&lt;&gt;""," -R","")</f>
        <v/>
      </c>
      <c r="AX52" s="14" t="str">
        <f>IF(AX53&lt;&gt;""," -R","")</f>
        <v/>
      </c>
      <c r="AZ52" s="14" t="str">
        <f>IF(AZ53&lt;&gt;""," -R","")</f>
        <v/>
      </c>
      <c r="BB52" s="14" t="str">
        <f>IF(BB53&lt;&gt;""," -R","")</f>
        <v/>
      </c>
      <c r="BD52" s="14" t="str">
        <f>IF(BD53&lt;&gt;""," -R","")</f>
        <v/>
      </c>
      <c r="BF52" s="14" t="str">
        <f>IF(BF53&lt;&gt;""," -R","")</f>
        <v/>
      </c>
      <c r="BH52" s="14" t="str">
        <f>IF(BH53&lt;&gt;""," -R","")</f>
        <v/>
      </c>
      <c r="BJ52" s="14" t="str">
        <f>IF(BJ53&lt;&gt;""," -R","")</f>
        <v/>
      </c>
    </row>
    <row r="53" spans="13:62">
      <c r="M53" s="14">
        <v>1.24</v>
      </c>
      <c r="N53" s="14" t="str">
        <f>IFERROR(VLOOKUP(M53,'CRUCE RIESGOS'!$C$21:$D$294,2,FALSE),"")</f>
        <v/>
      </c>
      <c r="O53" s="14">
        <v>2.2400000000000002</v>
      </c>
      <c r="P53" s="14" t="str">
        <f>IFERROR(VLOOKUP(O53,'CRUCE RIESGOS'!$C$21:$D$294,2,FALSE),"")</f>
        <v/>
      </c>
      <c r="Q53" s="14">
        <v>3.24</v>
      </c>
      <c r="R53" s="14" t="str">
        <f>IFERROR(VLOOKUP(Q53,'CRUCE RIESGOS'!$C$21:$D$294,2,FALSE),"")</f>
        <v/>
      </c>
      <c r="S53" s="14">
        <v>4.24</v>
      </c>
      <c r="T53" s="14" t="str">
        <f>IFERROR(VLOOKUP(S53,'CRUCE RIESGOS'!$C$21:$D$294,2,FALSE),"")</f>
        <v/>
      </c>
      <c r="U53" s="14">
        <v>5.24</v>
      </c>
      <c r="V53" s="14" t="str">
        <f>IFERROR(VLOOKUP(U53,'CRUCE RIESGOS'!$C$21:$D$294,2,FALSE),"")</f>
        <v/>
      </c>
      <c r="W53" s="14">
        <v>6.24</v>
      </c>
      <c r="X53" s="14" t="str">
        <f>IFERROR(VLOOKUP(W53,'CRUCE RIESGOS'!$C$21:$D$294,2,FALSE),"")</f>
        <v/>
      </c>
      <c r="Y53" s="14">
        <v>7.24</v>
      </c>
      <c r="Z53" s="14" t="str">
        <f>IFERROR(VLOOKUP(Y53,'CRUCE RIESGOS'!$C$21:$D$294,2,FALSE),"")</f>
        <v/>
      </c>
      <c r="AA53" s="14">
        <v>8.24</v>
      </c>
      <c r="AB53" s="14" t="str">
        <f>IFERROR(VLOOKUP(AA53,'CRUCE RIESGOS'!$C$21:$D$294,2,FALSE),"")</f>
        <v/>
      </c>
      <c r="AC53" s="14">
        <v>9.24</v>
      </c>
      <c r="AD53" s="14" t="str">
        <f>IFERROR(VLOOKUP(AC53,'CRUCE RIESGOS'!$C$21:$D$294,2,FALSE),"")</f>
        <v/>
      </c>
      <c r="AE53" s="14">
        <v>10.24</v>
      </c>
      <c r="AF53" s="14" t="str">
        <f>IFERROR(VLOOKUP(AE53,'CRUCE RIESGOS'!$C$21:$D$294,2,FALSE),"")</f>
        <v/>
      </c>
      <c r="AG53" s="14">
        <v>11.24</v>
      </c>
      <c r="AH53" s="14" t="str">
        <f>IFERROR(VLOOKUP(AG53,'CRUCE RIESGOS'!$C$21:$D$294,2,FALSE),"")</f>
        <v/>
      </c>
      <c r="AI53" s="14">
        <v>12.24</v>
      </c>
      <c r="AJ53" s="14" t="str">
        <f>IFERROR(VLOOKUP(AI53,'CRUCE RIESGOS'!$C$21:$D$294,2,FALSE),"")</f>
        <v/>
      </c>
      <c r="AK53" s="14">
        <v>13.24</v>
      </c>
      <c r="AL53" s="14" t="str">
        <f>IFERROR(VLOOKUP(AK53,'CRUCE RIESGOS'!$C$21:$D$294,2,FALSE),"")</f>
        <v/>
      </c>
      <c r="AM53" s="14">
        <v>14.24</v>
      </c>
      <c r="AN53" s="14" t="str">
        <f>IFERROR(VLOOKUP(AM53,'CRUCE RIESGOS'!$C$21:$D$294,2,FALSE),"")</f>
        <v/>
      </c>
      <c r="AO53" s="14">
        <v>15.24</v>
      </c>
      <c r="AP53" s="14" t="str">
        <f>IFERROR(VLOOKUP(AO53,'CRUCE RIESGOS'!$C$21:$D$294,2,FALSE),"")</f>
        <v/>
      </c>
      <c r="AQ53" s="14">
        <v>16.239999999999998</v>
      </c>
      <c r="AR53" s="14" t="str">
        <f>IFERROR(VLOOKUP(AQ53,'CRUCE RIESGOS'!$C$21:$D$294,2,FALSE),"")</f>
        <v/>
      </c>
      <c r="AS53" s="14">
        <v>17.239999999999998</v>
      </c>
      <c r="AT53" s="14" t="str">
        <f>IFERROR(VLOOKUP(AS53,'CRUCE RIESGOS'!$C$21:$D$294,2,FALSE),"")</f>
        <v/>
      </c>
      <c r="AU53" s="14">
        <v>18.239999999999998</v>
      </c>
      <c r="AV53" s="14" t="str">
        <f>IFERROR(VLOOKUP(AU53,'CRUCE RIESGOS'!$C$21:$D$294,2,FALSE),"")</f>
        <v/>
      </c>
      <c r="AW53" s="14">
        <v>19.239999999999998</v>
      </c>
      <c r="AX53" s="14" t="str">
        <f>IFERROR(VLOOKUP(AW53,'CRUCE RIESGOS'!$C$21:$D$294,2,FALSE),"")</f>
        <v/>
      </c>
      <c r="AY53" s="14">
        <v>20.239999999999998</v>
      </c>
      <c r="AZ53" s="14" t="str">
        <f>IFERROR(VLOOKUP(AY53,'CRUCE RIESGOS'!$C$21:$D$294,2,FALSE),"")</f>
        <v/>
      </c>
      <c r="BA53" s="14">
        <v>21.24</v>
      </c>
      <c r="BB53" s="14" t="str">
        <f>IFERROR(VLOOKUP(BA53,'CRUCE RIESGOS'!$C$21:$D$294,2,FALSE),"")</f>
        <v/>
      </c>
      <c r="BC53" s="14">
        <v>22.24</v>
      </c>
      <c r="BD53" s="14" t="str">
        <f>IFERROR(VLOOKUP(BC53,'CRUCE RIESGOS'!$C$21:$D$294,2,FALSE),"")</f>
        <v/>
      </c>
      <c r="BE53" s="14">
        <v>23.24</v>
      </c>
      <c r="BF53" s="14" t="str">
        <f>IFERROR(VLOOKUP(BE53,'CRUCE RIESGOS'!$C$21:$D$294,2,FALSE),"")</f>
        <v/>
      </c>
      <c r="BG53" s="14">
        <v>24.24</v>
      </c>
      <c r="BH53" s="14" t="str">
        <f>IFERROR(VLOOKUP(BG53,'CRUCE RIESGOS'!$C$21:$D$294,2,FALSE),"")</f>
        <v/>
      </c>
      <c r="BI53" s="14">
        <v>25.24</v>
      </c>
      <c r="BJ53" s="14" t="str">
        <f>IFERROR(VLOOKUP(BI53,'CRUCE RIESGOS'!$C$21:$D$294,2,FALSE),"")</f>
        <v/>
      </c>
    </row>
    <row r="54" spans="13:62">
      <c r="N54" s="14" t="str">
        <f>IF(N55&lt;&gt;""," -R","")</f>
        <v/>
      </c>
      <c r="P54" s="14" t="str">
        <f>IF(P55&lt;&gt;""," -R","")</f>
        <v/>
      </c>
      <c r="R54" s="14" t="str">
        <f>IF(R55&lt;&gt;""," -R","")</f>
        <v/>
      </c>
      <c r="T54" s="14" t="str">
        <f>IF(T55&lt;&gt;""," -R","")</f>
        <v/>
      </c>
      <c r="V54" s="14" t="str">
        <f>IF(V55&lt;&gt;""," -R","")</f>
        <v/>
      </c>
      <c r="X54" s="14" t="str">
        <f>IF(X55&lt;&gt;""," -R","")</f>
        <v/>
      </c>
      <c r="Z54" s="14" t="str">
        <f>IF(Z55&lt;&gt;""," -R","")</f>
        <v/>
      </c>
      <c r="AB54" s="14" t="str">
        <f>IF(AB55&lt;&gt;""," -R","")</f>
        <v/>
      </c>
      <c r="AD54" s="14" t="str">
        <f>IF(AD55&lt;&gt;""," -R","")</f>
        <v/>
      </c>
      <c r="AF54" s="14" t="str">
        <f>IF(AF55&lt;&gt;""," -R","")</f>
        <v/>
      </c>
      <c r="AH54" s="14" t="str">
        <f>IF(AH55&lt;&gt;""," -R","")</f>
        <v/>
      </c>
      <c r="AJ54" s="14" t="str">
        <f>IF(AJ55&lt;&gt;""," -R","")</f>
        <v/>
      </c>
      <c r="AL54" s="14" t="str">
        <f>IF(AL55&lt;&gt;""," -R","")</f>
        <v/>
      </c>
      <c r="AN54" s="14" t="str">
        <f>IF(AN55&lt;&gt;""," -R","")</f>
        <v/>
      </c>
      <c r="AP54" s="14" t="str">
        <f>IF(AP55&lt;&gt;""," -R","")</f>
        <v/>
      </c>
      <c r="AR54" s="14" t="str">
        <f>IF(AR55&lt;&gt;""," -R","")</f>
        <v/>
      </c>
      <c r="AT54" s="14" t="str">
        <f>IF(AT55&lt;&gt;""," -R","")</f>
        <v/>
      </c>
      <c r="AV54" s="14" t="str">
        <f>IF(AV55&lt;&gt;""," -R","")</f>
        <v/>
      </c>
      <c r="AX54" s="14" t="str">
        <f>IF(AX55&lt;&gt;""," -R","")</f>
        <v/>
      </c>
      <c r="AZ54" s="14" t="str">
        <f>IF(AZ55&lt;&gt;""," -R","")</f>
        <v/>
      </c>
      <c r="BB54" s="14" t="str">
        <f>IF(BB55&lt;&gt;""," -R","")</f>
        <v/>
      </c>
      <c r="BD54" s="14" t="str">
        <f>IF(BD55&lt;&gt;""," -R","")</f>
        <v/>
      </c>
      <c r="BF54" s="14" t="str">
        <f>IF(BF55&lt;&gt;""," -R","")</f>
        <v/>
      </c>
      <c r="BH54" s="14" t="str">
        <f>IF(BH55&lt;&gt;""," -R","")</f>
        <v/>
      </c>
      <c r="BJ54" s="14" t="str">
        <f>IF(BJ55&lt;&gt;""," -R","")</f>
        <v/>
      </c>
    </row>
    <row r="55" spans="13:62">
      <c r="M55" s="14">
        <v>1.25</v>
      </c>
      <c r="N55" s="14" t="str">
        <f>IFERROR(VLOOKUP(M55,'CRUCE RIESGOS'!$C$21:$D$294,2,FALSE),"")</f>
        <v/>
      </c>
      <c r="O55" s="14">
        <v>2.25</v>
      </c>
      <c r="P55" s="14" t="str">
        <f>IFERROR(VLOOKUP(O55,'CRUCE RIESGOS'!$C$21:$D$294,2,FALSE),"")</f>
        <v/>
      </c>
      <c r="Q55" s="14">
        <v>3.25</v>
      </c>
      <c r="R55" s="14" t="str">
        <f>IFERROR(VLOOKUP(Q55,'CRUCE RIESGOS'!$C$21:$D$294,2,FALSE),"")</f>
        <v/>
      </c>
      <c r="S55" s="14">
        <v>4.25</v>
      </c>
      <c r="T55" s="14" t="str">
        <f>IFERROR(VLOOKUP(S55,'CRUCE RIESGOS'!$C$21:$D$294,2,FALSE),"")</f>
        <v/>
      </c>
      <c r="U55" s="14">
        <v>5.25</v>
      </c>
      <c r="V55" s="14" t="str">
        <f>IFERROR(VLOOKUP(U55,'CRUCE RIESGOS'!$C$21:$D$294,2,FALSE),"")</f>
        <v/>
      </c>
      <c r="W55" s="14">
        <v>6.25</v>
      </c>
      <c r="X55" s="14" t="str">
        <f>IFERROR(VLOOKUP(W55,'CRUCE RIESGOS'!$C$21:$D$294,2,FALSE),"")</f>
        <v/>
      </c>
      <c r="Y55" s="14">
        <v>7.25</v>
      </c>
      <c r="Z55" s="14" t="str">
        <f>IFERROR(VLOOKUP(Y55,'CRUCE RIESGOS'!$C$21:$D$294,2,FALSE),"")</f>
        <v/>
      </c>
      <c r="AA55" s="14">
        <v>8.25</v>
      </c>
      <c r="AB55" s="14" t="str">
        <f>IFERROR(VLOOKUP(AA55,'CRUCE RIESGOS'!$C$21:$D$294,2,FALSE),"")</f>
        <v/>
      </c>
      <c r="AC55" s="14">
        <v>9.25</v>
      </c>
      <c r="AD55" s="14" t="str">
        <f>IFERROR(VLOOKUP(AC55,'CRUCE RIESGOS'!$C$21:$D$294,2,FALSE),"")</f>
        <v/>
      </c>
      <c r="AE55" s="14">
        <v>10.25</v>
      </c>
      <c r="AF55" s="14" t="str">
        <f>IFERROR(VLOOKUP(AE55,'CRUCE RIESGOS'!$C$21:$D$294,2,FALSE),"")</f>
        <v/>
      </c>
      <c r="AG55" s="14">
        <v>11.25</v>
      </c>
      <c r="AH55" s="14" t="str">
        <f>IFERROR(VLOOKUP(AG55,'CRUCE RIESGOS'!$C$21:$D$294,2,FALSE),"")</f>
        <v/>
      </c>
      <c r="AI55" s="14">
        <v>12.25</v>
      </c>
      <c r="AJ55" s="14" t="str">
        <f>IFERROR(VLOOKUP(AI55,'CRUCE RIESGOS'!$C$21:$D$294,2,FALSE),"")</f>
        <v/>
      </c>
      <c r="AK55" s="14">
        <v>13.25</v>
      </c>
      <c r="AL55" s="14" t="str">
        <f>IFERROR(VLOOKUP(AK55,'CRUCE RIESGOS'!$C$21:$D$294,2,FALSE),"")</f>
        <v/>
      </c>
      <c r="AM55" s="14">
        <v>14.25</v>
      </c>
      <c r="AN55" s="14" t="str">
        <f>IFERROR(VLOOKUP(AM55,'CRUCE RIESGOS'!$C$21:$D$294,2,FALSE),"")</f>
        <v/>
      </c>
      <c r="AO55" s="14">
        <v>15.25</v>
      </c>
      <c r="AP55" s="14" t="str">
        <f>IFERROR(VLOOKUP(AO55,'CRUCE RIESGOS'!$C$21:$D$294,2,FALSE),"")</f>
        <v/>
      </c>
      <c r="AQ55" s="14">
        <v>16.25</v>
      </c>
      <c r="AR55" s="14" t="str">
        <f>IFERROR(VLOOKUP(AQ55,'CRUCE RIESGOS'!$C$21:$D$294,2,FALSE),"")</f>
        <v/>
      </c>
      <c r="AS55" s="14">
        <v>17.25</v>
      </c>
      <c r="AT55" s="14" t="str">
        <f>IFERROR(VLOOKUP(AS55,'CRUCE RIESGOS'!$C$21:$D$294,2,FALSE),"")</f>
        <v/>
      </c>
      <c r="AU55" s="14">
        <v>18.25</v>
      </c>
      <c r="AV55" s="14" t="str">
        <f>IFERROR(VLOOKUP(AU55,'CRUCE RIESGOS'!$C$21:$D$294,2,FALSE),"")</f>
        <v/>
      </c>
      <c r="AW55" s="14">
        <v>19.25</v>
      </c>
      <c r="AX55" s="14" t="str">
        <f>IFERROR(VLOOKUP(AW55,'CRUCE RIESGOS'!$C$21:$D$294,2,FALSE),"")</f>
        <v/>
      </c>
      <c r="AY55" s="14">
        <v>20.25</v>
      </c>
      <c r="AZ55" s="14" t="str">
        <f>IFERROR(VLOOKUP(AY55,'CRUCE RIESGOS'!$C$21:$D$294,2,FALSE),"")</f>
        <v/>
      </c>
      <c r="BA55" s="14">
        <v>21.25</v>
      </c>
      <c r="BB55" s="14" t="str">
        <f>IFERROR(VLOOKUP(BA55,'CRUCE RIESGOS'!$C$21:$D$294,2,FALSE),"")</f>
        <v/>
      </c>
      <c r="BC55" s="14">
        <v>22.25</v>
      </c>
      <c r="BD55" s="14" t="str">
        <f>IFERROR(VLOOKUP(BC55,'CRUCE RIESGOS'!$C$21:$D$294,2,FALSE),"")</f>
        <v/>
      </c>
      <c r="BE55" s="14">
        <v>23.25</v>
      </c>
      <c r="BF55" s="14" t="str">
        <f>IFERROR(VLOOKUP(BE55,'CRUCE RIESGOS'!$C$21:$D$294,2,FALSE),"")</f>
        <v/>
      </c>
      <c r="BG55" s="14">
        <v>24.25</v>
      </c>
      <c r="BH55" s="14" t="str">
        <f>IFERROR(VLOOKUP(BG55,'CRUCE RIESGOS'!$C$21:$D$294,2,FALSE),"")</f>
        <v/>
      </c>
      <c r="BI55" s="14">
        <v>25.25</v>
      </c>
      <c r="BJ55" s="14" t="str">
        <f>IFERROR(VLOOKUP(BI55,'CRUCE RIESGOS'!$C$21:$D$294,2,FALSE),"")</f>
        <v/>
      </c>
    </row>
    <row r="56" spans="13:62">
      <c r="N56" s="14" t="str">
        <f>IF(N57&lt;&gt;""," -R","")</f>
        <v/>
      </c>
      <c r="P56" s="14" t="str">
        <f>IF(P57&lt;&gt;""," -R","")</f>
        <v/>
      </c>
      <c r="R56" s="14" t="str">
        <f>IF(R57&lt;&gt;""," -R","")</f>
        <v/>
      </c>
      <c r="T56" s="14" t="str">
        <f>IF(T57&lt;&gt;""," -R","")</f>
        <v/>
      </c>
      <c r="V56" s="14" t="str">
        <f>IF(V57&lt;&gt;""," -R","")</f>
        <v/>
      </c>
      <c r="X56" s="14" t="str">
        <f>IF(X57&lt;&gt;""," -R","")</f>
        <v/>
      </c>
      <c r="Z56" s="14" t="str">
        <f>IF(Z57&lt;&gt;""," -R","")</f>
        <v/>
      </c>
      <c r="AB56" s="14" t="str">
        <f>IF(AB57&lt;&gt;""," -R","")</f>
        <v/>
      </c>
      <c r="AD56" s="14" t="str">
        <f>IF(AD57&lt;&gt;""," -R","")</f>
        <v/>
      </c>
      <c r="AF56" s="14" t="str">
        <f>IF(AF57&lt;&gt;""," -R","")</f>
        <v/>
      </c>
      <c r="AH56" s="14" t="str">
        <f>IF(AH57&lt;&gt;""," -R","")</f>
        <v/>
      </c>
      <c r="AJ56" s="14" t="str">
        <f>IF(AJ57&lt;&gt;""," -R","")</f>
        <v/>
      </c>
      <c r="AL56" s="14" t="str">
        <f>IF(AL57&lt;&gt;""," -R","")</f>
        <v/>
      </c>
      <c r="AN56" s="14" t="str">
        <f>IF(AN57&lt;&gt;""," -R","")</f>
        <v/>
      </c>
      <c r="AP56" s="14" t="str">
        <f>IF(AP57&lt;&gt;""," -R","")</f>
        <v/>
      </c>
      <c r="AR56" s="14" t="str">
        <f>IF(AR57&lt;&gt;""," -R","")</f>
        <v/>
      </c>
      <c r="AT56" s="14" t="str">
        <f>IF(AT57&lt;&gt;""," -R","")</f>
        <v/>
      </c>
      <c r="AV56" s="14" t="str">
        <f>IF(AV57&lt;&gt;""," -R","")</f>
        <v/>
      </c>
      <c r="AX56" s="14" t="str">
        <f>IF(AX57&lt;&gt;""," -R","")</f>
        <v/>
      </c>
      <c r="AZ56" s="14" t="str">
        <f>IF(AZ57&lt;&gt;""," -R","")</f>
        <v/>
      </c>
      <c r="BB56" s="14" t="str">
        <f>IF(BB57&lt;&gt;""," -R","")</f>
        <v/>
      </c>
      <c r="BD56" s="14" t="str">
        <f>IF(BD57&lt;&gt;""," -R","")</f>
        <v/>
      </c>
      <c r="BF56" s="14" t="str">
        <f>IF(BF57&lt;&gt;""," -R","")</f>
        <v/>
      </c>
      <c r="BH56" s="14" t="str">
        <f>IF(BH57&lt;&gt;""," -R","")</f>
        <v/>
      </c>
      <c r="BJ56" s="14" t="str">
        <f>IF(BJ57&lt;&gt;""," -R","")</f>
        <v/>
      </c>
    </row>
    <row r="57" spans="13:62">
      <c r="M57" s="14">
        <v>1.26</v>
      </c>
      <c r="N57" s="14" t="str">
        <f>IFERROR(VLOOKUP(M57,'CRUCE RIESGOS'!$C$21:$D$294,2,FALSE),"")</f>
        <v/>
      </c>
      <c r="O57" s="14">
        <v>2.2599999999999998</v>
      </c>
      <c r="P57" s="14" t="str">
        <f>IFERROR(VLOOKUP(O57,'CRUCE RIESGOS'!$C$21:$D$294,2,FALSE),"")</f>
        <v/>
      </c>
      <c r="Q57" s="14">
        <v>3.26</v>
      </c>
      <c r="R57" s="14" t="str">
        <f>IFERROR(VLOOKUP(Q57,'CRUCE RIESGOS'!$C$21:$D$294,2,FALSE),"")</f>
        <v/>
      </c>
      <c r="S57" s="14">
        <v>4.26</v>
      </c>
      <c r="T57" s="14" t="str">
        <f>IFERROR(VLOOKUP(S57,'CRUCE RIESGOS'!$C$21:$D$294,2,FALSE),"")</f>
        <v/>
      </c>
      <c r="U57" s="14">
        <v>5.26</v>
      </c>
      <c r="V57" s="14" t="str">
        <f>IFERROR(VLOOKUP(U57,'CRUCE RIESGOS'!$C$21:$D$294,2,FALSE),"")</f>
        <v/>
      </c>
      <c r="W57" s="14">
        <v>6.26</v>
      </c>
      <c r="X57" s="14" t="str">
        <f>IFERROR(VLOOKUP(W57,'CRUCE RIESGOS'!$C$21:$D$294,2,FALSE),"")</f>
        <v/>
      </c>
      <c r="Y57" s="14">
        <v>7.26</v>
      </c>
      <c r="Z57" s="14" t="str">
        <f>IFERROR(VLOOKUP(Y57,'CRUCE RIESGOS'!$C$21:$D$294,2,FALSE),"")</f>
        <v/>
      </c>
      <c r="AA57" s="14">
        <v>8.26</v>
      </c>
      <c r="AB57" s="14" t="str">
        <f>IFERROR(VLOOKUP(AA57,'CRUCE RIESGOS'!$C$21:$D$294,2,FALSE),"")</f>
        <v/>
      </c>
      <c r="AC57" s="14">
        <v>9.26</v>
      </c>
      <c r="AD57" s="14" t="str">
        <f>IFERROR(VLOOKUP(AC57,'CRUCE RIESGOS'!$C$21:$D$294,2,FALSE),"")</f>
        <v/>
      </c>
      <c r="AE57" s="14">
        <v>10.26</v>
      </c>
      <c r="AF57" s="14" t="str">
        <f>IFERROR(VLOOKUP(AE57,'CRUCE RIESGOS'!$C$21:$D$294,2,FALSE),"")</f>
        <v/>
      </c>
      <c r="AG57" s="14">
        <v>11.26</v>
      </c>
      <c r="AH57" s="14" t="str">
        <f>IFERROR(VLOOKUP(AG57,'CRUCE RIESGOS'!$C$21:$D$294,2,FALSE),"")</f>
        <v/>
      </c>
      <c r="AI57" s="14">
        <v>12.26</v>
      </c>
      <c r="AJ57" s="14" t="str">
        <f>IFERROR(VLOOKUP(AI57,'CRUCE RIESGOS'!$C$21:$D$294,2,FALSE),"")</f>
        <v/>
      </c>
      <c r="AK57" s="14">
        <v>13.26</v>
      </c>
      <c r="AL57" s="14" t="str">
        <f>IFERROR(VLOOKUP(AK57,'CRUCE RIESGOS'!$C$21:$D$294,2,FALSE),"")</f>
        <v/>
      </c>
      <c r="AM57" s="14">
        <v>14.26</v>
      </c>
      <c r="AN57" s="14" t="str">
        <f>IFERROR(VLOOKUP(AM57,'CRUCE RIESGOS'!$C$21:$D$294,2,FALSE),"")</f>
        <v/>
      </c>
      <c r="AO57" s="14">
        <v>15.26</v>
      </c>
      <c r="AP57" s="14" t="str">
        <f>IFERROR(VLOOKUP(AO57,'CRUCE RIESGOS'!$C$21:$D$294,2,FALSE),"")</f>
        <v/>
      </c>
      <c r="AQ57" s="14">
        <v>16.260000000000002</v>
      </c>
      <c r="AR57" s="14" t="str">
        <f>IFERROR(VLOOKUP(AQ57,'CRUCE RIESGOS'!$C$21:$D$294,2,FALSE),"")</f>
        <v/>
      </c>
      <c r="AS57" s="14">
        <v>17.260000000000002</v>
      </c>
      <c r="AT57" s="14" t="str">
        <f>IFERROR(VLOOKUP(AS57,'CRUCE RIESGOS'!$C$21:$D$294,2,FALSE),"")</f>
        <v/>
      </c>
      <c r="AU57" s="14">
        <v>18.260000000000002</v>
      </c>
      <c r="AV57" s="14" t="str">
        <f>IFERROR(VLOOKUP(AU57,'CRUCE RIESGOS'!$C$21:$D$294,2,FALSE),"")</f>
        <v/>
      </c>
      <c r="AW57" s="14">
        <v>19.260000000000002</v>
      </c>
      <c r="AX57" s="14" t="str">
        <f>IFERROR(VLOOKUP(AW57,'CRUCE RIESGOS'!$C$21:$D$294,2,FALSE),"")</f>
        <v/>
      </c>
      <c r="AY57" s="14">
        <v>20.260000000000002</v>
      </c>
      <c r="AZ57" s="14" t="str">
        <f>IFERROR(VLOOKUP(AY57,'CRUCE RIESGOS'!$C$21:$D$294,2,FALSE),"")</f>
        <v/>
      </c>
      <c r="BA57" s="14">
        <v>21.26</v>
      </c>
      <c r="BB57" s="14" t="str">
        <f>IFERROR(VLOOKUP(BA57,'CRUCE RIESGOS'!$C$21:$D$294,2,FALSE),"")</f>
        <v/>
      </c>
      <c r="BC57" s="14">
        <v>22.26</v>
      </c>
      <c r="BD57" s="14" t="str">
        <f>IFERROR(VLOOKUP(BC57,'CRUCE RIESGOS'!$C$21:$D$294,2,FALSE),"")</f>
        <v/>
      </c>
      <c r="BE57" s="14">
        <v>23.26</v>
      </c>
      <c r="BF57" s="14" t="str">
        <f>IFERROR(VLOOKUP(BE57,'CRUCE RIESGOS'!$C$21:$D$294,2,FALSE),"")</f>
        <v/>
      </c>
      <c r="BG57" s="14">
        <v>24.26</v>
      </c>
      <c r="BH57" s="14" t="str">
        <f>IFERROR(VLOOKUP(BG57,'CRUCE RIESGOS'!$C$21:$D$294,2,FALSE),"")</f>
        <v/>
      </c>
      <c r="BI57" s="14">
        <v>25.26</v>
      </c>
      <c r="BJ57" s="14" t="str">
        <f>IFERROR(VLOOKUP(BI57,'CRUCE RIESGOS'!$C$21:$D$294,2,FALSE),"")</f>
        <v/>
      </c>
    </row>
    <row r="58" spans="13:62">
      <c r="N58" s="14" t="str">
        <f>IF(N59&lt;&gt;""," -R","")</f>
        <v/>
      </c>
      <c r="P58" s="14" t="str">
        <f>IF(P59&lt;&gt;""," -R","")</f>
        <v/>
      </c>
      <c r="R58" s="14" t="str">
        <f>IF(R59&lt;&gt;""," -R","")</f>
        <v/>
      </c>
      <c r="T58" s="14" t="str">
        <f>IF(T59&lt;&gt;""," -R","")</f>
        <v/>
      </c>
      <c r="V58" s="14" t="str">
        <f>IF(V59&lt;&gt;""," -R","")</f>
        <v/>
      </c>
      <c r="X58" s="14" t="str">
        <f>IF(X59&lt;&gt;""," -R","")</f>
        <v/>
      </c>
      <c r="Z58" s="14" t="str">
        <f>IF(Z59&lt;&gt;""," -R","")</f>
        <v/>
      </c>
      <c r="AB58" s="14" t="str">
        <f>IF(AB59&lt;&gt;""," -R","")</f>
        <v/>
      </c>
      <c r="AD58" s="14" t="str">
        <f>IF(AD59&lt;&gt;""," -R","")</f>
        <v/>
      </c>
      <c r="AF58" s="14" t="str">
        <f>IF(AF59&lt;&gt;""," -R","")</f>
        <v/>
      </c>
      <c r="AH58" s="14" t="str">
        <f>IF(AH59&lt;&gt;""," -R","")</f>
        <v/>
      </c>
      <c r="AJ58" s="14" t="str">
        <f>IF(AJ59&lt;&gt;""," -R","")</f>
        <v/>
      </c>
      <c r="AL58" s="14" t="str">
        <f>IF(AL59&lt;&gt;""," -R","")</f>
        <v/>
      </c>
      <c r="AN58" s="14" t="str">
        <f>IF(AN59&lt;&gt;""," -R","")</f>
        <v/>
      </c>
      <c r="AP58" s="14" t="str">
        <f>IF(AP59&lt;&gt;""," -R","")</f>
        <v/>
      </c>
      <c r="AR58" s="14" t="str">
        <f>IF(AR59&lt;&gt;""," -R","")</f>
        <v/>
      </c>
      <c r="AT58" s="14" t="str">
        <f>IF(AT59&lt;&gt;""," -R","")</f>
        <v/>
      </c>
      <c r="AV58" s="14" t="str">
        <f>IF(AV59&lt;&gt;""," -R","")</f>
        <v/>
      </c>
      <c r="AX58" s="14" t="str">
        <f>IF(AX59&lt;&gt;""," -R","")</f>
        <v/>
      </c>
      <c r="AZ58" s="14" t="str">
        <f>IF(AZ59&lt;&gt;""," -R","")</f>
        <v/>
      </c>
      <c r="BB58" s="14" t="str">
        <f>IF(BB59&lt;&gt;""," -R","")</f>
        <v/>
      </c>
      <c r="BD58" s="14" t="str">
        <f>IF(BD59&lt;&gt;""," -R","")</f>
        <v/>
      </c>
      <c r="BF58" s="14" t="str">
        <f>IF(BF59&lt;&gt;""," -R","")</f>
        <v/>
      </c>
      <c r="BH58" s="14" t="str">
        <f>IF(BH59&lt;&gt;""," -R","")</f>
        <v/>
      </c>
      <c r="BJ58" s="14" t="str">
        <f>IF(BJ59&lt;&gt;""," -R","")</f>
        <v/>
      </c>
    </row>
    <row r="59" spans="13:62">
      <c r="M59" s="14">
        <v>1.27</v>
      </c>
      <c r="N59" s="14" t="str">
        <f>IFERROR(VLOOKUP(M59,'CRUCE RIESGOS'!$C$21:$D$294,2,FALSE),"")</f>
        <v/>
      </c>
      <c r="O59" s="14">
        <v>2.2700000000000098</v>
      </c>
      <c r="P59" s="14" t="str">
        <f>IFERROR(VLOOKUP(O59,'CRUCE RIESGOS'!$C$21:$D$294,2,FALSE),"")</f>
        <v/>
      </c>
      <c r="Q59" s="14">
        <v>3.27000000000002</v>
      </c>
      <c r="R59" s="14" t="str">
        <f>IFERROR(VLOOKUP(Q59,'CRUCE RIESGOS'!$C$21:$D$294,2,FALSE),"")</f>
        <v/>
      </c>
      <c r="S59" s="14">
        <v>4.2700000000000298</v>
      </c>
      <c r="T59" s="14" t="str">
        <f>IFERROR(VLOOKUP(S59,'CRUCE RIESGOS'!$C$21:$D$294,2,FALSE),"")</f>
        <v/>
      </c>
      <c r="U59" s="14">
        <v>5.2700000000000404</v>
      </c>
      <c r="V59" s="14" t="str">
        <f>IFERROR(VLOOKUP(U59,'CRUCE RIESGOS'!$C$21:$D$294,2,FALSE),"")</f>
        <v/>
      </c>
      <c r="W59" s="14">
        <v>6.2700000000000502</v>
      </c>
      <c r="X59" s="14" t="str">
        <f>IFERROR(VLOOKUP(W59,'CRUCE RIESGOS'!$C$21:$D$294,2,FALSE),"")</f>
        <v/>
      </c>
      <c r="Y59" s="14">
        <v>7.27000000000006</v>
      </c>
      <c r="Z59" s="14" t="str">
        <f>IFERROR(VLOOKUP(Y59,'CRUCE RIESGOS'!$C$21:$D$294,2,FALSE),"")</f>
        <v/>
      </c>
      <c r="AA59" s="14">
        <v>8.2700000000000706</v>
      </c>
      <c r="AB59" s="14" t="str">
        <f>IFERROR(VLOOKUP(AA59,'CRUCE RIESGOS'!$C$21:$D$294,2,FALSE),"")</f>
        <v/>
      </c>
      <c r="AC59" s="14">
        <v>9.2700000000000795</v>
      </c>
      <c r="AD59" s="14" t="str">
        <f>IFERROR(VLOOKUP(AC59,'CRUCE RIESGOS'!$C$21:$D$294,2,FALSE),"")</f>
        <v/>
      </c>
      <c r="AE59" s="14">
        <v>10.270000000000101</v>
      </c>
      <c r="AF59" s="14" t="str">
        <f>IFERROR(VLOOKUP(AE59,'CRUCE RIESGOS'!$C$21:$D$294,2,FALSE),"")</f>
        <v/>
      </c>
      <c r="AG59" s="14">
        <v>11.270000000000101</v>
      </c>
      <c r="AH59" s="14" t="str">
        <f>IFERROR(VLOOKUP(AG59,'CRUCE RIESGOS'!$C$21:$D$294,2,FALSE),"")</f>
        <v/>
      </c>
      <c r="AI59" s="14">
        <v>12.270000000000101</v>
      </c>
      <c r="AJ59" s="14" t="str">
        <f>IFERROR(VLOOKUP(AI59,'CRUCE RIESGOS'!$C$21:$D$294,2,FALSE),"")</f>
        <v/>
      </c>
      <c r="AK59" s="14">
        <v>13.270000000000101</v>
      </c>
      <c r="AL59" s="14" t="str">
        <f>IFERROR(VLOOKUP(AK59,'CRUCE RIESGOS'!$C$21:$D$294,2,FALSE),"")</f>
        <v/>
      </c>
      <c r="AM59" s="14">
        <v>14.270000000000101</v>
      </c>
      <c r="AN59" s="14" t="str">
        <f>IFERROR(VLOOKUP(AM59,'CRUCE RIESGOS'!$C$21:$D$294,2,FALSE),"")</f>
        <v/>
      </c>
      <c r="AO59" s="14">
        <v>15.270000000000101</v>
      </c>
      <c r="AP59" s="14" t="str">
        <f>IFERROR(VLOOKUP(AO59,'CRUCE RIESGOS'!$C$21:$D$294,2,FALSE),"")</f>
        <v/>
      </c>
      <c r="AQ59" s="14">
        <v>16.270000000000099</v>
      </c>
      <c r="AR59" s="14" t="str">
        <f>IFERROR(VLOOKUP(AQ59,'CRUCE RIESGOS'!$C$21:$D$294,2,FALSE),"")</f>
        <v/>
      </c>
      <c r="AS59" s="14">
        <v>17.270000000000199</v>
      </c>
      <c r="AT59" s="14" t="str">
        <f>IFERROR(VLOOKUP(AS59,'CRUCE RIESGOS'!$C$21:$D$294,2,FALSE),"")</f>
        <v/>
      </c>
      <c r="AU59" s="14">
        <v>18.270000000000199</v>
      </c>
      <c r="AV59" s="14" t="str">
        <f>IFERROR(VLOOKUP(AU59,'CRUCE RIESGOS'!$C$21:$D$294,2,FALSE),"")</f>
        <v/>
      </c>
      <c r="AW59" s="14">
        <v>19.270000000000199</v>
      </c>
      <c r="AX59" s="14" t="str">
        <f>IFERROR(VLOOKUP(AW59,'CRUCE RIESGOS'!$C$21:$D$294,2,FALSE),"")</f>
        <v/>
      </c>
      <c r="AY59" s="14">
        <v>20.270000000000199</v>
      </c>
      <c r="AZ59" s="14" t="str">
        <f>IFERROR(VLOOKUP(AY59,'CRUCE RIESGOS'!$C$21:$D$294,2,FALSE),"")</f>
        <v/>
      </c>
      <c r="BA59" s="14">
        <v>21.270000000000199</v>
      </c>
      <c r="BB59" s="14" t="str">
        <f>IFERROR(VLOOKUP(BA59,'CRUCE RIESGOS'!$C$21:$D$294,2,FALSE),"")</f>
        <v/>
      </c>
      <c r="BC59" s="14">
        <v>22.270000000000199</v>
      </c>
      <c r="BD59" s="14" t="str">
        <f>IFERROR(VLOOKUP(BC59,'CRUCE RIESGOS'!$C$21:$D$294,2,FALSE),"")</f>
        <v/>
      </c>
      <c r="BE59" s="14">
        <v>23.270000000000199</v>
      </c>
      <c r="BF59" s="14" t="str">
        <f>IFERROR(VLOOKUP(BE59,'CRUCE RIESGOS'!$C$21:$D$294,2,FALSE),"")</f>
        <v/>
      </c>
      <c r="BG59" s="14">
        <v>24.270000000000199</v>
      </c>
      <c r="BH59" s="14" t="str">
        <f>IFERROR(VLOOKUP(BG59,'CRUCE RIESGOS'!$C$21:$D$294,2,FALSE),"")</f>
        <v/>
      </c>
      <c r="BI59" s="14">
        <v>25.270000000000199</v>
      </c>
      <c r="BJ59" s="14" t="str">
        <f>IFERROR(VLOOKUP(BI59,'CRUCE RIESGOS'!$C$21:$D$294,2,FALSE),"")</f>
        <v/>
      </c>
    </row>
    <row r="60" spans="13:62">
      <c r="N60" s="14" t="str">
        <f>IF(N61&lt;&gt;""," -R","")</f>
        <v/>
      </c>
      <c r="P60" s="14" t="str">
        <f>IF(P61&lt;&gt;""," -R","")</f>
        <v/>
      </c>
      <c r="R60" s="14" t="str">
        <f>IF(R61&lt;&gt;""," -R","")</f>
        <v/>
      </c>
      <c r="T60" s="14" t="str">
        <f>IF(T61&lt;&gt;""," -R","")</f>
        <v/>
      </c>
      <c r="V60" s="14" t="str">
        <f>IF(V61&lt;&gt;""," -R","")</f>
        <v/>
      </c>
      <c r="X60" s="14" t="str">
        <f>IF(X61&lt;&gt;""," -R","")</f>
        <v/>
      </c>
      <c r="Z60" s="14" t="str">
        <f>IF(Z61&lt;&gt;""," -R","")</f>
        <v/>
      </c>
      <c r="AB60" s="14" t="str">
        <f>IF(AB61&lt;&gt;""," -R","")</f>
        <v/>
      </c>
      <c r="AD60" s="14" t="str">
        <f>IF(AD61&lt;&gt;""," -R","")</f>
        <v/>
      </c>
      <c r="AF60" s="14" t="str">
        <f>IF(AF61&lt;&gt;""," -R","")</f>
        <v/>
      </c>
      <c r="AH60" s="14" t="str">
        <f>IF(AH61&lt;&gt;""," -R","")</f>
        <v/>
      </c>
      <c r="AJ60" s="14" t="str">
        <f>IF(AJ61&lt;&gt;""," -R","")</f>
        <v/>
      </c>
      <c r="AL60" s="14" t="str">
        <f>IF(AL61&lt;&gt;""," -R","")</f>
        <v/>
      </c>
      <c r="AN60" s="14" t="str">
        <f>IF(AN61&lt;&gt;""," -R","")</f>
        <v/>
      </c>
      <c r="AP60" s="14" t="str">
        <f>IF(AP61&lt;&gt;""," -R","")</f>
        <v/>
      </c>
      <c r="AR60" s="14" t="str">
        <f>IF(AR61&lt;&gt;""," -R","")</f>
        <v/>
      </c>
      <c r="AT60" s="14" t="str">
        <f>IF(AT61&lt;&gt;""," -R","")</f>
        <v/>
      </c>
      <c r="AV60" s="14" t="str">
        <f>IF(AV61&lt;&gt;""," -R","")</f>
        <v/>
      </c>
      <c r="AX60" s="14" t="str">
        <f>IF(AX61&lt;&gt;""," -R","")</f>
        <v/>
      </c>
      <c r="AZ60" s="14" t="str">
        <f>IF(AZ61&lt;&gt;""," -R","")</f>
        <v/>
      </c>
      <c r="BB60" s="14" t="str">
        <f>IF(BB61&lt;&gt;""," -R","")</f>
        <v/>
      </c>
      <c r="BD60" s="14" t="str">
        <f>IF(BD61&lt;&gt;""," -R","")</f>
        <v/>
      </c>
      <c r="BF60" s="14" t="str">
        <f>IF(BF61&lt;&gt;""," -R","")</f>
        <v/>
      </c>
      <c r="BH60" s="14" t="str">
        <f>IF(BH61&lt;&gt;""," -R","")</f>
        <v/>
      </c>
      <c r="BJ60" s="14" t="str">
        <f>IF(BJ61&lt;&gt;""," -R","")</f>
        <v/>
      </c>
    </row>
    <row r="61" spans="13:62">
      <c r="M61" s="14">
        <v>1.28</v>
      </c>
      <c r="N61" s="14" t="str">
        <f>IFERROR(VLOOKUP(M61,'CRUCE RIESGOS'!$C$21:$D$294,2,FALSE),"")</f>
        <v/>
      </c>
      <c r="O61" s="14">
        <v>2.28000000000001</v>
      </c>
      <c r="P61" s="14" t="str">
        <f>IFERROR(VLOOKUP(O61,'CRUCE RIESGOS'!$C$21:$D$294,2,FALSE),"")</f>
        <v/>
      </c>
      <c r="Q61" s="14">
        <v>3.2800000000000198</v>
      </c>
      <c r="R61" s="14" t="str">
        <f>IFERROR(VLOOKUP(Q61,'CRUCE RIESGOS'!$C$21:$D$294,2,FALSE),"")</f>
        <v/>
      </c>
      <c r="S61" s="14">
        <v>4.2800000000000296</v>
      </c>
      <c r="T61" s="14" t="str">
        <f>IFERROR(VLOOKUP(S61,'CRUCE RIESGOS'!$C$21:$D$294,2,FALSE),"")</f>
        <v/>
      </c>
      <c r="U61" s="14">
        <v>5.2800000000000402</v>
      </c>
      <c r="V61" s="14" t="str">
        <f>IFERROR(VLOOKUP(U61,'CRUCE RIESGOS'!$C$21:$D$294,2,FALSE),"")</f>
        <v/>
      </c>
      <c r="W61" s="14">
        <v>6.28000000000005</v>
      </c>
      <c r="X61" s="14" t="str">
        <f>IFERROR(VLOOKUP(W61,'CRUCE RIESGOS'!$C$21:$D$294,2,FALSE),"")</f>
        <v/>
      </c>
      <c r="Y61" s="14">
        <v>7.2800000000000598</v>
      </c>
      <c r="Z61" s="14" t="str">
        <f>IFERROR(VLOOKUP(Y61,'CRUCE RIESGOS'!$C$21:$D$294,2,FALSE),"")</f>
        <v/>
      </c>
      <c r="AA61" s="14">
        <v>8.2800000000000704</v>
      </c>
      <c r="AB61" s="14" t="str">
        <f>IFERROR(VLOOKUP(AA61,'CRUCE RIESGOS'!$C$21:$D$294,2,FALSE),"")</f>
        <v/>
      </c>
      <c r="AC61" s="14">
        <v>9.2800000000000793</v>
      </c>
      <c r="AD61" s="14" t="str">
        <f>IFERROR(VLOOKUP(AC61,'CRUCE RIESGOS'!$C$21:$D$294,2,FALSE),"")</f>
        <v/>
      </c>
      <c r="AE61" s="14">
        <v>10.280000000000101</v>
      </c>
      <c r="AF61" s="14" t="str">
        <f>IFERROR(VLOOKUP(AE61,'CRUCE RIESGOS'!$C$21:$D$294,2,FALSE),"")</f>
        <v/>
      </c>
      <c r="AG61" s="14">
        <v>11.280000000000101</v>
      </c>
      <c r="AH61" s="14" t="str">
        <f>IFERROR(VLOOKUP(AG61,'CRUCE RIESGOS'!$C$21:$D$294,2,FALSE),"")</f>
        <v/>
      </c>
      <c r="AI61" s="14">
        <v>12.280000000000101</v>
      </c>
      <c r="AJ61" s="14" t="str">
        <f>IFERROR(VLOOKUP(AI61,'CRUCE RIESGOS'!$C$21:$D$294,2,FALSE),"")</f>
        <v/>
      </c>
      <c r="AK61" s="14">
        <v>13.280000000000101</v>
      </c>
      <c r="AL61" s="14" t="str">
        <f>IFERROR(VLOOKUP(AK61,'CRUCE RIESGOS'!$C$21:$D$294,2,FALSE),"")</f>
        <v/>
      </c>
      <c r="AM61" s="14">
        <v>14.280000000000101</v>
      </c>
      <c r="AN61" s="14" t="str">
        <f>IFERROR(VLOOKUP(AM61,'CRUCE RIESGOS'!$C$21:$D$294,2,FALSE),"")</f>
        <v/>
      </c>
      <c r="AO61" s="14">
        <v>15.280000000000101</v>
      </c>
      <c r="AP61" s="14" t="str">
        <f>IFERROR(VLOOKUP(AO61,'CRUCE RIESGOS'!$C$21:$D$294,2,FALSE),"")</f>
        <v/>
      </c>
      <c r="AQ61" s="14">
        <v>16.280000000000101</v>
      </c>
      <c r="AR61" s="14" t="str">
        <f>IFERROR(VLOOKUP(AQ61,'CRUCE RIESGOS'!$C$21:$D$294,2,FALSE),"")</f>
        <v/>
      </c>
      <c r="AS61" s="14">
        <v>17.2800000000002</v>
      </c>
      <c r="AT61" s="14" t="str">
        <f>IFERROR(VLOOKUP(AS61,'CRUCE RIESGOS'!$C$21:$D$294,2,FALSE),"")</f>
        <v/>
      </c>
      <c r="AU61" s="14">
        <v>18.2800000000002</v>
      </c>
      <c r="AV61" s="14" t="str">
        <f>IFERROR(VLOOKUP(AU61,'CRUCE RIESGOS'!$C$21:$D$294,2,FALSE),"")</f>
        <v/>
      </c>
      <c r="AW61" s="14">
        <v>19.2800000000002</v>
      </c>
      <c r="AX61" s="14" t="str">
        <f>IFERROR(VLOOKUP(AW61,'CRUCE RIESGOS'!$C$21:$D$294,2,FALSE),"")</f>
        <v/>
      </c>
      <c r="AY61" s="14">
        <v>20.2800000000002</v>
      </c>
      <c r="AZ61" s="14" t="str">
        <f>IFERROR(VLOOKUP(AY61,'CRUCE RIESGOS'!$C$21:$D$294,2,FALSE),"")</f>
        <v/>
      </c>
      <c r="BA61" s="14">
        <v>21.2800000000002</v>
      </c>
      <c r="BB61" s="14" t="str">
        <f>IFERROR(VLOOKUP(BA61,'CRUCE RIESGOS'!$C$21:$D$294,2,FALSE),"")</f>
        <v/>
      </c>
      <c r="BC61" s="14">
        <v>22.2800000000002</v>
      </c>
      <c r="BD61" s="14" t="str">
        <f>IFERROR(VLOOKUP(BC61,'CRUCE RIESGOS'!$C$21:$D$294,2,FALSE),"")</f>
        <v/>
      </c>
      <c r="BE61" s="14">
        <v>23.2800000000002</v>
      </c>
      <c r="BF61" s="14" t="str">
        <f>IFERROR(VLOOKUP(BE61,'CRUCE RIESGOS'!$C$21:$D$294,2,FALSE),"")</f>
        <v/>
      </c>
      <c r="BG61" s="14">
        <v>24.2800000000002</v>
      </c>
      <c r="BH61" s="14" t="str">
        <f>IFERROR(VLOOKUP(BG61,'CRUCE RIESGOS'!$C$21:$D$294,2,FALSE),"")</f>
        <v/>
      </c>
      <c r="BI61" s="14">
        <v>25.2800000000002</v>
      </c>
      <c r="BJ61" s="14" t="str">
        <f>IFERROR(VLOOKUP(BI61,'CRUCE RIESGOS'!$C$21:$D$294,2,FALSE),"")</f>
        <v/>
      </c>
    </row>
    <row r="62" spans="13:62">
      <c r="N62" s="14" t="str">
        <f>IF(N63&lt;&gt;""," -R","")</f>
        <v/>
      </c>
      <c r="P62" s="14" t="str">
        <f>IF(P63&lt;&gt;""," -R","")</f>
        <v/>
      </c>
      <c r="R62" s="14" t="str">
        <f>IF(R63&lt;&gt;""," -R","")</f>
        <v/>
      </c>
      <c r="T62" s="14" t="str">
        <f>IF(T63&lt;&gt;""," -R","")</f>
        <v/>
      </c>
      <c r="V62" s="14" t="str">
        <f>IF(V63&lt;&gt;""," -R","")</f>
        <v/>
      </c>
      <c r="X62" s="14" t="str">
        <f>IF(X63&lt;&gt;""," -R","")</f>
        <v/>
      </c>
      <c r="Z62" s="14" t="str">
        <f>IF(Z63&lt;&gt;""," -R","")</f>
        <v/>
      </c>
      <c r="AB62" s="14" t="str">
        <f>IF(AB63&lt;&gt;""," -R","")</f>
        <v/>
      </c>
      <c r="AD62" s="14" t="str">
        <f>IF(AD63&lt;&gt;""," -R","")</f>
        <v/>
      </c>
      <c r="AF62" s="14" t="str">
        <f>IF(AF63&lt;&gt;""," -R","")</f>
        <v/>
      </c>
      <c r="AH62" s="14" t="str">
        <f>IF(AH63&lt;&gt;""," -R","")</f>
        <v/>
      </c>
      <c r="AJ62" s="14" t="str">
        <f>IF(AJ63&lt;&gt;""," -R","")</f>
        <v/>
      </c>
      <c r="AL62" s="14" t="str">
        <f>IF(AL63&lt;&gt;""," -R","")</f>
        <v/>
      </c>
      <c r="AN62" s="14" t="str">
        <f>IF(AN63&lt;&gt;""," -R","")</f>
        <v/>
      </c>
      <c r="AP62" s="14" t="str">
        <f>IF(AP63&lt;&gt;""," -R","")</f>
        <v/>
      </c>
      <c r="AR62" s="14" t="str">
        <f>IF(AR63&lt;&gt;""," -R","")</f>
        <v/>
      </c>
      <c r="AT62" s="14" t="str">
        <f>IF(AT63&lt;&gt;""," -R","")</f>
        <v/>
      </c>
      <c r="AV62" s="14" t="str">
        <f>IF(AV63&lt;&gt;""," -R","")</f>
        <v/>
      </c>
      <c r="AX62" s="14" t="str">
        <f>IF(AX63&lt;&gt;""," -R","")</f>
        <v/>
      </c>
      <c r="AZ62" s="14" t="str">
        <f>IF(AZ63&lt;&gt;""," -R","")</f>
        <v/>
      </c>
      <c r="BB62" s="14" t="str">
        <f>IF(BB63&lt;&gt;""," -R","")</f>
        <v/>
      </c>
      <c r="BD62" s="14" t="str">
        <f>IF(BD63&lt;&gt;""," -R","")</f>
        <v/>
      </c>
      <c r="BF62" s="14" t="str">
        <f>IF(BF63&lt;&gt;""," -R","")</f>
        <v/>
      </c>
      <c r="BH62" s="14" t="str">
        <f>IF(BH63&lt;&gt;""," -R","")</f>
        <v/>
      </c>
      <c r="BJ62" s="14" t="str">
        <f>IF(BJ63&lt;&gt;""," -R","")</f>
        <v/>
      </c>
    </row>
    <row r="63" spans="13:62">
      <c r="M63" s="14">
        <v>1.29</v>
      </c>
      <c r="N63" s="14" t="str">
        <f>IFERROR(VLOOKUP(M63,'CRUCE RIESGOS'!$C$21:$D$294,2,FALSE),"")</f>
        <v/>
      </c>
      <c r="O63" s="14">
        <v>2.2900000000000098</v>
      </c>
      <c r="P63" s="14" t="str">
        <f>IFERROR(VLOOKUP(O63,'CRUCE RIESGOS'!$C$21:$D$294,2,FALSE),"")</f>
        <v/>
      </c>
      <c r="Q63" s="14">
        <v>3.29000000000002</v>
      </c>
      <c r="R63" s="14" t="str">
        <f>IFERROR(VLOOKUP(Q63,'CRUCE RIESGOS'!$C$21:$D$294,2,FALSE),"")</f>
        <v/>
      </c>
      <c r="S63" s="14">
        <v>4.2900000000000302</v>
      </c>
      <c r="T63" s="14" t="str">
        <f>IFERROR(VLOOKUP(S63,'CRUCE RIESGOS'!$C$21:$D$294,2,FALSE),"")</f>
        <v/>
      </c>
      <c r="U63" s="14">
        <v>5.29000000000004</v>
      </c>
      <c r="V63" s="14" t="str">
        <f>IFERROR(VLOOKUP(U63,'CRUCE RIESGOS'!$C$21:$D$294,2,FALSE),"")</f>
        <v/>
      </c>
      <c r="W63" s="14">
        <v>6.2900000000000498</v>
      </c>
      <c r="X63" s="14" t="str">
        <f>IFERROR(VLOOKUP(W63,'CRUCE RIESGOS'!$C$21:$D$294,2,FALSE),"")</f>
        <v/>
      </c>
      <c r="Y63" s="14">
        <v>7.2900000000000604</v>
      </c>
      <c r="Z63" s="14" t="str">
        <f>IFERROR(VLOOKUP(Y63,'CRUCE RIESGOS'!$C$21:$D$294,2,FALSE),"")</f>
        <v/>
      </c>
      <c r="AA63" s="14">
        <v>8.2900000000000702</v>
      </c>
      <c r="AB63" s="14" t="str">
        <f>IFERROR(VLOOKUP(AA63,'CRUCE RIESGOS'!$C$21:$D$294,2,FALSE),"")</f>
        <v/>
      </c>
      <c r="AC63" s="14">
        <v>9.2900000000000809</v>
      </c>
      <c r="AD63" s="14" t="str">
        <f>IFERROR(VLOOKUP(AC63,'CRUCE RIESGOS'!$C$21:$D$294,2,FALSE),"")</f>
        <v/>
      </c>
      <c r="AE63" s="14">
        <v>10.2900000000001</v>
      </c>
      <c r="AF63" s="14" t="str">
        <f>IFERROR(VLOOKUP(AE63,'CRUCE RIESGOS'!$C$21:$D$294,2,FALSE),"")</f>
        <v/>
      </c>
      <c r="AG63" s="14">
        <v>11.2900000000001</v>
      </c>
      <c r="AH63" s="14" t="str">
        <f>IFERROR(VLOOKUP(AG63,'CRUCE RIESGOS'!$C$21:$D$294,2,FALSE),"")</f>
        <v/>
      </c>
      <c r="AI63" s="14">
        <v>12.2900000000001</v>
      </c>
      <c r="AJ63" s="14" t="str">
        <f>IFERROR(VLOOKUP(AI63,'CRUCE RIESGOS'!$C$21:$D$294,2,FALSE),"")</f>
        <v/>
      </c>
      <c r="AK63" s="14">
        <v>13.2900000000001</v>
      </c>
      <c r="AL63" s="14" t="str">
        <f>IFERROR(VLOOKUP(AK63,'CRUCE RIESGOS'!$C$21:$D$294,2,FALSE),"")</f>
        <v/>
      </c>
      <c r="AM63" s="14">
        <v>14.2900000000001</v>
      </c>
      <c r="AN63" s="14" t="str">
        <f>IFERROR(VLOOKUP(AM63,'CRUCE RIESGOS'!$C$21:$D$294,2,FALSE),"")</f>
        <v/>
      </c>
      <c r="AO63" s="14">
        <v>15.2900000000001</v>
      </c>
      <c r="AP63" s="14" t="str">
        <f>IFERROR(VLOOKUP(AO63,'CRUCE RIESGOS'!$C$21:$D$294,2,FALSE),"")</f>
        <v/>
      </c>
      <c r="AQ63" s="14">
        <v>16.290000000000099</v>
      </c>
      <c r="AR63" s="14" t="str">
        <f>IFERROR(VLOOKUP(AQ63,'CRUCE RIESGOS'!$C$21:$D$294,2,FALSE),"")</f>
        <v/>
      </c>
      <c r="AS63" s="14">
        <v>17.290000000000202</v>
      </c>
      <c r="AT63" s="14" t="str">
        <f>IFERROR(VLOOKUP(AS63,'CRUCE RIESGOS'!$C$21:$D$294,2,FALSE),"")</f>
        <v/>
      </c>
      <c r="AU63" s="14">
        <v>18.290000000000202</v>
      </c>
      <c r="AV63" s="14" t="str">
        <f>IFERROR(VLOOKUP(AU63,'CRUCE RIESGOS'!$C$21:$D$294,2,FALSE),"")</f>
        <v/>
      </c>
      <c r="AW63" s="14">
        <v>19.290000000000202</v>
      </c>
      <c r="AX63" s="14" t="str">
        <f>IFERROR(VLOOKUP(AW63,'CRUCE RIESGOS'!$C$21:$D$294,2,FALSE),"")</f>
        <v/>
      </c>
      <c r="AY63" s="14">
        <v>20.290000000000202</v>
      </c>
      <c r="AZ63" s="14" t="str">
        <f>IFERROR(VLOOKUP(AY63,'CRUCE RIESGOS'!$C$21:$D$294,2,FALSE),"")</f>
        <v/>
      </c>
      <c r="BA63" s="14">
        <v>21.290000000000202</v>
      </c>
      <c r="BB63" s="14" t="str">
        <f>IFERROR(VLOOKUP(BA63,'CRUCE RIESGOS'!$C$21:$D$294,2,FALSE),"")</f>
        <v/>
      </c>
      <c r="BC63" s="14">
        <v>22.290000000000202</v>
      </c>
      <c r="BD63" s="14" t="str">
        <f>IFERROR(VLOOKUP(BC63,'CRUCE RIESGOS'!$C$21:$D$294,2,FALSE),"")</f>
        <v/>
      </c>
      <c r="BE63" s="14">
        <v>23.290000000000202</v>
      </c>
      <c r="BF63" s="14" t="str">
        <f>IFERROR(VLOOKUP(BE63,'CRUCE RIESGOS'!$C$21:$D$294,2,FALSE),"")</f>
        <v/>
      </c>
      <c r="BG63" s="14">
        <v>24.290000000000202</v>
      </c>
      <c r="BH63" s="14" t="str">
        <f>IFERROR(VLOOKUP(BG63,'CRUCE RIESGOS'!$C$21:$D$294,2,FALSE),"")</f>
        <v/>
      </c>
      <c r="BI63" s="14">
        <v>25.290000000000202</v>
      </c>
      <c r="BJ63" s="14" t="str">
        <f>IFERROR(VLOOKUP(BI63,'CRUCE RIESGOS'!$C$21:$D$294,2,FALSE),"")</f>
        <v/>
      </c>
    </row>
    <row r="64" spans="13:62">
      <c r="N64" s="14" t="str">
        <f>IF(N65&lt;&gt;""," -R","")</f>
        <v/>
      </c>
      <c r="P64" s="14" t="str">
        <f>IF(P65&lt;&gt;""," -R","")</f>
        <v/>
      </c>
      <c r="R64" s="14" t="str">
        <f>IF(R65&lt;&gt;""," -R","")</f>
        <v/>
      </c>
      <c r="T64" s="14" t="str">
        <f>IF(T65&lt;&gt;""," -R","")</f>
        <v/>
      </c>
      <c r="V64" s="14" t="str">
        <f>IF(V65&lt;&gt;""," -R","")</f>
        <v/>
      </c>
      <c r="X64" s="14" t="str">
        <f>IF(X65&lt;&gt;""," -R","")</f>
        <v/>
      </c>
      <c r="Z64" s="14" t="str">
        <f>IF(Z65&lt;&gt;""," -R","")</f>
        <v/>
      </c>
      <c r="AB64" s="14" t="str">
        <f>IF(AB65&lt;&gt;""," -R","")</f>
        <v/>
      </c>
      <c r="AD64" s="14" t="str">
        <f>IF(AD65&lt;&gt;""," -R","")</f>
        <v/>
      </c>
      <c r="AF64" s="14" t="str">
        <f>IF(AF65&lt;&gt;""," -R","")</f>
        <v/>
      </c>
      <c r="AH64" s="14" t="str">
        <f>IF(AH65&lt;&gt;""," -R","")</f>
        <v/>
      </c>
      <c r="AJ64" s="14" t="str">
        <f>IF(AJ65&lt;&gt;""," -R","")</f>
        <v/>
      </c>
      <c r="AL64" s="14" t="str">
        <f>IF(AL65&lt;&gt;""," -R","")</f>
        <v/>
      </c>
      <c r="AN64" s="14" t="str">
        <f>IF(AN65&lt;&gt;""," -R","")</f>
        <v/>
      </c>
      <c r="AP64" s="14" t="str">
        <f>IF(AP65&lt;&gt;""," -R","")</f>
        <v/>
      </c>
      <c r="AR64" s="14" t="str">
        <f>IF(AR65&lt;&gt;""," -R","")</f>
        <v/>
      </c>
      <c r="AT64" s="14" t="str">
        <f>IF(AT65&lt;&gt;""," -R","")</f>
        <v/>
      </c>
      <c r="AV64" s="14" t="str">
        <f>IF(AV65&lt;&gt;""," -R","")</f>
        <v/>
      </c>
      <c r="AX64" s="14" t="str">
        <f>IF(AX65&lt;&gt;""," -R","")</f>
        <v/>
      </c>
      <c r="AZ64" s="14" t="str">
        <f>IF(AZ65&lt;&gt;""," -R","")</f>
        <v/>
      </c>
      <c r="BB64" s="14" t="str">
        <f>IF(BB65&lt;&gt;""," -R","")</f>
        <v/>
      </c>
      <c r="BD64" s="14" t="str">
        <f>IF(BD65&lt;&gt;""," -R","")</f>
        <v/>
      </c>
      <c r="BF64" s="14" t="str">
        <f>IF(BF65&lt;&gt;""," -R","")</f>
        <v/>
      </c>
      <c r="BH64" s="14" t="str">
        <f>IF(BH65&lt;&gt;""," -R","")</f>
        <v/>
      </c>
      <c r="BJ64" s="14" t="str">
        <f>IF(BJ65&lt;&gt;""," -R","")</f>
        <v/>
      </c>
    </row>
    <row r="65" spans="13:62">
      <c r="M65" s="14">
        <v>1.3</v>
      </c>
      <c r="N65" s="14" t="str">
        <f>IFERROR(VLOOKUP(M65,'CRUCE RIESGOS'!$C$21:$D$294,2,FALSE),"")</f>
        <v/>
      </c>
      <c r="O65" s="14">
        <v>2.30000000000001</v>
      </c>
      <c r="P65" s="14" t="str">
        <f>IFERROR(VLOOKUP(O65,'CRUCE RIESGOS'!$C$21:$D$294,2,FALSE),"")</f>
        <v/>
      </c>
      <c r="Q65" s="14">
        <v>3.3000000000000198</v>
      </c>
      <c r="R65" s="14" t="str">
        <f>IFERROR(VLOOKUP(Q65,'CRUCE RIESGOS'!$C$21:$D$294,2,FALSE),"")</f>
        <v/>
      </c>
      <c r="S65" s="14">
        <v>4.30000000000003</v>
      </c>
      <c r="T65" s="14" t="str">
        <f>IFERROR(VLOOKUP(S65,'CRUCE RIESGOS'!$C$21:$D$294,2,FALSE),"")</f>
        <v/>
      </c>
      <c r="U65" s="14">
        <v>5.3000000000000398</v>
      </c>
      <c r="V65" s="14" t="str">
        <f>IFERROR(VLOOKUP(U65,'CRUCE RIESGOS'!$C$21:$D$294,2,FALSE),"")</f>
        <v/>
      </c>
      <c r="W65" s="14">
        <v>6.3000000000000496</v>
      </c>
      <c r="X65" s="14" t="str">
        <f>IFERROR(VLOOKUP(W65,'CRUCE RIESGOS'!$C$21:$D$294,2,FALSE),"")</f>
        <v/>
      </c>
      <c r="Y65" s="14">
        <v>7.3000000000000602</v>
      </c>
      <c r="Z65" s="14" t="str">
        <f>IFERROR(VLOOKUP(Y65,'CRUCE RIESGOS'!$C$21:$D$294,2,FALSE),"")</f>
        <v/>
      </c>
      <c r="AA65" s="14">
        <v>8.30000000000007</v>
      </c>
      <c r="AB65" s="14" t="str">
        <f>IFERROR(VLOOKUP(AA65,'CRUCE RIESGOS'!$C$21:$D$294,2,FALSE),"")</f>
        <v/>
      </c>
      <c r="AC65" s="14">
        <v>9.3000000000000806</v>
      </c>
      <c r="AD65" s="14" t="str">
        <f>IFERROR(VLOOKUP(AC65,'CRUCE RIESGOS'!$C$21:$D$294,2,FALSE),"")</f>
        <v/>
      </c>
      <c r="AE65" s="14">
        <v>10.3000000000001</v>
      </c>
      <c r="AF65" s="14" t="str">
        <f>IFERROR(VLOOKUP(AE65,'CRUCE RIESGOS'!$C$21:$D$294,2,FALSE),"")</f>
        <v/>
      </c>
      <c r="AG65" s="14">
        <v>11.3000000000001</v>
      </c>
      <c r="AH65" s="14" t="str">
        <f>IFERROR(VLOOKUP(AG65,'CRUCE RIESGOS'!$C$21:$D$294,2,FALSE),"")</f>
        <v/>
      </c>
      <c r="AI65" s="14">
        <v>12.3000000000001</v>
      </c>
      <c r="AJ65" s="14" t="str">
        <f>IFERROR(VLOOKUP(AI65,'CRUCE RIESGOS'!$C$21:$D$294,2,FALSE),"")</f>
        <v/>
      </c>
      <c r="AK65" s="14">
        <v>13.3000000000001</v>
      </c>
      <c r="AL65" s="14" t="str">
        <f>IFERROR(VLOOKUP(AK65,'CRUCE RIESGOS'!$C$21:$D$294,2,FALSE),"")</f>
        <v/>
      </c>
      <c r="AM65" s="14">
        <v>14.3000000000001</v>
      </c>
      <c r="AN65" s="14" t="str">
        <f>IFERROR(VLOOKUP(AM65,'CRUCE RIESGOS'!$C$21:$D$294,2,FALSE),"")</f>
        <v/>
      </c>
      <c r="AO65" s="14">
        <v>15.3000000000001</v>
      </c>
      <c r="AP65" s="14" t="str">
        <f>IFERROR(VLOOKUP(AO65,'CRUCE RIESGOS'!$C$21:$D$294,2,FALSE),"")</f>
        <v/>
      </c>
      <c r="AQ65" s="14">
        <v>16.3000000000001</v>
      </c>
      <c r="AR65" s="14" t="str">
        <f>IFERROR(VLOOKUP(AQ65,'CRUCE RIESGOS'!$C$21:$D$294,2,FALSE),"")</f>
        <v/>
      </c>
      <c r="AS65" s="14">
        <v>17.3000000000002</v>
      </c>
      <c r="AT65" s="14" t="str">
        <f>IFERROR(VLOOKUP(AS65,'CRUCE RIESGOS'!$C$21:$D$294,2,FALSE),"")</f>
        <v/>
      </c>
      <c r="AU65" s="14">
        <v>18.3000000000002</v>
      </c>
      <c r="AV65" s="14" t="str">
        <f>IFERROR(VLOOKUP(AU65,'CRUCE RIESGOS'!$C$21:$D$294,2,FALSE),"")</f>
        <v/>
      </c>
      <c r="AW65" s="14">
        <v>19.3000000000002</v>
      </c>
      <c r="AX65" s="14" t="str">
        <f>IFERROR(VLOOKUP(AW65,'CRUCE RIESGOS'!$C$21:$D$294,2,FALSE),"")</f>
        <v/>
      </c>
      <c r="AY65" s="14">
        <v>20.3000000000002</v>
      </c>
      <c r="AZ65" s="14" t="str">
        <f>IFERROR(VLOOKUP(AY65,'CRUCE RIESGOS'!$C$21:$D$294,2,FALSE),"")</f>
        <v/>
      </c>
      <c r="BA65" s="14">
        <v>21.3000000000002</v>
      </c>
      <c r="BB65" s="14" t="str">
        <f>IFERROR(VLOOKUP(BA65,'CRUCE RIESGOS'!$C$21:$D$294,2,FALSE),"")</f>
        <v/>
      </c>
      <c r="BC65" s="14">
        <v>22.3000000000002</v>
      </c>
      <c r="BD65" s="14" t="str">
        <f>IFERROR(VLOOKUP(BC65,'CRUCE RIESGOS'!$C$21:$D$294,2,FALSE),"")</f>
        <v/>
      </c>
      <c r="BE65" s="14">
        <v>23.3000000000002</v>
      </c>
      <c r="BF65" s="14" t="str">
        <f>IFERROR(VLOOKUP(BE65,'CRUCE RIESGOS'!$C$21:$D$294,2,FALSE),"")</f>
        <v/>
      </c>
      <c r="BG65" s="14">
        <v>24.3000000000002</v>
      </c>
      <c r="BH65" s="14" t="str">
        <f>IFERROR(VLOOKUP(BG65,'CRUCE RIESGOS'!$C$21:$D$294,2,FALSE),"")</f>
        <v/>
      </c>
      <c r="BI65" s="14">
        <v>25.3000000000002</v>
      </c>
      <c r="BJ65" s="14" t="str">
        <f>IFERROR(VLOOKUP(BI65,'CRUCE RIESGOS'!$C$21:$D$294,2,FALSE),"")</f>
        <v/>
      </c>
    </row>
    <row r="66" spans="13:62">
      <c r="N66" s="14" t="str">
        <f>IF(N67&lt;&gt;""," -R","")</f>
        <v/>
      </c>
      <c r="P66" s="14" t="str">
        <f>IF(P67&lt;&gt;""," -R","")</f>
        <v/>
      </c>
      <c r="R66" s="14" t="str">
        <f>IF(R67&lt;&gt;""," -R","")</f>
        <v/>
      </c>
      <c r="T66" s="14" t="str">
        <f>IF(T67&lt;&gt;""," -R","")</f>
        <v/>
      </c>
      <c r="V66" s="14" t="str">
        <f>IF(V67&lt;&gt;""," -R","")</f>
        <v/>
      </c>
      <c r="X66" s="14" t="str">
        <f>IF(X67&lt;&gt;""," -R","")</f>
        <v/>
      </c>
      <c r="Z66" s="14" t="str">
        <f>IF(Z67&lt;&gt;""," -R","")</f>
        <v/>
      </c>
      <c r="AB66" s="14" t="str">
        <f>IF(AB67&lt;&gt;""," -R","")</f>
        <v/>
      </c>
      <c r="AD66" s="14" t="str">
        <f>IF(AD67&lt;&gt;""," -R","")</f>
        <v/>
      </c>
      <c r="AF66" s="14" t="str">
        <f>IF(AF67&lt;&gt;""," -R","")</f>
        <v/>
      </c>
      <c r="AH66" s="14" t="str">
        <f>IF(AH67&lt;&gt;""," -R","")</f>
        <v/>
      </c>
      <c r="AJ66" s="14" t="str">
        <f>IF(AJ67&lt;&gt;""," -R","")</f>
        <v/>
      </c>
      <c r="AL66" s="14" t="str">
        <f>IF(AL67&lt;&gt;""," -R","")</f>
        <v/>
      </c>
      <c r="AN66" s="14" t="str">
        <f>IF(AN67&lt;&gt;""," -R","")</f>
        <v/>
      </c>
      <c r="AP66" s="14" t="str">
        <f>IF(AP67&lt;&gt;""," -R","")</f>
        <v/>
      </c>
      <c r="AR66" s="14" t="str">
        <f>IF(AR67&lt;&gt;""," -R","")</f>
        <v/>
      </c>
      <c r="AT66" s="14" t="str">
        <f>IF(AT67&lt;&gt;""," -R","")</f>
        <v/>
      </c>
      <c r="AV66" s="14" t="str">
        <f>IF(AV67&lt;&gt;""," -R","")</f>
        <v/>
      </c>
      <c r="AX66" s="14" t="str">
        <f>IF(AX67&lt;&gt;""," -R","")</f>
        <v/>
      </c>
      <c r="AZ66" s="14" t="str">
        <f>IF(AZ67&lt;&gt;""," -R","")</f>
        <v/>
      </c>
      <c r="BB66" s="14" t="str">
        <f>IF(BB67&lt;&gt;""," -R","")</f>
        <v/>
      </c>
      <c r="BD66" s="14" t="str">
        <f>IF(BD67&lt;&gt;""," -R","")</f>
        <v/>
      </c>
      <c r="BF66" s="14" t="str">
        <f>IF(BF67&lt;&gt;""," -R","")</f>
        <v/>
      </c>
      <c r="BH66" s="14" t="str">
        <f>IF(BH67&lt;&gt;""," -R","")</f>
        <v/>
      </c>
      <c r="BJ66" s="14" t="str">
        <f>IF(BJ67&lt;&gt;""," -R","")</f>
        <v/>
      </c>
    </row>
    <row r="67" spans="13:62">
      <c r="M67" s="14">
        <v>1.31</v>
      </c>
      <c r="N67" s="14" t="str">
        <f>IFERROR(VLOOKUP(M67,'CRUCE RIESGOS'!$C$21:$D$294,2,FALSE),"")</f>
        <v/>
      </c>
      <c r="O67" s="14">
        <v>2.3100000000000098</v>
      </c>
      <c r="P67" s="14" t="str">
        <f>IFERROR(VLOOKUP(O67,'CRUCE RIESGOS'!$C$21:$D$294,2,FALSE),"")</f>
        <v/>
      </c>
      <c r="Q67" s="14">
        <v>3.31000000000002</v>
      </c>
      <c r="R67" s="14" t="str">
        <f>IFERROR(VLOOKUP(Q67,'CRUCE RIESGOS'!$C$21:$D$294,2,FALSE),"")</f>
        <v/>
      </c>
      <c r="S67" s="14">
        <v>4.3100000000000298</v>
      </c>
      <c r="T67" s="14" t="str">
        <f>IFERROR(VLOOKUP(S67,'CRUCE RIESGOS'!$C$21:$D$294,2,FALSE),"")</f>
        <v/>
      </c>
      <c r="U67" s="14">
        <v>5.3100000000000396</v>
      </c>
      <c r="V67" s="14" t="str">
        <f>IFERROR(VLOOKUP(U67,'CRUCE RIESGOS'!$C$21:$D$294,2,FALSE),"")</f>
        <v/>
      </c>
      <c r="W67" s="14">
        <v>6.3100000000000502</v>
      </c>
      <c r="X67" s="14" t="str">
        <f>IFERROR(VLOOKUP(W67,'CRUCE RIESGOS'!$C$21:$D$294,2,FALSE),"")</f>
        <v/>
      </c>
      <c r="Y67" s="14">
        <v>7.31000000000006</v>
      </c>
      <c r="Z67" s="14" t="str">
        <f>IFERROR(VLOOKUP(Y67,'CRUCE RIESGOS'!$C$21:$D$294,2,FALSE),"")</f>
        <v/>
      </c>
      <c r="AA67" s="14">
        <v>8.3100000000000698</v>
      </c>
      <c r="AB67" s="14" t="str">
        <f>IFERROR(VLOOKUP(AA67,'CRUCE RIESGOS'!$C$21:$D$294,2,FALSE),"")</f>
        <v/>
      </c>
      <c r="AC67" s="14">
        <v>9.3100000000000804</v>
      </c>
      <c r="AD67" s="14" t="str">
        <f>IFERROR(VLOOKUP(AC67,'CRUCE RIESGOS'!$C$21:$D$294,2,FALSE),"")</f>
        <v/>
      </c>
      <c r="AE67" s="14">
        <v>10.3100000000001</v>
      </c>
      <c r="AF67" s="14" t="str">
        <f>IFERROR(VLOOKUP(AE67,'CRUCE RIESGOS'!$C$21:$D$294,2,FALSE),"")</f>
        <v/>
      </c>
      <c r="AG67" s="14">
        <v>11.3100000000001</v>
      </c>
      <c r="AH67" s="14" t="str">
        <f>IFERROR(VLOOKUP(AG67,'CRUCE RIESGOS'!$C$21:$D$294,2,FALSE),"")</f>
        <v/>
      </c>
      <c r="AI67" s="14">
        <v>12.3100000000001</v>
      </c>
      <c r="AJ67" s="14" t="str">
        <f>IFERROR(VLOOKUP(AI67,'CRUCE RIESGOS'!$C$21:$D$294,2,FALSE),"")</f>
        <v/>
      </c>
      <c r="AK67" s="14">
        <v>13.3100000000001</v>
      </c>
      <c r="AL67" s="14" t="str">
        <f>IFERROR(VLOOKUP(AK67,'CRUCE RIESGOS'!$C$21:$D$294,2,FALSE),"")</f>
        <v/>
      </c>
      <c r="AM67" s="14">
        <v>14.3100000000001</v>
      </c>
      <c r="AN67" s="14" t="str">
        <f>IFERROR(VLOOKUP(AM67,'CRUCE RIESGOS'!$C$21:$D$294,2,FALSE),"")</f>
        <v/>
      </c>
      <c r="AO67" s="14">
        <v>15.3100000000001</v>
      </c>
      <c r="AP67" s="14" t="str">
        <f>IFERROR(VLOOKUP(AO67,'CRUCE RIESGOS'!$C$21:$D$294,2,FALSE),"")</f>
        <v/>
      </c>
      <c r="AQ67" s="14">
        <v>16.310000000000102</v>
      </c>
      <c r="AR67" s="14" t="str">
        <f>IFERROR(VLOOKUP(AQ67,'CRUCE RIESGOS'!$C$21:$D$294,2,FALSE),"")</f>
        <v/>
      </c>
      <c r="AS67" s="14">
        <v>17.310000000000201</v>
      </c>
      <c r="AT67" s="14" t="str">
        <f>IFERROR(VLOOKUP(AS67,'CRUCE RIESGOS'!$C$21:$D$294,2,FALSE),"")</f>
        <v/>
      </c>
      <c r="AU67" s="14">
        <v>18.310000000000201</v>
      </c>
      <c r="AV67" s="14" t="str">
        <f>IFERROR(VLOOKUP(AU67,'CRUCE RIESGOS'!$C$21:$D$294,2,FALSE),"")</f>
        <v/>
      </c>
      <c r="AW67" s="14">
        <v>19.310000000000201</v>
      </c>
      <c r="AX67" s="14" t="str">
        <f>IFERROR(VLOOKUP(AW67,'CRUCE RIESGOS'!$C$21:$D$294,2,FALSE),"")</f>
        <v/>
      </c>
      <c r="AY67" s="14">
        <v>20.310000000000201</v>
      </c>
      <c r="AZ67" s="14" t="str">
        <f>IFERROR(VLOOKUP(AY67,'CRUCE RIESGOS'!$C$21:$D$294,2,FALSE),"")</f>
        <v/>
      </c>
      <c r="BA67" s="14">
        <v>21.310000000000201</v>
      </c>
      <c r="BB67" s="14" t="str">
        <f>IFERROR(VLOOKUP(BA67,'CRUCE RIESGOS'!$C$21:$D$294,2,FALSE),"")</f>
        <v/>
      </c>
      <c r="BC67" s="14">
        <v>22.310000000000201</v>
      </c>
      <c r="BD67" s="14" t="str">
        <f>IFERROR(VLOOKUP(BC67,'CRUCE RIESGOS'!$C$21:$D$294,2,FALSE),"")</f>
        <v/>
      </c>
      <c r="BE67" s="14">
        <v>23.310000000000201</v>
      </c>
      <c r="BF67" s="14" t="str">
        <f>IFERROR(VLOOKUP(BE67,'CRUCE RIESGOS'!$C$21:$D$294,2,FALSE),"")</f>
        <v/>
      </c>
      <c r="BG67" s="14">
        <v>24.310000000000201</v>
      </c>
      <c r="BH67" s="14" t="str">
        <f>IFERROR(VLOOKUP(BG67,'CRUCE RIESGOS'!$C$21:$D$294,2,FALSE),"")</f>
        <v/>
      </c>
      <c r="BI67" s="14">
        <v>25.310000000000201</v>
      </c>
      <c r="BJ67" s="14" t="str">
        <f>IFERROR(VLOOKUP(BI67,'CRUCE RIESGOS'!$C$21:$D$294,2,FALSE),"")</f>
        <v/>
      </c>
    </row>
    <row r="68" spans="13:62">
      <c r="N68" s="14" t="str">
        <f>IF(N69&lt;&gt;""," -R","")</f>
        <v/>
      </c>
      <c r="P68" s="14" t="str">
        <f>IF(P69&lt;&gt;""," -R","")</f>
        <v/>
      </c>
      <c r="R68" s="14" t="str">
        <f>IF(R69&lt;&gt;""," -R","")</f>
        <v/>
      </c>
      <c r="T68" s="14" t="str">
        <f>IF(T69&lt;&gt;""," -R","")</f>
        <v/>
      </c>
      <c r="V68" s="14" t="str">
        <f>IF(V69&lt;&gt;""," -R","")</f>
        <v/>
      </c>
      <c r="X68" s="14" t="str">
        <f>IF(X69&lt;&gt;""," -R","")</f>
        <v/>
      </c>
      <c r="Z68" s="14" t="str">
        <f>IF(Z69&lt;&gt;""," -R","")</f>
        <v/>
      </c>
      <c r="AB68" s="14" t="str">
        <f>IF(AB69&lt;&gt;""," -R","")</f>
        <v/>
      </c>
      <c r="AD68" s="14" t="str">
        <f>IF(AD69&lt;&gt;""," -R","")</f>
        <v/>
      </c>
      <c r="AF68" s="14" t="str">
        <f>IF(AF69&lt;&gt;""," -R","")</f>
        <v/>
      </c>
      <c r="AH68" s="14" t="str">
        <f>IF(AH69&lt;&gt;""," -R","")</f>
        <v/>
      </c>
      <c r="AJ68" s="14" t="str">
        <f>IF(AJ69&lt;&gt;""," -R","")</f>
        <v/>
      </c>
      <c r="AL68" s="14" t="str">
        <f>IF(AL69&lt;&gt;""," -R","")</f>
        <v/>
      </c>
      <c r="AN68" s="14" t="str">
        <f>IF(AN69&lt;&gt;""," -R","")</f>
        <v/>
      </c>
      <c r="AP68" s="14" t="str">
        <f>IF(AP69&lt;&gt;""," -R","")</f>
        <v/>
      </c>
      <c r="AR68" s="14" t="str">
        <f>IF(AR69&lt;&gt;""," -R","")</f>
        <v/>
      </c>
      <c r="AT68" s="14" t="str">
        <f>IF(AT69&lt;&gt;""," -R","")</f>
        <v/>
      </c>
      <c r="AV68" s="14" t="str">
        <f>IF(AV69&lt;&gt;""," -R","")</f>
        <v/>
      </c>
      <c r="AX68" s="14" t="str">
        <f>IF(AX69&lt;&gt;""," -R","")</f>
        <v/>
      </c>
      <c r="AZ68" s="14" t="str">
        <f>IF(AZ69&lt;&gt;""," -R","")</f>
        <v/>
      </c>
      <c r="BB68" s="14" t="str">
        <f>IF(BB69&lt;&gt;""," -R","")</f>
        <v/>
      </c>
      <c r="BD68" s="14" t="str">
        <f>IF(BD69&lt;&gt;""," -R","")</f>
        <v/>
      </c>
      <c r="BF68" s="14" t="str">
        <f>IF(BF69&lt;&gt;""," -R","")</f>
        <v/>
      </c>
      <c r="BH68" s="14" t="str">
        <f>IF(BH69&lt;&gt;""," -R","")</f>
        <v/>
      </c>
      <c r="BJ68" s="14" t="str">
        <f>IF(BJ69&lt;&gt;""," -R","")</f>
        <v/>
      </c>
    </row>
    <row r="69" spans="13:62">
      <c r="M69" s="14">
        <v>1.32</v>
      </c>
      <c r="N69" s="14" t="str">
        <f>IFERROR(VLOOKUP(M69,'CRUCE RIESGOS'!$C$21:$D$294,2,FALSE),"")</f>
        <v/>
      </c>
      <c r="O69" s="14">
        <v>2.3200000000000101</v>
      </c>
      <c r="P69" s="14" t="str">
        <f>IFERROR(VLOOKUP(O69,'CRUCE RIESGOS'!$C$21:$D$294,2,FALSE),"")</f>
        <v/>
      </c>
      <c r="Q69" s="14">
        <v>3.3200000000000198</v>
      </c>
      <c r="R69" s="14" t="str">
        <f>IFERROR(VLOOKUP(Q69,'CRUCE RIESGOS'!$C$21:$D$294,2,FALSE),"")</f>
        <v/>
      </c>
      <c r="S69" s="14">
        <v>4.3200000000000296</v>
      </c>
      <c r="T69" s="14" t="str">
        <f>IFERROR(VLOOKUP(S69,'CRUCE RIESGOS'!$C$21:$D$294,2,FALSE),"")</f>
        <v/>
      </c>
      <c r="U69" s="14">
        <v>5.3200000000000403</v>
      </c>
      <c r="V69" s="14" t="str">
        <f>IFERROR(VLOOKUP(U69,'CRUCE RIESGOS'!$C$21:$D$294,2,FALSE),"")</f>
        <v/>
      </c>
      <c r="W69" s="14">
        <v>6.32000000000005</v>
      </c>
      <c r="X69" s="14" t="str">
        <f>IFERROR(VLOOKUP(W69,'CRUCE RIESGOS'!$C$21:$D$294,2,FALSE),"")</f>
        <v/>
      </c>
      <c r="Y69" s="14">
        <v>7.3200000000000598</v>
      </c>
      <c r="Z69" s="14" t="str">
        <f>IFERROR(VLOOKUP(Y69,'CRUCE RIESGOS'!$C$21:$D$294,2,FALSE),"")</f>
        <v/>
      </c>
      <c r="AA69" s="14">
        <v>8.3200000000000696</v>
      </c>
      <c r="AB69" s="14" t="str">
        <f>IFERROR(VLOOKUP(AA69,'CRUCE RIESGOS'!$C$21:$D$294,2,FALSE),"")</f>
        <v/>
      </c>
      <c r="AC69" s="14">
        <v>9.3200000000000802</v>
      </c>
      <c r="AD69" s="14" t="str">
        <f>IFERROR(VLOOKUP(AC69,'CRUCE RIESGOS'!$C$21:$D$294,2,FALSE),"")</f>
        <v/>
      </c>
      <c r="AE69" s="14">
        <v>10.3200000000001</v>
      </c>
      <c r="AF69" s="14" t="str">
        <f>IFERROR(VLOOKUP(AE69,'CRUCE RIESGOS'!$C$21:$D$294,2,FALSE),"")</f>
        <v/>
      </c>
      <c r="AG69" s="14">
        <v>11.3200000000001</v>
      </c>
      <c r="AH69" s="14" t="str">
        <f>IFERROR(VLOOKUP(AG69,'CRUCE RIESGOS'!$C$21:$D$294,2,FALSE),"")</f>
        <v/>
      </c>
      <c r="AI69" s="14">
        <v>12.3200000000001</v>
      </c>
      <c r="AJ69" s="14" t="str">
        <f>IFERROR(VLOOKUP(AI69,'CRUCE RIESGOS'!$C$21:$D$294,2,FALSE),"")</f>
        <v/>
      </c>
      <c r="AK69" s="14">
        <v>13.3200000000001</v>
      </c>
      <c r="AL69" s="14" t="str">
        <f>IFERROR(VLOOKUP(AK69,'CRUCE RIESGOS'!$C$21:$D$294,2,FALSE),"")</f>
        <v/>
      </c>
      <c r="AM69" s="14">
        <v>14.3200000000001</v>
      </c>
      <c r="AN69" s="14" t="str">
        <f>IFERROR(VLOOKUP(AM69,'CRUCE RIESGOS'!$C$21:$D$294,2,FALSE),"")</f>
        <v/>
      </c>
      <c r="AO69" s="14">
        <v>15.3200000000001</v>
      </c>
      <c r="AP69" s="14" t="str">
        <f>IFERROR(VLOOKUP(AO69,'CRUCE RIESGOS'!$C$21:$D$294,2,FALSE),"")</f>
        <v/>
      </c>
      <c r="AQ69" s="14">
        <v>16.3200000000001</v>
      </c>
      <c r="AR69" s="14" t="str">
        <f>IFERROR(VLOOKUP(AQ69,'CRUCE RIESGOS'!$C$21:$D$294,2,FALSE),"")</f>
        <v/>
      </c>
      <c r="AS69" s="14">
        <v>17.320000000000199</v>
      </c>
      <c r="AT69" s="14" t="str">
        <f>IFERROR(VLOOKUP(AS69,'CRUCE RIESGOS'!$C$21:$D$294,2,FALSE),"")</f>
        <v/>
      </c>
      <c r="AU69" s="14">
        <v>18.320000000000199</v>
      </c>
      <c r="AV69" s="14" t="str">
        <f>IFERROR(VLOOKUP(AU69,'CRUCE RIESGOS'!$C$21:$D$294,2,FALSE),"")</f>
        <v/>
      </c>
      <c r="AW69" s="14">
        <v>19.320000000000199</v>
      </c>
      <c r="AX69" s="14" t="str">
        <f>IFERROR(VLOOKUP(AW69,'CRUCE RIESGOS'!$C$21:$D$294,2,FALSE),"")</f>
        <v/>
      </c>
      <c r="AY69" s="14">
        <v>20.320000000000199</v>
      </c>
      <c r="AZ69" s="14" t="str">
        <f>IFERROR(VLOOKUP(AY69,'CRUCE RIESGOS'!$C$21:$D$294,2,FALSE),"")</f>
        <v/>
      </c>
      <c r="BA69" s="14">
        <v>21.320000000000199</v>
      </c>
      <c r="BB69" s="14" t="str">
        <f>IFERROR(VLOOKUP(BA69,'CRUCE RIESGOS'!$C$21:$D$294,2,FALSE),"")</f>
        <v/>
      </c>
      <c r="BC69" s="14">
        <v>22.320000000000199</v>
      </c>
      <c r="BD69" s="14" t="str">
        <f>IFERROR(VLOOKUP(BC69,'CRUCE RIESGOS'!$C$21:$D$294,2,FALSE),"")</f>
        <v/>
      </c>
      <c r="BE69" s="14">
        <v>23.320000000000199</v>
      </c>
      <c r="BF69" s="14" t="str">
        <f>IFERROR(VLOOKUP(BE69,'CRUCE RIESGOS'!$C$21:$D$294,2,FALSE),"")</f>
        <v/>
      </c>
      <c r="BG69" s="14">
        <v>24.320000000000199</v>
      </c>
      <c r="BH69" s="14" t="str">
        <f>IFERROR(VLOOKUP(BG69,'CRUCE RIESGOS'!$C$21:$D$294,2,FALSE),"")</f>
        <v/>
      </c>
      <c r="BI69" s="14">
        <v>25.320000000000199</v>
      </c>
      <c r="BJ69" s="14" t="str">
        <f>IFERROR(VLOOKUP(BI69,'CRUCE RIESGOS'!$C$21:$D$294,2,FALSE),"")</f>
        <v/>
      </c>
    </row>
    <row r="70" spans="13:62">
      <c r="N70" s="14" t="str">
        <f t="shared" ref="N70:N132" si="0">IF(N71&lt;&gt;""," -R","")</f>
        <v/>
      </c>
      <c r="P70" s="14" t="str">
        <f>IF(P71&lt;&gt;""," -R","")</f>
        <v/>
      </c>
      <c r="R70" s="14" t="str">
        <f>IF(R71&lt;&gt;""," -R","")</f>
        <v/>
      </c>
      <c r="T70" s="14" t="str">
        <f>IF(T71&lt;&gt;""," -R","")</f>
        <v/>
      </c>
      <c r="V70" s="14" t="str">
        <f>IF(V71&lt;&gt;""," -R","")</f>
        <v/>
      </c>
      <c r="X70" s="14" t="str">
        <f>IF(X71&lt;&gt;""," -R","")</f>
        <v/>
      </c>
      <c r="Z70" s="14" t="str">
        <f>IF(Z71&lt;&gt;""," -R","")</f>
        <v/>
      </c>
      <c r="AB70" s="14" t="str">
        <f>IF(AB71&lt;&gt;""," -R","")</f>
        <v/>
      </c>
      <c r="AD70" s="14" t="str">
        <f>IF(AD71&lt;&gt;""," -R","")</f>
        <v/>
      </c>
      <c r="AF70" s="14" t="str">
        <f t="shared" ref="AF70:AF132" si="1">IF(AF71&lt;&gt;""," -R","")</f>
        <v/>
      </c>
      <c r="AH70" s="14" t="str">
        <f t="shared" ref="AH70:AH132" si="2">IF(AH71&lt;&gt;""," -R","")</f>
        <v/>
      </c>
      <c r="AJ70" s="14" t="str">
        <f t="shared" ref="AJ70:AJ132" si="3">IF(AJ71&lt;&gt;""," -R","")</f>
        <v/>
      </c>
      <c r="AL70" s="14" t="str">
        <f t="shared" ref="AL70:AL132" si="4">IF(AL71&lt;&gt;""," -R","")</f>
        <v/>
      </c>
      <c r="AN70" s="14" t="str">
        <f t="shared" ref="AN70:AN132" si="5">IF(AN71&lt;&gt;""," -R","")</f>
        <v/>
      </c>
      <c r="AP70" s="14" t="str">
        <f t="shared" ref="AP70:AP132" si="6">IF(AP71&lt;&gt;""," -R","")</f>
        <v/>
      </c>
      <c r="AR70" s="14" t="str">
        <f t="shared" ref="AR70:AR132" si="7">IF(AR71&lt;&gt;""," -R","")</f>
        <v/>
      </c>
      <c r="AT70" s="14" t="str">
        <f t="shared" ref="AT70:AT132" si="8">IF(AT71&lt;&gt;""," -R","")</f>
        <v/>
      </c>
      <c r="AV70" s="14" t="str">
        <f t="shared" ref="AV70:AV132" si="9">IF(AV71&lt;&gt;""," -R","")</f>
        <v/>
      </c>
      <c r="AX70" s="14" t="str">
        <f t="shared" ref="AX70:AX132" si="10">IF(AX71&lt;&gt;""," -R","")</f>
        <v/>
      </c>
      <c r="AZ70" s="14" t="str">
        <f t="shared" ref="AZ70:AZ132" si="11">IF(AZ71&lt;&gt;""," -R","")</f>
        <v/>
      </c>
      <c r="BB70" s="14" t="str">
        <f t="shared" ref="BB70:BB132" si="12">IF(BB71&lt;&gt;""," -R","")</f>
        <v/>
      </c>
      <c r="BD70" s="14" t="str">
        <f t="shared" ref="BD70:BD132" si="13">IF(BD71&lt;&gt;""," -R","")</f>
        <v/>
      </c>
      <c r="BF70" s="14" t="str">
        <f t="shared" ref="BF70:BF132" si="14">IF(BF71&lt;&gt;""," -R","")</f>
        <v/>
      </c>
      <c r="BH70" s="14" t="str">
        <f t="shared" ref="BH70:BH132" si="15">IF(BH71&lt;&gt;""," -R","")</f>
        <v/>
      </c>
      <c r="BJ70" s="14" t="str">
        <f t="shared" ref="BJ70:BJ132" si="16">IF(BJ71&lt;&gt;""," -R","")</f>
        <v/>
      </c>
    </row>
    <row r="71" spans="13:62">
      <c r="M71" s="14">
        <v>1.33</v>
      </c>
      <c r="N71" s="14" t="str">
        <f>IFERROR(VLOOKUP(M71,'CRUCE RIESGOS'!$C$21:$D$294,2,FALSE),"")</f>
        <v/>
      </c>
      <c r="O71" s="14">
        <v>2.3300000000000098</v>
      </c>
      <c r="P71" s="14" t="str">
        <f>IFERROR(VLOOKUP(O71,'CRUCE RIESGOS'!$C$21:$D$294,2,FALSE),"")</f>
        <v/>
      </c>
      <c r="Q71" s="14">
        <v>3.3300000000000201</v>
      </c>
      <c r="R71" s="14" t="str">
        <f>IFERROR(VLOOKUP(Q71,'CRUCE RIESGOS'!$C$21:$D$294,2,FALSE),"")</f>
        <v/>
      </c>
      <c r="S71" s="14">
        <v>4.3300000000000303</v>
      </c>
      <c r="T71" s="14" t="str">
        <f>IFERROR(VLOOKUP(S71,'CRUCE RIESGOS'!$C$21:$D$294,2,FALSE),"")</f>
        <v/>
      </c>
      <c r="U71" s="14">
        <v>5.33000000000004</v>
      </c>
      <c r="V71" s="14" t="str">
        <f>IFERROR(VLOOKUP(U71,'CRUCE RIESGOS'!$C$21:$D$294,2,FALSE),"")</f>
        <v/>
      </c>
      <c r="W71" s="14">
        <v>6.3300000000000498</v>
      </c>
      <c r="X71" s="14" t="str">
        <f>IFERROR(VLOOKUP(W71,'CRUCE RIESGOS'!$C$21:$D$294,2,FALSE),"")</f>
        <v/>
      </c>
      <c r="Y71" s="14">
        <v>7.3300000000000596</v>
      </c>
      <c r="Z71" s="14" t="str">
        <f>IFERROR(VLOOKUP(Y71,'CRUCE RIESGOS'!$C$21:$D$294,2,FALSE),"")</f>
        <v/>
      </c>
      <c r="AA71" s="14">
        <v>8.3300000000000693</v>
      </c>
      <c r="AB71" s="14" t="str">
        <f>IFERROR(VLOOKUP(AA71,'CRUCE RIESGOS'!$C$21:$D$294,2,FALSE),"")</f>
        <v/>
      </c>
      <c r="AC71" s="14">
        <v>9.33000000000008</v>
      </c>
      <c r="AD71" s="14" t="str">
        <f>IFERROR(VLOOKUP(AC71,'CRUCE RIESGOS'!$C$21:$D$294,2,FALSE),"")</f>
        <v/>
      </c>
      <c r="AE71" s="14">
        <v>10.3300000000001</v>
      </c>
      <c r="AF71" s="14" t="str">
        <f>IFERROR(VLOOKUP(AE71,'CRUCE RIESGOS'!$C$21:$D$294,2,FALSE),"")</f>
        <v/>
      </c>
      <c r="AG71" s="14">
        <v>11.3300000000001</v>
      </c>
      <c r="AH71" s="14" t="str">
        <f>IFERROR(VLOOKUP(AG71,'CRUCE RIESGOS'!$C$21:$D$294,2,FALSE),"")</f>
        <v/>
      </c>
      <c r="AI71" s="14">
        <v>12.3300000000001</v>
      </c>
      <c r="AJ71" s="14" t="str">
        <f>IFERROR(VLOOKUP(AI71,'CRUCE RIESGOS'!$C$21:$D$294,2,FALSE),"")</f>
        <v/>
      </c>
      <c r="AK71" s="14">
        <v>13.3300000000001</v>
      </c>
      <c r="AL71" s="14" t="str">
        <f>IFERROR(VLOOKUP(AK71,'CRUCE RIESGOS'!$C$21:$D$294,2,FALSE),"")</f>
        <v/>
      </c>
      <c r="AM71" s="14">
        <v>14.3300000000001</v>
      </c>
      <c r="AN71" s="14" t="str">
        <f>IFERROR(VLOOKUP(AM71,'CRUCE RIESGOS'!$C$21:$D$294,2,FALSE),"")</f>
        <v/>
      </c>
      <c r="AO71" s="14">
        <v>15.3300000000001</v>
      </c>
      <c r="AP71" s="14" t="str">
        <f>IFERROR(VLOOKUP(AO71,'CRUCE RIESGOS'!$C$21:$D$294,2,FALSE),"")</f>
        <v/>
      </c>
      <c r="AQ71" s="14">
        <v>16.330000000000101</v>
      </c>
      <c r="AR71" s="14" t="str">
        <f>IFERROR(VLOOKUP(AQ71,'CRUCE RIESGOS'!$C$21:$D$294,2,FALSE),"")</f>
        <v/>
      </c>
      <c r="AS71" s="14">
        <v>17.330000000000201</v>
      </c>
      <c r="AT71" s="14" t="str">
        <f>IFERROR(VLOOKUP(AS71,'CRUCE RIESGOS'!$C$21:$D$294,2,FALSE),"")</f>
        <v/>
      </c>
      <c r="AU71" s="14">
        <v>18.330000000000201</v>
      </c>
      <c r="AV71" s="14" t="str">
        <f>IFERROR(VLOOKUP(AU71,'CRUCE RIESGOS'!$C$21:$D$294,2,FALSE),"")</f>
        <v/>
      </c>
      <c r="AW71" s="14">
        <v>19.330000000000201</v>
      </c>
      <c r="AX71" s="14" t="str">
        <f>IFERROR(VLOOKUP(AW71,'CRUCE RIESGOS'!$C$21:$D$294,2,FALSE),"")</f>
        <v/>
      </c>
      <c r="AY71" s="14">
        <v>20.330000000000201</v>
      </c>
      <c r="AZ71" s="14" t="str">
        <f>IFERROR(VLOOKUP(AY71,'CRUCE RIESGOS'!$C$21:$D$294,2,FALSE),"")</f>
        <v/>
      </c>
      <c r="BA71" s="14">
        <v>21.330000000000201</v>
      </c>
      <c r="BB71" s="14" t="str">
        <f>IFERROR(VLOOKUP(BA71,'CRUCE RIESGOS'!$C$21:$D$294,2,FALSE),"")</f>
        <v/>
      </c>
      <c r="BC71" s="14">
        <v>22.330000000000201</v>
      </c>
      <c r="BD71" s="14" t="str">
        <f>IFERROR(VLOOKUP(BC71,'CRUCE RIESGOS'!$C$21:$D$294,2,FALSE),"")</f>
        <v/>
      </c>
      <c r="BE71" s="14">
        <v>23.330000000000201</v>
      </c>
      <c r="BF71" s="14" t="str">
        <f>IFERROR(VLOOKUP(BE71,'CRUCE RIESGOS'!$C$21:$D$294,2,FALSE),"")</f>
        <v/>
      </c>
      <c r="BG71" s="14">
        <v>24.330000000000201</v>
      </c>
      <c r="BH71" s="14" t="str">
        <f>IFERROR(VLOOKUP(BG71,'CRUCE RIESGOS'!$C$21:$D$294,2,FALSE),"")</f>
        <v/>
      </c>
      <c r="BI71" s="14">
        <v>25.330000000000201</v>
      </c>
      <c r="BJ71" s="14" t="str">
        <f>IFERROR(VLOOKUP(BI71,'CRUCE RIESGOS'!$C$21:$D$294,2,FALSE),"")</f>
        <v/>
      </c>
    </row>
    <row r="72" spans="13:62">
      <c r="N72" s="14" t="str">
        <f t="shared" si="0"/>
        <v/>
      </c>
      <c r="P72" s="14" t="str">
        <f>IF(P73&lt;&gt;""," -R","")</f>
        <v/>
      </c>
      <c r="R72" s="14" t="str">
        <f>IF(R73&lt;&gt;""," -R","")</f>
        <v/>
      </c>
      <c r="T72" s="14" t="str">
        <f>IF(T73&lt;&gt;""," -R","")</f>
        <v/>
      </c>
      <c r="V72" s="14" t="str">
        <f>IF(V73&lt;&gt;""," -R","")</f>
        <v/>
      </c>
      <c r="X72" s="14" t="str">
        <f>IF(X73&lt;&gt;""," -R","")</f>
        <v/>
      </c>
      <c r="Z72" s="14" t="str">
        <f>IF(Z73&lt;&gt;""," -R","")</f>
        <v/>
      </c>
      <c r="AB72" s="14" t="str">
        <f>IF(AB73&lt;&gt;""," -R","")</f>
        <v/>
      </c>
      <c r="AD72" s="14" t="str">
        <f>IF(AD73&lt;&gt;""," -R","")</f>
        <v/>
      </c>
      <c r="AF72" s="14" t="str">
        <f t="shared" si="1"/>
        <v/>
      </c>
      <c r="AH72" s="14" t="str">
        <f t="shared" si="2"/>
        <v/>
      </c>
      <c r="AJ72" s="14" t="str">
        <f t="shared" si="3"/>
        <v/>
      </c>
      <c r="AL72" s="14" t="str">
        <f t="shared" si="4"/>
        <v/>
      </c>
      <c r="AN72" s="14" t="str">
        <f t="shared" si="5"/>
        <v/>
      </c>
      <c r="AP72" s="14" t="str">
        <f t="shared" si="6"/>
        <v/>
      </c>
      <c r="AR72" s="14" t="str">
        <f t="shared" si="7"/>
        <v/>
      </c>
      <c r="AT72" s="14" t="str">
        <f t="shared" si="8"/>
        <v/>
      </c>
      <c r="AV72" s="14" t="str">
        <f t="shared" si="9"/>
        <v/>
      </c>
      <c r="AX72" s="14" t="str">
        <f t="shared" si="10"/>
        <v/>
      </c>
      <c r="AZ72" s="14" t="str">
        <f t="shared" si="11"/>
        <v/>
      </c>
      <c r="BB72" s="14" t="str">
        <f t="shared" si="12"/>
        <v/>
      </c>
      <c r="BD72" s="14" t="str">
        <f t="shared" si="13"/>
        <v/>
      </c>
      <c r="BF72" s="14" t="str">
        <f t="shared" si="14"/>
        <v/>
      </c>
      <c r="BH72" s="14" t="str">
        <f t="shared" si="15"/>
        <v/>
      </c>
      <c r="BJ72" s="14" t="str">
        <f t="shared" si="16"/>
        <v/>
      </c>
    </row>
    <row r="73" spans="13:62">
      <c r="M73" s="14">
        <v>1.34</v>
      </c>
      <c r="N73" s="14" t="str">
        <f>IFERROR(VLOOKUP(M73,'CRUCE RIESGOS'!$C$21:$D$294,2,FALSE),"")</f>
        <v/>
      </c>
      <c r="O73" s="14">
        <v>2.3400000000000101</v>
      </c>
      <c r="P73" s="14" t="str">
        <f>IFERROR(VLOOKUP(O73,'CRUCE RIESGOS'!$C$21:$D$294,2,FALSE),"")</f>
        <v/>
      </c>
      <c r="Q73" s="14">
        <v>3.3400000000000198</v>
      </c>
      <c r="R73" s="14" t="str">
        <f>IFERROR(VLOOKUP(Q73,'CRUCE RIESGOS'!$C$21:$D$294,2,FALSE),"")</f>
        <v/>
      </c>
      <c r="S73" s="14">
        <v>4.3400000000000301</v>
      </c>
      <c r="T73" s="14" t="str">
        <f>IFERROR(VLOOKUP(S73,'CRUCE RIESGOS'!$C$21:$D$294,2,FALSE),"")</f>
        <v/>
      </c>
      <c r="U73" s="14">
        <v>5.3400000000000398</v>
      </c>
      <c r="V73" s="14" t="str">
        <f>IFERROR(VLOOKUP(U73,'CRUCE RIESGOS'!$C$21:$D$294,2,FALSE),"")</f>
        <v/>
      </c>
      <c r="W73" s="14">
        <v>6.3400000000000496</v>
      </c>
      <c r="X73" s="14" t="str">
        <f>IFERROR(VLOOKUP(W73,'CRUCE RIESGOS'!$C$21:$D$294,2,FALSE),"")</f>
        <v/>
      </c>
      <c r="Y73" s="14">
        <v>7.3400000000000603</v>
      </c>
      <c r="Z73" s="14" t="str">
        <f>IFERROR(VLOOKUP(Y73,'CRUCE RIESGOS'!$C$21:$D$294,2,FALSE),"")</f>
        <v/>
      </c>
      <c r="AA73" s="14">
        <v>8.3400000000000691</v>
      </c>
      <c r="AB73" s="14" t="str">
        <f>IFERROR(VLOOKUP(AA73,'CRUCE RIESGOS'!$C$21:$D$294,2,FALSE),"")</f>
        <v/>
      </c>
      <c r="AC73" s="14">
        <v>9.3400000000000798</v>
      </c>
      <c r="AD73" s="14" t="str">
        <f>IFERROR(VLOOKUP(AC73,'CRUCE RIESGOS'!$C$21:$D$294,2,FALSE),"")</f>
        <v/>
      </c>
      <c r="AE73" s="14">
        <v>10.340000000000099</v>
      </c>
      <c r="AF73" s="14" t="str">
        <f>IFERROR(VLOOKUP(AE73,'CRUCE RIESGOS'!$C$21:$D$294,2,FALSE),"")</f>
        <v/>
      </c>
      <c r="AG73" s="14">
        <v>11.340000000000099</v>
      </c>
      <c r="AH73" s="14" t="str">
        <f>IFERROR(VLOOKUP(AG73,'CRUCE RIESGOS'!$C$21:$D$294,2,FALSE),"")</f>
        <v/>
      </c>
      <c r="AI73" s="14">
        <v>12.340000000000099</v>
      </c>
      <c r="AJ73" s="14" t="str">
        <f>IFERROR(VLOOKUP(AI73,'CRUCE RIESGOS'!$C$21:$D$294,2,FALSE),"")</f>
        <v/>
      </c>
      <c r="AK73" s="14">
        <v>13.340000000000099</v>
      </c>
      <c r="AL73" s="14" t="str">
        <f>IFERROR(VLOOKUP(AK73,'CRUCE RIESGOS'!$C$21:$D$294,2,FALSE),"")</f>
        <v/>
      </c>
      <c r="AM73" s="14">
        <v>14.340000000000099</v>
      </c>
      <c r="AN73" s="14" t="str">
        <f>IFERROR(VLOOKUP(AM73,'CRUCE RIESGOS'!$C$21:$D$294,2,FALSE),"")</f>
        <v/>
      </c>
      <c r="AO73" s="14">
        <v>15.340000000000099</v>
      </c>
      <c r="AP73" s="14" t="str">
        <f>IFERROR(VLOOKUP(AO73,'CRUCE RIESGOS'!$C$21:$D$294,2,FALSE),"")</f>
        <v/>
      </c>
      <c r="AQ73" s="14">
        <v>16.340000000000099</v>
      </c>
      <c r="AR73" s="14" t="str">
        <f>IFERROR(VLOOKUP(AQ73,'CRUCE RIESGOS'!$C$21:$D$294,2,FALSE),"")</f>
        <v/>
      </c>
      <c r="AS73" s="14">
        <v>17.340000000000199</v>
      </c>
      <c r="AT73" s="14" t="str">
        <f>IFERROR(VLOOKUP(AS73,'CRUCE RIESGOS'!$C$21:$D$294,2,FALSE),"")</f>
        <v/>
      </c>
      <c r="AU73" s="14">
        <v>18.340000000000199</v>
      </c>
      <c r="AV73" s="14" t="str">
        <f>IFERROR(VLOOKUP(AU73,'CRUCE RIESGOS'!$C$21:$D$294,2,FALSE),"")</f>
        <v/>
      </c>
      <c r="AW73" s="14">
        <v>19.340000000000199</v>
      </c>
      <c r="AX73" s="14" t="str">
        <f>IFERROR(VLOOKUP(AW73,'CRUCE RIESGOS'!$C$21:$D$294,2,FALSE),"")</f>
        <v/>
      </c>
      <c r="AY73" s="14">
        <v>20.340000000000199</v>
      </c>
      <c r="AZ73" s="14" t="str">
        <f>IFERROR(VLOOKUP(AY73,'CRUCE RIESGOS'!$C$21:$D$294,2,FALSE),"")</f>
        <v/>
      </c>
      <c r="BA73" s="14">
        <v>21.340000000000199</v>
      </c>
      <c r="BB73" s="14" t="str">
        <f>IFERROR(VLOOKUP(BA73,'CRUCE RIESGOS'!$C$21:$D$294,2,FALSE),"")</f>
        <v/>
      </c>
      <c r="BC73" s="14">
        <v>22.340000000000199</v>
      </c>
      <c r="BD73" s="14" t="str">
        <f>IFERROR(VLOOKUP(BC73,'CRUCE RIESGOS'!$C$21:$D$294,2,FALSE),"")</f>
        <v/>
      </c>
      <c r="BE73" s="14">
        <v>23.340000000000199</v>
      </c>
      <c r="BF73" s="14" t="str">
        <f>IFERROR(VLOOKUP(BE73,'CRUCE RIESGOS'!$C$21:$D$294,2,FALSE),"")</f>
        <v/>
      </c>
      <c r="BG73" s="14">
        <v>24.340000000000199</v>
      </c>
      <c r="BH73" s="14" t="str">
        <f>IFERROR(VLOOKUP(BG73,'CRUCE RIESGOS'!$C$21:$D$294,2,FALSE),"")</f>
        <v/>
      </c>
      <c r="BI73" s="14">
        <v>25.340000000000199</v>
      </c>
      <c r="BJ73" s="14" t="str">
        <f>IFERROR(VLOOKUP(BI73,'CRUCE RIESGOS'!$C$21:$D$294,2,FALSE),"")</f>
        <v/>
      </c>
    </row>
    <row r="74" spans="13:62">
      <c r="N74" s="14" t="str">
        <f t="shared" si="0"/>
        <v/>
      </c>
      <c r="P74" s="14" t="str">
        <f>IF(P75&lt;&gt;""," -R","")</f>
        <v/>
      </c>
      <c r="R74" s="14" t="str">
        <f>IF(R75&lt;&gt;""," -R","")</f>
        <v/>
      </c>
      <c r="T74" s="14" t="str">
        <f>IF(T75&lt;&gt;""," -R","")</f>
        <v/>
      </c>
      <c r="V74" s="14" t="str">
        <f>IF(V75&lt;&gt;""," -R","")</f>
        <v/>
      </c>
      <c r="X74" s="14" t="str">
        <f>IF(X75&lt;&gt;""," -R","")</f>
        <v/>
      </c>
      <c r="Z74" s="14" t="str">
        <f>IF(Z75&lt;&gt;""," -R","")</f>
        <v/>
      </c>
      <c r="AB74" s="14" t="str">
        <f>IF(AB75&lt;&gt;""," -R","")</f>
        <v/>
      </c>
      <c r="AD74" s="14" t="str">
        <f>IF(AD75&lt;&gt;""," -R","")</f>
        <v/>
      </c>
      <c r="AF74" s="14" t="str">
        <f t="shared" si="1"/>
        <v/>
      </c>
      <c r="AH74" s="14" t="str">
        <f t="shared" si="2"/>
        <v/>
      </c>
      <c r="AJ74" s="14" t="str">
        <f t="shared" si="3"/>
        <v/>
      </c>
      <c r="AL74" s="14" t="str">
        <f t="shared" si="4"/>
        <v/>
      </c>
      <c r="AN74" s="14" t="str">
        <f t="shared" si="5"/>
        <v/>
      </c>
      <c r="AP74" s="14" t="str">
        <f t="shared" si="6"/>
        <v/>
      </c>
      <c r="AR74" s="14" t="str">
        <f t="shared" si="7"/>
        <v/>
      </c>
      <c r="AT74" s="14" t="str">
        <f t="shared" si="8"/>
        <v/>
      </c>
      <c r="AV74" s="14" t="str">
        <f t="shared" si="9"/>
        <v/>
      </c>
      <c r="AX74" s="14" t="str">
        <f t="shared" si="10"/>
        <v/>
      </c>
      <c r="AZ74" s="14" t="str">
        <f t="shared" si="11"/>
        <v/>
      </c>
      <c r="BB74" s="14" t="str">
        <f t="shared" si="12"/>
        <v/>
      </c>
      <c r="BD74" s="14" t="str">
        <f t="shared" si="13"/>
        <v/>
      </c>
      <c r="BF74" s="14" t="str">
        <f t="shared" si="14"/>
        <v/>
      </c>
      <c r="BH74" s="14" t="str">
        <f t="shared" si="15"/>
        <v/>
      </c>
      <c r="BJ74" s="14" t="str">
        <f t="shared" si="16"/>
        <v/>
      </c>
    </row>
    <row r="75" spans="13:62">
      <c r="M75" s="14">
        <v>1.35</v>
      </c>
      <c r="N75" s="14" t="str">
        <f>IFERROR(VLOOKUP(M75,'CRUCE RIESGOS'!$C$21:$D$294,2,FALSE),"")</f>
        <v/>
      </c>
      <c r="O75" s="14">
        <v>2.3500000000000099</v>
      </c>
      <c r="P75" s="14" t="str">
        <f>IFERROR(VLOOKUP(O75,'CRUCE RIESGOS'!$C$21:$D$294,2,FALSE),"")</f>
        <v/>
      </c>
      <c r="Q75" s="14">
        <v>3.3500000000000201</v>
      </c>
      <c r="R75" s="14" t="str">
        <f>IFERROR(VLOOKUP(Q75,'CRUCE RIESGOS'!$C$21:$D$294,2,FALSE),"")</f>
        <v/>
      </c>
      <c r="S75" s="14">
        <v>4.3500000000000298</v>
      </c>
      <c r="T75" s="14" t="str">
        <f>IFERROR(VLOOKUP(S75,'CRUCE RIESGOS'!$C$21:$D$294,2,FALSE),"")</f>
        <v/>
      </c>
      <c r="U75" s="14">
        <v>5.3500000000000396</v>
      </c>
      <c r="V75" s="14" t="str">
        <f>IFERROR(VLOOKUP(U75,'CRUCE RIESGOS'!$C$21:$D$294,2,FALSE),"")</f>
        <v/>
      </c>
      <c r="W75" s="14">
        <v>6.3500000000000503</v>
      </c>
      <c r="X75" s="14" t="str">
        <f>IFERROR(VLOOKUP(W75,'CRUCE RIESGOS'!$C$21:$D$294,2,FALSE),"")</f>
        <v/>
      </c>
      <c r="Y75" s="14">
        <v>7.35000000000006</v>
      </c>
      <c r="Z75" s="14" t="str">
        <f>IFERROR(VLOOKUP(Y75,'CRUCE RIESGOS'!$C$21:$D$294,2,FALSE),"")</f>
        <v/>
      </c>
      <c r="AA75" s="14">
        <v>8.3500000000000707</v>
      </c>
      <c r="AB75" s="14" t="str">
        <f>IFERROR(VLOOKUP(AA75,'CRUCE RIESGOS'!$C$21:$D$294,2,FALSE),"")</f>
        <v/>
      </c>
      <c r="AC75" s="14">
        <v>9.3500000000000796</v>
      </c>
      <c r="AD75" s="14" t="str">
        <f>IFERROR(VLOOKUP(AC75,'CRUCE RIESGOS'!$C$21:$D$294,2,FALSE),"")</f>
        <v/>
      </c>
      <c r="AE75" s="14">
        <v>10.350000000000099</v>
      </c>
      <c r="AF75" s="14" t="str">
        <f>IFERROR(VLOOKUP(AE75,'CRUCE RIESGOS'!$C$21:$D$294,2,FALSE),"")</f>
        <v/>
      </c>
      <c r="AG75" s="14">
        <v>11.350000000000099</v>
      </c>
      <c r="AH75" s="14" t="str">
        <f>IFERROR(VLOOKUP(AG75,'CRUCE RIESGOS'!$C$21:$D$294,2,FALSE),"")</f>
        <v/>
      </c>
      <c r="AI75" s="14">
        <v>12.350000000000099</v>
      </c>
      <c r="AJ75" s="14" t="str">
        <f>IFERROR(VLOOKUP(AI75,'CRUCE RIESGOS'!$C$21:$D$294,2,FALSE),"")</f>
        <v/>
      </c>
      <c r="AK75" s="14">
        <v>13.350000000000099</v>
      </c>
      <c r="AL75" s="14" t="str">
        <f>IFERROR(VLOOKUP(AK75,'CRUCE RIESGOS'!$C$21:$D$294,2,FALSE),"")</f>
        <v/>
      </c>
      <c r="AM75" s="14">
        <v>14.350000000000099</v>
      </c>
      <c r="AN75" s="14" t="str">
        <f>IFERROR(VLOOKUP(AM75,'CRUCE RIESGOS'!$C$21:$D$294,2,FALSE),"")</f>
        <v/>
      </c>
      <c r="AO75" s="14">
        <v>15.350000000000099</v>
      </c>
      <c r="AP75" s="14" t="str">
        <f>IFERROR(VLOOKUP(AO75,'CRUCE RIESGOS'!$C$21:$D$294,2,FALSE),"")</f>
        <v/>
      </c>
      <c r="AQ75" s="14">
        <v>16.350000000000101</v>
      </c>
      <c r="AR75" s="14" t="str">
        <f>IFERROR(VLOOKUP(AQ75,'CRUCE RIESGOS'!$C$21:$D$294,2,FALSE),"")</f>
        <v/>
      </c>
      <c r="AS75" s="14">
        <v>17.3500000000002</v>
      </c>
      <c r="AT75" s="14" t="str">
        <f>IFERROR(VLOOKUP(AS75,'CRUCE RIESGOS'!$C$21:$D$294,2,FALSE),"")</f>
        <v/>
      </c>
      <c r="AU75" s="14">
        <v>18.3500000000002</v>
      </c>
      <c r="AV75" s="14" t="str">
        <f>IFERROR(VLOOKUP(AU75,'CRUCE RIESGOS'!$C$21:$D$294,2,FALSE),"")</f>
        <v/>
      </c>
      <c r="AW75" s="14">
        <v>19.3500000000002</v>
      </c>
      <c r="AX75" s="14" t="str">
        <f>IFERROR(VLOOKUP(AW75,'CRUCE RIESGOS'!$C$21:$D$294,2,FALSE),"")</f>
        <v/>
      </c>
      <c r="AY75" s="14">
        <v>20.3500000000002</v>
      </c>
      <c r="AZ75" s="14" t="str">
        <f>IFERROR(VLOOKUP(AY75,'CRUCE RIESGOS'!$C$21:$D$294,2,FALSE),"")</f>
        <v/>
      </c>
      <c r="BA75" s="14">
        <v>21.3500000000002</v>
      </c>
      <c r="BB75" s="14" t="str">
        <f>IFERROR(VLOOKUP(BA75,'CRUCE RIESGOS'!$C$21:$D$294,2,FALSE),"")</f>
        <v/>
      </c>
      <c r="BC75" s="14">
        <v>22.3500000000002</v>
      </c>
      <c r="BD75" s="14" t="str">
        <f>IFERROR(VLOOKUP(BC75,'CRUCE RIESGOS'!$C$21:$D$294,2,FALSE),"")</f>
        <v/>
      </c>
      <c r="BE75" s="14">
        <v>23.3500000000002</v>
      </c>
      <c r="BF75" s="14" t="str">
        <f>IFERROR(VLOOKUP(BE75,'CRUCE RIESGOS'!$C$21:$D$294,2,FALSE),"")</f>
        <v/>
      </c>
      <c r="BG75" s="14">
        <v>24.3500000000002</v>
      </c>
      <c r="BH75" s="14" t="str">
        <f>IFERROR(VLOOKUP(BG75,'CRUCE RIESGOS'!$C$21:$D$294,2,FALSE),"")</f>
        <v/>
      </c>
      <c r="BI75" s="14">
        <v>25.3500000000002</v>
      </c>
      <c r="BJ75" s="14" t="str">
        <f>IFERROR(VLOOKUP(BI75,'CRUCE RIESGOS'!$C$21:$D$294,2,FALSE),"")</f>
        <v/>
      </c>
    </row>
    <row r="76" spans="13:62">
      <c r="N76" s="14" t="str">
        <f t="shared" si="0"/>
        <v/>
      </c>
      <c r="P76" s="14" t="str">
        <f>IF(P77&lt;&gt;""," -R","")</f>
        <v/>
      </c>
      <c r="R76" s="14" t="str">
        <f>IF(R77&lt;&gt;""," -R","")</f>
        <v/>
      </c>
      <c r="T76" s="14" t="str">
        <f>IF(T77&lt;&gt;""," -R","")</f>
        <v/>
      </c>
      <c r="V76" s="14" t="str">
        <f>IF(V77&lt;&gt;""," -R","")</f>
        <v/>
      </c>
      <c r="X76" s="14" t="str">
        <f>IF(X77&lt;&gt;""," -R","")</f>
        <v/>
      </c>
      <c r="Z76" s="14" t="str">
        <f>IF(Z77&lt;&gt;""," -R","")</f>
        <v/>
      </c>
      <c r="AB76" s="14" t="str">
        <f>IF(AB77&lt;&gt;""," -R","")</f>
        <v/>
      </c>
      <c r="AD76" s="14" t="str">
        <f>IF(AD77&lt;&gt;""," -R","")</f>
        <v/>
      </c>
      <c r="AF76" s="14" t="str">
        <f t="shared" si="1"/>
        <v/>
      </c>
      <c r="AH76" s="14" t="str">
        <f t="shared" si="2"/>
        <v/>
      </c>
      <c r="AJ76" s="14" t="str">
        <f t="shared" si="3"/>
        <v/>
      </c>
      <c r="AL76" s="14" t="str">
        <f t="shared" si="4"/>
        <v/>
      </c>
      <c r="AN76" s="14" t="str">
        <f t="shared" si="5"/>
        <v/>
      </c>
      <c r="AP76" s="14" t="str">
        <f t="shared" si="6"/>
        <v/>
      </c>
      <c r="AR76" s="14" t="str">
        <f t="shared" si="7"/>
        <v/>
      </c>
      <c r="AT76" s="14" t="str">
        <f t="shared" si="8"/>
        <v/>
      </c>
      <c r="AV76" s="14" t="str">
        <f t="shared" si="9"/>
        <v/>
      </c>
      <c r="AX76" s="14" t="str">
        <f t="shared" si="10"/>
        <v/>
      </c>
      <c r="AZ76" s="14" t="str">
        <f t="shared" si="11"/>
        <v/>
      </c>
      <c r="BB76" s="14" t="str">
        <f t="shared" si="12"/>
        <v/>
      </c>
      <c r="BD76" s="14" t="str">
        <f t="shared" si="13"/>
        <v/>
      </c>
      <c r="BF76" s="14" t="str">
        <f t="shared" si="14"/>
        <v/>
      </c>
      <c r="BH76" s="14" t="str">
        <f t="shared" si="15"/>
        <v/>
      </c>
      <c r="BJ76" s="14" t="str">
        <f t="shared" si="16"/>
        <v/>
      </c>
    </row>
    <row r="77" spans="13:62">
      <c r="M77" s="14">
        <v>1.36</v>
      </c>
      <c r="N77" s="14" t="str">
        <f>IFERROR(VLOOKUP(M77,'CRUCE RIESGOS'!$C$21:$D$294,2,FALSE),"")</f>
        <v/>
      </c>
      <c r="O77" s="14">
        <v>2.3600000000000101</v>
      </c>
      <c r="P77" s="14" t="str">
        <f>IFERROR(VLOOKUP(O77,'CRUCE RIESGOS'!$C$21:$D$294,2,FALSE),"")</f>
        <v/>
      </c>
      <c r="Q77" s="14">
        <v>3.3600000000000199</v>
      </c>
      <c r="R77" s="14" t="str">
        <f>IFERROR(VLOOKUP(Q77,'CRUCE RIESGOS'!$C$21:$D$294,2,FALSE),"")</f>
        <v/>
      </c>
      <c r="S77" s="14">
        <v>4.3600000000000296</v>
      </c>
      <c r="T77" s="14" t="str">
        <f>IFERROR(VLOOKUP(S77,'CRUCE RIESGOS'!$C$21:$D$294,2,FALSE),"")</f>
        <v/>
      </c>
      <c r="U77" s="14">
        <v>5.3600000000000403</v>
      </c>
      <c r="V77" s="14" t="str">
        <f>IFERROR(VLOOKUP(U77,'CRUCE RIESGOS'!$C$21:$D$294,2,FALSE),"")</f>
        <v/>
      </c>
      <c r="W77" s="14">
        <v>6.3600000000000501</v>
      </c>
      <c r="X77" s="14" t="str">
        <f>IFERROR(VLOOKUP(W77,'CRUCE RIESGOS'!$C$21:$D$294,2,FALSE),"")</f>
        <v/>
      </c>
      <c r="Y77" s="14">
        <v>7.3600000000000598</v>
      </c>
      <c r="Z77" s="14" t="str">
        <f>IFERROR(VLOOKUP(Y77,'CRUCE RIESGOS'!$C$21:$D$294,2,FALSE),"")</f>
        <v/>
      </c>
      <c r="AA77" s="14">
        <v>8.3600000000000705</v>
      </c>
      <c r="AB77" s="14" t="str">
        <f>IFERROR(VLOOKUP(AA77,'CRUCE RIESGOS'!$C$21:$D$294,2,FALSE),"")</f>
        <v/>
      </c>
      <c r="AC77" s="14">
        <v>9.3600000000000794</v>
      </c>
      <c r="AD77" s="14" t="str">
        <f>IFERROR(VLOOKUP(AC77,'CRUCE RIESGOS'!$C$21:$D$294,2,FALSE),"")</f>
        <v/>
      </c>
      <c r="AE77" s="14">
        <v>10.360000000000101</v>
      </c>
      <c r="AF77" s="14" t="str">
        <f>IFERROR(VLOOKUP(AE77,'CRUCE RIESGOS'!$C$21:$D$294,2,FALSE),"")</f>
        <v/>
      </c>
      <c r="AG77" s="14">
        <v>11.360000000000101</v>
      </c>
      <c r="AH77" s="14" t="str">
        <f>IFERROR(VLOOKUP(AG77,'CRUCE RIESGOS'!$C$21:$D$294,2,FALSE),"")</f>
        <v/>
      </c>
      <c r="AI77" s="14">
        <v>12.360000000000101</v>
      </c>
      <c r="AJ77" s="14" t="str">
        <f>IFERROR(VLOOKUP(AI77,'CRUCE RIESGOS'!$C$21:$D$294,2,FALSE),"")</f>
        <v/>
      </c>
      <c r="AK77" s="14">
        <v>13.360000000000101</v>
      </c>
      <c r="AL77" s="14" t="str">
        <f>IFERROR(VLOOKUP(AK77,'CRUCE RIESGOS'!$C$21:$D$294,2,FALSE),"")</f>
        <v/>
      </c>
      <c r="AM77" s="14">
        <v>14.360000000000101</v>
      </c>
      <c r="AN77" s="14" t="str">
        <f>IFERROR(VLOOKUP(AM77,'CRUCE RIESGOS'!$C$21:$D$294,2,FALSE),"")</f>
        <v/>
      </c>
      <c r="AO77" s="14">
        <v>15.360000000000101</v>
      </c>
      <c r="AP77" s="14" t="str">
        <f>IFERROR(VLOOKUP(AO77,'CRUCE RIESGOS'!$C$21:$D$294,2,FALSE),"")</f>
        <v/>
      </c>
      <c r="AQ77" s="14">
        <v>16.360000000000099</v>
      </c>
      <c r="AR77" s="14" t="str">
        <f>IFERROR(VLOOKUP(AQ77,'CRUCE RIESGOS'!$C$21:$D$294,2,FALSE),"")</f>
        <v/>
      </c>
      <c r="AS77" s="14">
        <v>17.360000000000198</v>
      </c>
      <c r="AT77" s="14" t="str">
        <f>IFERROR(VLOOKUP(AS77,'CRUCE RIESGOS'!$C$21:$D$294,2,FALSE),"")</f>
        <v/>
      </c>
      <c r="AU77" s="14">
        <v>18.360000000000198</v>
      </c>
      <c r="AV77" s="14" t="str">
        <f>IFERROR(VLOOKUP(AU77,'CRUCE RIESGOS'!$C$21:$D$294,2,FALSE),"")</f>
        <v/>
      </c>
      <c r="AW77" s="14">
        <v>19.360000000000198</v>
      </c>
      <c r="AX77" s="14" t="str">
        <f>IFERROR(VLOOKUP(AW77,'CRUCE RIESGOS'!$C$21:$D$294,2,FALSE),"")</f>
        <v/>
      </c>
      <c r="AY77" s="14">
        <v>20.360000000000198</v>
      </c>
      <c r="AZ77" s="14" t="str">
        <f>IFERROR(VLOOKUP(AY77,'CRUCE RIESGOS'!$C$21:$D$294,2,FALSE),"")</f>
        <v/>
      </c>
      <c r="BA77" s="14">
        <v>21.360000000000198</v>
      </c>
      <c r="BB77" s="14" t="str">
        <f>IFERROR(VLOOKUP(BA77,'CRUCE RIESGOS'!$C$21:$D$294,2,FALSE),"")</f>
        <v/>
      </c>
      <c r="BC77" s="14">
        <v>22.360000000000198</v>
      </c>
      <c r="BD77" s="14" t="str">
        <f>IFERROR(VLOOKUP(BC77,'CRUCE RIESGOS'!$C$21:$D$294,2,FALSE),"")</f>
        <v/>
      </c>
      <c r="BE77" s="14">
        <v>23.360000000000198</v>
      </c>
      <c r="BF77" s="14" t="str">
        <f>IFERROR(VLOOKUP(BE77,'CRUCE RIESGOS'!$C$21:$D$294,2,FALSE),"")</f>
        <v/>
      </c>
      <c r="BG77" s="14">
        <v>24.360000000000198</v>
      </c>
      <c r="BH77" s="14" t="str">
        <f>IFERROR(VLOOKUP(BG77,'CRUCE RIESGOS'!$C$21:$D$294,2,FALSE),"")</f>
        <v/>
      </c>
      <c r="BI77" s="14">
        <v>25.360000000000198</v>
      </c>
      <c r="BJ77" s="14" t="str">
        <f>IFERROR(VLOOKUP(BI77,'CRUCE RIESGOS'!$C$21:$D$294,2,FALSE),"")</f>
        <v/>
      </c>
    </row>
    <row r="78" spans="13:62">
      <c r="N78" s="14" t="str">
        <f t="shared" si="0"/>
        <v/>
      </c>
      <c r="P78" s="14" t="str">
        <f>IF(P79&lt;&gt;""," -R","")</f>
        <v/>
      </c>
      <c r="R78" s="14" t="str">
        <f>IF(R79&lt;&gt;""," -R","")</f>
        <v/>
      </c>
      <c r="T78" s="14" t="str">
        <f>IF(T79&lt;&gt;""," -R","")</f>
        <v/>
      </c>
      <c r="V78" s="14" t="str">
        <f>IF(V79&lt;&gt;""," -R","")</f>
        <v/>
      </c>
      <c r="X78" s="14" t="str">
        <f>IF(X79&lt;&gt;""," -R","")</f>
        <v/>
      </c>
      <c r="Z78" s="14" t="str">
        <f>IF(Z79&lt;&gt;""," -R","")</f>
        <v/>
      </c>
      <c r="AB78" s="14" t="str">
        <f>IF(AB79&lt;&gt;""," -R","")</f>
        <v/>
      </c>
      <c r="AD78" s="14" t="str">
        <f>IF(AD79&lt;&gt;""," -R","")</f>
        <v/>
      </c>
      <c r="AF78" s="14" t="str">
        <f t="shared" si="1"/>
        <v/>
      </c>
      <c r="AH78" s="14" t="str">
        <f t="shared" si="2"/>
        <v/>
      </c>
      <c r="AJ78" s="14" t="str">
        <f t="shared" si="3"/>
        <v/>
      </c>
      <c r="AL78" s="14" t="str">
        <f t="shared" si="4"/>
        <v/>
      </c>
      <c r="AN78" s="14" t="str">
        <f t="shared" si="5"/>
        <v/>
      </c>
      <c r="AP78" s="14" t="str">
        <f t="shared" si="6"/>
        <v/>
      </c>
      <c r="AR78" s="14" t="str">
        <f t="shared" si="7"/>
        <v/>
      </c>
      <c r="AT78" s="14" t="str">
        <f t="shared" si="8"/>
        <v/>
      </c>
      <c r="AV78" s="14" t="str">
        <f t="shared" si="9"/>
        <v/>
      </c>
      <c r="AX78" s="14" t="str">
        <f t="shared" si="10"/>
        <v/>
      </c>
      <c r="AZ78" s="14" t="str">
        <f t="shared" si="11"/>
        <v/>
      </c>
      <c r="BB78" s="14" t="str">
        <f t="shared" si="12"/>
        <v/>
      </c>
      <c r="BD78" s="14" t="str">
        <f t="shared" si="13"/>
        <v/>
      </c>
      <c r="BF78" s="14" t="str">
        <f t="shared" si="14"/>
        <v/>
      </c>
      <c r="BH78" s="14" t="str">
        <f t="shared" si="15"/>
        <v/>
      </c>
      <c r="BJ78" s="14" t="str">
        <f t="shared" si="16"/>
        <v/>
      </c>
    </row>
    <row r="79" spans="13:62">
      <c r="M79" s="14">
        <v>1.37</v>
      </c>
      <c r="N79" s="14" t="str">
        <f>IFERROR(VLOOKUP(M79,'CRUCE RIESGOS'!$C$21:$D$294,2,FALSE),"")</f>
        <v/>
      </c>
      <c r="O79" s="14">
        <v>2.3700000000000099</v>
      </c>
      <c r="P79" s="14" t="str">
        <f>IFERROR(VLOOKUP(O79,'CRUCE RIESGOS'!$C$21:$D$294,2,FALSE),"")</f>
        <v/>
      </c>
      <c r="Q79" s="14">
        <v>3.3700000000000201</v>
      </c>
      <c r="R79" s="14" t="str">
        <f>IFERROR(VLOOKUP(Q79,'CRUCE RIESGOS'!$C$21:$D$294,2,FALSE),"")</f>
        <v/>
      </c>
      <c r="S79" s="14">
        <v>4.3700000000000303</v>
      </c>
      <c r="T79" s="14" t="str">
        <f>IFERROR(VLOOKUP(S79,'CRUCE RIESGOS'!$C$21:$D$294,2,FALSE),"")</f>
        <v/>
      </c>
      <c r="U79" s="14">
        <v>5.3700000000000401</v>
      </c>
      <c r="V79" s="14" t="str">
        <f>IFERROR(VLOOKUP(U79,'CRUCE RIESGOS'!$C$21:$D$294,2,FALSE),"")</f>
        <v/>
      </c>
      <c r="W79" s="14">
        <v>6.3700000000000498</v>
      </c>
      <c r="X79" s="14" t="str">
        <f>IFERROR(VLOOKUP(W79,'CRUCE RIESGOS'!$C$21:$D$294,2,FALSE),"")</f>
        <v/>
      </c>
      <c r="Y79" s="14">
        <v>7.3700000000000596</v>
      </c>
      <c r="Z79" s="14" t="str">
        <f>IFERROR(VLOOKUP(Y79,'CRUCE RIESGOS'!$C$21:$D$294,2,FALSE),"")</f>
        <v/>
      </c>
      <c r="AA79" s="14">
        <v>8.3700000000000703</v>
      </c>
      <c r="AB79" s="14" t="str">
        <f>IFERROR(VLOOKUP(AA79,'CRUCE RIESGOS'!$C$21:$D$294,2,FALSE),"")</f>
        <v/>
      </c>
      <c r="AC79" s="14">
        <v>9.3700000000000792</v>
      </c>
      <c r="AD79" s="14" t="str">
        <f>IFERROR(VLOOKUP(AC79,'CRUCE RIESGOS'!$C$21:$D$294,2,FALSE),"")</f>
        <v/>
      </c>
      <c r="AE79" s="14">
        <v>10.3700000000001</v>
      </c>
      <c r="AF79" s="14" t="str">
        <f>IFERROR(VLOOKUP(AE79,'CRUCE RIESGOS'!$C$21:$D$294,2,FALSE),"")</f>
        <v/>
      </c>
      <c r="AG79" s="14">
        <v>11.3700000000001</v>
      </c>
      <c r="AH79" s="14" t="str">
        <f>IFERROR(VLOOKUP(AG79,'CRUCE RIESGOS'!$C$21:$D$294,2,FALSE),"")</f>
        <v/>
      </c>
      <c r="AI79" s="14">
        <v>12.3700000000001</v>
      </c>
      <c r="AJ79" s="14" t="str">
        <f>IFERROR(VLOOKUP(AI79,'CRUCE RIESGOS'!$C$21:$D$294,2,FALSE),"")</f>
        <v/>
      </c>
      <c r="AK79" s="14">
        <v>13.3700000000001</v>
      </c>
      <c r="AL79" s="14" t="str">
        <f>IFERROR(VLOOKUP(AK79,'CRUCE RIESGOS'!$C$21:$D$294,2,FALSE),"")</f>
        <v/>
      </c>
      <c r="AM79" s="14">
        <v>14.3700000000001</v>
      </c>
      <c r="AN79" s="14" t="str">
        <f>IFERROR(VLOOKUP(AM79,'CRUCE RIESGOS'!$C$21:$D$294,2,FALSE),"")</f>
        <v/>
      </c>
      <c r="AO79" s="14">
        <v>15.3700000000001</v>
      </c>
      <c r="AP79" s="14" t="str">
        <f>IFERROR(VLOOKUP(AO79,'CRUCE RIESGOS'!$C$21:$D$294,2,FALSE),"")</f>
        <v/>
      </c>
      <c r="AQ79" s="14">
        <v>16.3700000000001</v>
      </c>
      <c r="AR79" s="14" t="str">
        <f>IFERROR(VLOOKUP(AQ79,'CRUCE RIESGOS'!$C$21:$D$294,2,FALSE),"")</f>
        <v/>
      </c>
      <c r="AS79" s="14">
        <v>17.3700000000002</v>
      </c>
      <c r="AT79" s="14" t="str">
        <f>IFERROR(VLOOKUP(AS79,'CRUCE RIESGOS'!$C$21:$D$294,2,FALSE),"")</f>
        <v/>
      </c>
      <c r="AU79" s="14">
        <v>18.3700000000002</v>
      </c>
      <c r="AV79" s="14" t="str">
        <f>IFERROR(VLOOKUP(AU79,'CRUCE RIESGOS'!$C$21:$D$294,2,FALSE),"")</f>
        <v/>
      </c>
      <c r="AW79" s="14">
        <v>19.3700000000002</v>
      </c>
      <c r="AX79" s="14" t="str">
        <f>IFERROR(VLOOKUP(AW79,'CRUCE RIESGOS'!$C$21:$D$294,2,FALSE),"")</f>
        <v/>
      </c>
      <c r="AY79" s="14">
        <v>20.3700000000002</v>
      </c>
      <c r="AZ79" s="14" t="str">
        <f>IFERROR(VLOOKUP(AY79,'CRUCE RIESGOS'!$C$21:$D$294,2,FALSE),"")</f>
        <v/>
      </c>
      <c r="BA79" s="14">
        <v>21.3700000000002</v>
      </c>
      <c r="BB79" s="14" t="str">
        <f>IFERROR(VLOOKUP(BA79,'CRUCE RIESGOS'!$C$21:$D$294,2,FALSE),"")</f>
        <v/>
      </c>
      <c r="BC79" s="14">
        <v>22.3700000000002</v>
      </c>
      <c r="BD79" s="14" t="str">
        <f>IFERROR(VLOOKUP(BC79,'CRUCE RIESGOS'!$C$21:$D$294,2,FALSE),"")</f>
        <v/>
      </c>
      <c r="BE79" s="14">
        <v>23.3700000000002</v>
      </c>
      <c r="BF79" s="14" t="str">
        <f>IFERROR(VLOOKUP(BE79,'CRUCE RIESGOS'!$C$21:$D$294,2,FALSE),"")</f>
        <v/>
      </c>
      <c r="BG79" s="14">
        <v>24.3700000000002</v>
      </c>
      <c r="BH79" s="14" t="str">
        <f>IFERROR(VLOOKUP(BG79,'CRUCE RIESGOS'!$C$21:$D$294,2,FALSE),"")</f>
        <v/>
      </c>
      <c r="BI79" s="14">
        <v>25.3700000000002</v>
      </c>
      <c r="BJ79" s="14" t="str">
        <f>IFERROR(VLOOKUP(BI79,'CRUCE RIESGOS'!$C$21:$D$294,2,FALSE),"")</f>
        <v/>
      </c>
    </row>
    <row r="80" spans="13:62">
      <c r="N80" s="14" t="str">
        <f t="shared" si="0"/>
        <v/>
      </c>
      <c r="P80" s="14" t="str">
        <f>IF(P81&lt;&gt;""," -R","")</f>
        <v/>
      </c>
      <c r="R80" s="14" t="str">
        <f>IF(R81&lt;&gt;""," -R","")</f>
        <v/>
      </c>
      <c r="T80" s="14" t="str">
        <f>IF(T81&lt;&gt;""," -R","")</f>
        <v/>
      </c>
      <c r="V80" s="14" t="str">
        <f>IF(V81&lt;&gt;""," -R","")</f>
        <v/>
      </c>
      <c r="X80" s="14" t="str">
        <f>IF(X81&lt;&gt;""," -R","")</f>
        <v/>
      </c>
      <c r="Z80" s="14" t="str">
        <f>IF(Z81&lt;&gt;""," -R","")</f>
        <v/>
      </c>
      <c r="AB80" s="14" t="str">
        <f>IF(AB81&lt;&gt;""," -R","")</f>
        <v/>
      </c>
      <c r="AD80" s="14" t="str">
        <f>IF(AD81&lt;&gt;""," -R","")</f>
        <v/>
      </c>
      <c r="AF80" s="14" t="str">
        <f t="shared" si="1"/>
        <v/>
      </c>
      <c r="AH80" s="14" t="str">
        <f t="shared" si="2"/>
        <v/>
      </c>
      <c r="AJ80" s="14" t="str">
        <f t="shared" si="3"/>
        <v/>
      </c>
      <c r="AL80" s="14" t="str">
        <f t="shared" si="4"/>
        <v/>
      </c>
      <c r="AN80" s="14" t="str">
        <f t="shared" si="5"/>
        <v/>
      </c>
      <c r="AP80" s="14" t="str">
        <f t="shared" si="6"/>
        <v/>
      </c>
      <c r="AR80" s="14" t="str">
        <f t="shared" si="7"/>
        <v/>
      </c>
      <c r="AT80" s="14" t="str">
        <f t="shared" si="8"/>
        <v/>
      </c>
      <c r="AV80" s="14" t="str">
        <f t="shared" si="9"/>
        <v/>
      </c>
      <c r="AX80" s="14" t="str">
        <f t="shared" si="10"/>
        <v/>
      </c>
      <c r="AZ80" s="14" t="str">
        <f t="shared" si="11"/>
        <v/>
      </c>
      <c r="BB80" s="14" t="str">
        <f t="shared" si="12"/>
        <v/>
      </c>
      <c r="BD80" s="14" t="str">
        <f t="shared" si="13"/>
        <v/>
      </c>
      <c r="BF80" s="14" t="str">
        <f t="shared" si="14"/>
        <v/>
      </c>
      <c r="BH80" s="14" t="str">
        <f t="shared" si="15"/>
        <v/>
      </c>
      <c r="BJ80" s="14" t="str">
        <f t="shared" si="16"/>
        <v/>
      </c>
    </row>
    <row r="81" spans="13:62">
      <c r="M81" s="14">
        <v>1.38</v>
      </c>
      <c r="N81" s="14" t="str">
        <f>IFERROR(VLOOKUP(M81,'CRUCE RIESGOS'!$C$21:$D$294,2,FALSE),"")</f>
        <v/>
      </c>
      <c r="O81" s="14">
        <v>2.3800000000000101</v>
      </c>
      <c r="P81" s="14" t="str">
        <f>IFERROR(VLOOKUP(O81,'CRUCE RIESGOS'!$C$21:$D$294,2,FALSE),"")</f>
        <v/>
      </c>
      <c r="Q81" s="14">
        <v>3.3800000000000199</v>
      </c>
      <c r="R81" s="14" t="str">
        <f>IFERROR(VLOOKUP(Q81,'CRUCE RIESGOS'!$C$21:$D$294,2,FALSE),"")</f>
        <v/>
      </c>
      <c r="S81" s="14">
        <v>4.3800000000000301</v>
      </c>
      <c r="T81" s="14" t="str">
        <f>IFERROR(VLOOKUP(S81,'CRUCE RIESGOS'!$C$21:$D$294,2,FALSE),"")</f>
        <v/>
      </c>
      <c r="U81" s="14">
        <v>5.3800000000000399</v>
      </c>
      <c r="V81" s="14" t="str">
        <f>IFERROR(VLOOKUP(U81,'CRUCE RIESGOS'!$C$21:$D$294,2,FALSE),"")</f>
        <v/>
      </c>
      <c r="W81" s="14">
        <v>6.3800000000000496</v>
      </c>
      <c r="X81" s="14" t="str">
        <f>IFERROR(VLOOKUP(W81,'CRUCE RIESGOS'!$C$21:$D$294,2,FALSE),"")</f>
        <v/>
      </c>
      <c r="Y81" s="14">
        <v>7.3800000000000603</v>
      </c>
      <c r="Z81" s="14" t="str">
        <f>IFERROR(VLOOKUP(Y81,'CRUCE RIESGOS'!$C$21:$D$294,2,FALSE),"")</f>
        <v/>
      </c>
      <c r="AA81" s="14">
        <v>8.3800000000000701</v>
      </c>
      <c r="AB81" s="14" t="str">
        <f>IFERROR(VLOOKUP(AA81,'CRUCE RIESGOS'!$C$21:$D$294,2,FALSE),"")</f>
        <v/>
      </c>
      <c r="AC81" s="14">
        <v>9.3800000000000807</v>
      </c>
      <c r="AD81" s="14" t="str">
        <f>IFERROR(VLOOKUP(AC81,'CRUCE RIESGOS'!$C$21:$D$294,2,FALSE),"")</f>
        <v/>
      </c>
      <c r="AE81" s="14">
        <v>10.3800000000001</v>
      </c>
      <c r="AF81" s="14" t="str">
        <f>IFERROR(VLOOKUP(AE81,'CRUCE RIESGOS'!$C$21:$D$294,2,FALSE),"")</f>
        <v/>
      </c>
      <c r="AG81" s="14">
        <v>11.3800000000001</v>
      </c>
      <c r="AH81" s="14" t="str">
        <f>IFERROR(VLOOKUP(AG81,'CRUCE RIESGOS'!$C$21:$D$294,2,FALSE),"")</f>
        <v/>
      </c>
      <c r="AI81" s="14">
        <v>12.3800000000001</v>
      </c>
      <c r="AJ81" s="14" t="str">
        <f>IFERROR(VLOOKUP(AI81,'CRUCE RIESGOS'!$C$21:$D$294,2,FALSE),"")</f>
        <v/>
      </c>
      <c r="AK81" s="14">
        <v>13.3800000000001</v>
      </c>
      <c r="AL81" s="14" t="str">
        <f>IFERROR(VLOOKUP(AK81,'CRUCE RIESGOS'!$C$21:$D$294,2,FALSE),"")</f>
        <v/>
      </c>
      <c r="AM81" s="14">
        <v>14.3800000000001</v>
      </c>
      <c r="AN81" s="14" t="str">
        <f>IFERROR(VLOOKUP(AM81,'CRUCE RIESGOS'!$C$21:$D$294,2,FALSE),"")</f>
        <v/>
      </c>
      <c r="AO81" s="14">
        <v>15.3800000000001</v>
      </c>
      <c r="AP81" s="14" t="str">
        <f>IFERROR(VLOOKUP(AO81,'CRUCE RIESGOS'!$C$21:$D$294,2,FALSE),"")</f>
        <v/>
      </c>
      <c r="AQ81" s="14">
        <v>16.380000000000202</v>
      </c>
      <c r="AR81" s="14" t="str">
        <f>IFERROR(VLOOKUP(AQ81,'CRUCE RIESGOS'!$C$21:$D$294,2,FALSE),"")</f>
        <v/>
      </c>
      <c r="AS81" s="14">
        <v>17.380000000000202</v>
      </c>
      <c r="AT81" s="14" t="str">
        <f>IFERROR(VLOOKUP(AS81,'CRUCE RIESGOS'!$C$21:$D$294,2,FALSE),"")</f>
        <v/>
      </c>
      <c r="AU81" s="14">
        <v>18.380000000000202</v>
      </c>
      <c r="AV81" s="14" t="str">
        <f>IFERROR(VLOOKUP(AU81,'CRUCE RIESGOS'!$C$21:$D$294,2,FALSE),"")</f>
        <v/>
      </c>
      <c r="AW81" s="14">
        <v>19.380000000000202</v>
      </c>
      <c r="AX81" s="14" t="str">
        <f>IFERROR(VLOOKUP(AW81,'CRUCE RIESGOS'!$C$21:$D$294,2,FALSE),"")</f>
        <v/>
      </c>
      <c r="AY81" s="14">
        <v>20.380000000000202</v>
      </c>
      <c r="AZ81" s="14" t="str">
        <f>IFERROR(VLOOKUP(AY81,'CRUCE RIESGOS'!$C$21:$D$294,2,FALSE),"")</f>
        <v/>
      </c>
      <c r="BA81" s="14">
        <v>21.380000000000202</v>
      </c>
      <c r="BB81" s="14" t="str">
        <f>IFERROR(VLOOKUP(BA81,'CRUCE RIESGOS'!$C$21:$D$294,2,FALSE),"")</f>
        <v/>
      </c>
      <c r="BC81" s="14">
        <v>22.380000000000202</v>
      </c>
      <c r="BD81" s="14" t="str">
        <f>IFERROR(VLOOKUP(BC81,'CRUCE RIESGOS'!$C$21:$D$294,2,FALSE),"")</f>
        <v/>
      </c>
      <c r="BE81" s="14">
        <v>23.380000000000202</v>
      </c>
      <c r="BF81" s="14" t="str">
        <f>IFERROR(VLOOKUP(BE81,'CRUCE RIESGOS'!$C$21:$D$294,2,FALSE),"")</f>
        <v/>
      </c>
      <c r="BG81" s="14">
        <v>24.380000000000202</v>
      </c>
      <c r="BH81" s="14" t="str">
        <f>IFERROR(VLOOKUP(BG81,'CRUCE RIESGOS'!$C$21:$D$294,2,FALSE),"")</f>
        <v/>
      </c>
      <c r="BI81" s="14">
        <v>25.380000000000202</v>
      </c>
      <c r="BJ81" s="14" t="str">
        <f>IFERROR(VLOOKUP(BI81,'CRUCE RIESGOS'!$C$21:$D$294,2,FALSE),"")</f>
        <v/>
      </c>
    </row>
    <row r="82" spans="13:62">
      <c r="N82" s="14" t="str">
        <f t="shared" si="0"/>
        <v/>
      </c>
      <c r="P82" s="14" t="str">
        <f>IF(P83&lt;&gt;""," -R","")</f>
        <v/>
      </c>
      <c r="R82" s="14" t="str">
        <f>IF(R83&lt;&gt;""," -R","")</f>
        <v/>
      </c>
      <c r="T82" s="14" t="str">
        <f>IF(T83&lt;&gt;""," -R","")</f>
        <v/>
      </c>
      <c r="V82" s="14" t="str">
        <f>IF(V83&lt;&gt;""," -R","")</f>
        <v/>
      </c>
      <c r="X82" s="14" t="str">
        <f>IF(X83&lt;&gt;""," -R","")</f>
        <v/>
      </c>
      <c r="Z82" s="14" t="str">
        <f>IF(Z83&lt;&gt;""," -R","")</f>
        <v/>
      </c>
      <c r="AB82" s="14" t="str">
        <f>IF(AB83&lt;&gt;""," -R","")</f>
        <v/>
      </c>
      <c r="AD82" s="14" t="str">
        <f>IF(AD83&lt;&gt;""," -R","")</f>
        <v/>
      </c>
      <c r="AF82" s="14" t="str">
        <f t="shared" si="1"/>
        <v/>
      </c>
      <c r="AH82" s="14" t="str">
        <f t="shared" si="2"/>
        <v/>
      </c>
      <c r="AJ82" s="14" t="str">
        <f t="shared" si="3"/>
        <v/>
      </c>
      <c r="AL82" s="14" t="str">
        <f t="shared" si="4"/>
        <v/>
      </c>
      <c r="AN82" s="14" t="str">
        <f t="shared" si="5"/>
        <v/>
      </c>
      <c r="AP82" s="14" t="str">
        <f t="shared" si="6"/>
        <v/>
      </c>
      <c r="AR82" s="14" t="str">
        <f t="shared" si="7"/>
        <v/>
      </c>
      <c r="AT82" s="14" t="str">
        <f t="shared" si="8"/>
        <v/>
      </c>
      <c r="AV82" s="14" t="str">
        <f t="shared" si="9"/>
        <v/>
      </c>
      <c r="AX82" s="14" t="str">
        <f t="shared" si="10"/>
        <v/>
      </c>
      <c r="AZ82" s="14" t="str">
        <f t="shared" si="11"/>
        <v/>
      </c>
      <c r="BB82" s="14" t="str">
        <f t="shared" si="12"/>
        <v/>
      </c>
      <c r="BD82" s="14" t="str">
        <f t="shared" si="13"/>
        <v/>
      </c>
      <c r="BF82" s="14" t="str">
        <f t="shared" si="14"/>
        <v/>
      </c>
      <c r="BH82" s="14" t="str">
        <f t="shared" si="15"/>
        <v/>
      </c>
      <c r="BJ82" s="14" t="str">
        <f t="shared" si="16"/>
        <v/>
      </c>
    </row>
    <row r="83" spans="13:62">
      <c r="M83" s="14">
        <v>1.39</v>
      </c>
      <c r="N83" s="14" t="str">
        <f>IFERROR(VLOOKUP(M83,'CRUCE RIESGOS'!$C$21:$D$294,2,FALSE),"")</f>
        <v/>
      </c>
      <c r="O83" s="14">
        <v>2.3900000000000099</v>
      </c>
      <c r="P83" s="14" t="str">
        <f>IFERROR(VLOOKUP(O83,'CRUCE RIESGOS'!$C$21:$D$294,2,FALSE),"")</f>
        <v/>
      </c>
      <c r="Q83" s="14">
        <v>3.3900000000000201</v>
      </c>
      <c r="R83" s="14" t="str">
        <f>IFERROR(VLOOKUP(Q83,'CRUCE RIESGOS'!$C$21:$D$294,2,FALSE),"")</f>
        <v/>
      </c>
      <c r="S83" s="14">
        <v>4.3900000000000299</v>
      </c>
      <c r="T83" s="14" t="str">
        <f>IFERROR(VLOOKUP(S83,'CRUCE RIESGOS'!$C$21:$D$294,2,FALSE),"")</f>
        <v/>
      </c>
      <c r="U83" s="14">
        <v>5.3900000000000396</v>
      </c>
      <c r="V83" s="14" t="str">
        <f>IFERROR(VLOOKUP(U83,'CRUCE RIESGOS'!$C$21:$D$294,2,FALSE),"")</f>
        <v/>
      </c>
      <c r="W83" s="14">
        <v>6.3900000000000503</v>
      </c>
      <c r="X83" s="14" t="str">
        <f>IFERROR(VLOOKUP(W83,'CRUCE RIESGOS'!$C$21:$D$294,2,FALSE),"")</f>
        <v/>
      </c>
      <c r="Y83" s="14">
        <v>7.3900000000000601</v>
      </c>
      <c r="Z83" s="14" t="str">
        <f>IFERROR(VLOOKUP(Y83,'CRUCE RIESGOS'!$C$21:$D$294,2,FALSE),"")</f>
        <v/>
      </c>
      <c r="AA83" s="14">
        <v>8.3900000000000698</v>
      </c>
      <c r="AB83" s="14" t="str">
        <f>IFERROR(VLOOKUP(AA83,'CRUCE RIESGOS'!$C$21:$D$294,2,FALSE),"")</f>
        <v/>
      </c>
      <c r="AC83" s="14">
        <v>9.3900000000000805</v>
      </c>
      <c r="AD83" s="14" t="str">
        <f>IFERROR(VLOOKUP(AC83,'CRUCE RIESGOS'!$C$21:$D$294,2,FALSE),"")</f>
        <v/>
      </c>
      <c r="AE83" s="14">
        <v>10.3900000000001</v>
      </c>
      <c r="AF83" s="14" t="str">
        <f>IFERROR(VLOOKUP(AE83,'CRUCE RIESGOS'!$C$21:$D$294,2,FALSE),"")</f>
        <v/>
      </c>
      <c r="AG83" s="14">
        <v>11.3900000000001</v>
      </c>
      <c r="AH83" s="14" t="str">
        <f>IFERROR(VLOOKUP(AG83,'CRUCE RIESGOS'!$C$21:$D$294,2,FALSE),"")</f>
        <v/>
      </c>
      <c r="AI83" s="14">
        <v>12.3900000000001</v>
      </c>
      <c r="AJ83" s="14" t="str">
        <f>IFERROR(VLOOKUP(AI83,'CRUCE RIESGOS'!$C$21:$D$294,2,FALSE),"")</f>
        <v/>
      </c>
      <c r="AK83" s="14">
        <v>13.3900000000001</v>
      </c>
      <c r="AL83" s="14" t="str">
        <f>IFERROR(VLOOKUP(AK83,'CRUCE RIESGOS'!$C$21:$D$294,2,FALSE),"")</f>
        <v/>
      </c>
      <c r="AM83" s="14">
        <v>14.3900000000001</v>
      </c>
      <c r="AN83" s="14" t="str">
        <f>IFERROR(VLOOKUP(AM83,'CRUCE RIESGOS'!$C$21:$D$294,2,FALSE),"")</f>
        <v/>
      </c>
      <c r="AO83" s="14">
        <v>15.3900000000001</v>
      </c>
      <c r="AP83" s="14" t="str">
        <f>IFERROR(VLOOKUP(AO83,'CRUCE RIESGOS'!$C$21:$D$294,2,FALSE),"")</f>
        <v/>
      </c>
      <c r="AQ83" s="14">
        <v>16.3900000000001</v>
      </c>
      <c r="AR83" s="14" t="str">
        <f>IFERROR(VLOOKUP(AQ83,'CRUCE RIESGOS'!$C$21:$D$294,2,FALSE),"")</f>
        <v/>
      </c>
      <c r="AS83" s="14">
        <v>17.3900000000002</v>
      </c>
      <c r="AT83" s="14" t="str">
        <f>IFERROR(VLOOKUP(AS83,'CRUCE RIESGOS'!$C$21:$D$294,2,FALSE),"")</f>
        <v/>
      </c>
      <c r="AU83" s="14">
        <v>18.3900000000002</v>
      </c>
      <c r="AV83" s="14" t="str">
        <f>IFERROR(VLOOKUP(AU83,'CRUCE RIESGOS'!$C$21:$D$294,2,FALSE),"")</f>
        <v/>
      </c>
      <c r="AW83" s="14">
        <v>19.3900000000002</v>
      </c>
      <c r="AX83" s="14" t="str">
        <f>IFERROR(VLOOKUP(AW83,'CRUCE RIESGOS'!$C$21:$D$294,2,FALSE),"")</f>
        <v/>
      </c>
      <c r="AY83" s="14">
        <v>20.3900000000002</v>
      </c>
      <c r="AZ83" s="14" t="str">
        <f>IFERROR(VLOOKUP(AY83,'CRUCE RIESGOS'!$C$21:$D$294,2,FALSE),"")</f>
        <v/>
      </c>
      <c r="BA83" s="14">
        <v>21.3900000000002</v>
      </c>
      <c r="BB83" s="14" t="str">
        <f>IFERROR(VLOOKUP(BA83,'CRUCE RIESGOS'!$C$21:$D$294,2,FALSE),"")</f>
        <v/>
      </c>
      <c r="BC83" s="14">
        <v>22.3900000000002</v>
      </c>
      <c r="BD83" s="14" t="str">
        <f>IFERROR(VLOOKUP(BC83,'CRUCE RIESGOS'!$C$21:$D$294,2,FALSE),"")</f>
        <v/>
      </c>
      <c r="BE83" s="14">
        <v>23.3900000000002</v>
      </c>
      <c r="BF83" s="14" t="str">
        <f>IFERROR(VLOOKUP(BE83,'CRUCE RIESGOS'!$C$21:$D$294,2,FALSE),"")</f>
        <v/>
      </c>
      <c r="BG83" s="14">
        <v>24.3900000000002</v>
      </c>
      <c r="BH83" s="14" t="str">
        <f>IFERROR(VLOOKUP(BG83,'CRUCE RIESGOS'!$C$21:$D$294,2,FALSE),"")</f>
        <v/>
      </c>
      <c r="BI83" s="14">
        <v>25.3900000000002</v>
      </c>
      <c r="BJ83" s="14" t="str">
        <f>IFERROR(VLOOKUP(BI83,'CRUCE RIESGOS'!$C$21:$D$294,2,FALSE),"")</f>
        <v/>
      </c>
    </row>
    <row r="84" spans="13:62">
      <c r="N84" s="14" t="str">
        <f t="shared" si="0"/>
        <v/>
      </c>
      <c r="P84" s="14" t="str">
        <f>IF(P85&lt;&gt;""," -R","")</f>
        <v/>
      </c>
      <c r="R84" s="14" t="str">
        <f>IF(R85&lt;&gt;""," -R","")</f>
        <v/>
      </c>
      <c r="T84" s="14" t="str">
        <f>IF(T85&lt;&gt;""," -R","")</f>
        <v/>
      </c>
      <c r="V84" s="14" t="str">
        <f>IF(V85&lt;&gt;""," -R","")</f>
        <v/>
      </c>
      <c r="X84" s="14" t="str">
        <f>IF(X85&lt;&gt;""," -R","")</f>
        <v/>
      </c>
      <c r="Z84" s="14" t="str">
        <f>IF(Z85&lt;&gt;""," -R","")</f>
        <v/>
      </c>
      <c r="AB84" s="14" t="str">
        <f>IF(AB85&lt;&gt;""," -R","")</f>
        <v/>
      </c>
      <c r="AD84" s="14" t="str">
        <f>IF(AD85&lt;&gt;""," -R","")</f>
        <v/>
      </c>
      <c r="AF84" s="14" t="str">
        <f t="shared" si="1"/>
        <v/>
      </c>
      <c r="AH84" s="14" t="str">
        <f t="shared" si="2"/>
        <v/>
      </c>
      <c r="AJ84" s="14" t="str">
        <f t="shared" si="3"/>
        <v/>
      </c>
      <c r="AL84" s="14" t="str">
        <f t="shared" si="4"/>
        <v/>
      </c>
      <c r="AN84" s="14" t="str">
        <f t="shared" si="5"/>
        <v/>
      </c>
      <c r="AP84" s="14" t="str">
        <f t="shared" si="6"/>
        <v/>
      </c>
      <c r="AR84" s="14" t="str">
        <f t="shared" si="7"/>
        <v/>
      </c>
      <c r="AT84" s="14" t="str">
        <f t="shared" si="8"/>
        <v/>
      </c>
      <c r="AV84" s="14" t="str">
        <f t="shared" si="9"/>
        <v/>
      </c>
      <c r="AX84" s="14" t="str">
        <f t="shared" si="10"/>
        <v/>
      </c>
      <c r="AZ84" s="14" t="str">
        <f t="shared" si="11"/>
        <v/>
      </c>
      <c r="BB84" s="14" t="str">
        <f t="shared" si="12"/>
        <v/>
      </c>
      <c r="BD84" s="14" t="str">
        <f t="shared" si="13"/>
        <v/>
      </c>
      <c r="BF84" s="14" t="str">
        <f t="shared" si="14"/>
        <v/>
      </c>
      <c r="BH84" s="14" t="str">
        <f t="shared" si="15"/>
        <v/>
      </c>
      <c r="BJ84" s="14" t="str">
        <f t="shared" si="16"/>
        <v/>
      </c>
    </row>
    <row r="85" spans="13:62">
      <c r="M85" s="14">
        <v>1.4</v>
      </c>
      <c r="N85" s="14" t="str">
        <f>IFERROR(VLOOKUP(M85,'CRUCE RIESGOS'!$C$21:$D$294,2,FALSE),"")</f>
        <v/>
      </c>
      <c r="O85" s="14">
        <v>2.4000000000000101</v>
      </c>
      <c r="P85" s="14" t="str">
        <f>IFERROR(VLOOKUP(O85,'CRUCE RIESGOS'!$C$21:$D$294,2,FALSE),"")</f>
        <v/>
      </c>
      <c r="Q85" s="14">
        <v>3.4000000000000199</v>
      </c>
      <c r="R85" s="14" t="str">
        <f>IFERROR(VLOOKUP(Q85,'CRUCE RIESGOS'!$C$21:$D$294,2,FALSE),"")</f>
        <v/>
      </c>
      <c r="S85" s="14">
        <v>4.4000000000000297</v>
      </c>
      <c r="T85" s="14" t="str">
        <f>IFERROR(VLOOKUP(S85,'CRUCE RIESGOS'!$C$21:$D$294,2,FALSE),"")</f>
        <v/>
      </c>
      <c r="U85" s="14">
        <v>5.4000000000000403</v>
      </c>
      <c r="V85" s="14" t="str">
        <f>IFERROR(VLOOKUP(U85,'CRUCE RIESGOS'!$C$21:$D$294,2,FALSE),"")</f>
        <v/>
      </c>
      <c r="W85" s="14">
        <v>6.4000000000000501</v>
      </c>
      <c r="X85" s="14" t="str">
        <f>IFERROR(VLOOKUP(W85,'CRUCE RIESGOS'!$C$21:$D$294,2,FALSE),"")</f>
        <v/>
      </c>
      <c r="Y85" s="14">
        <v>7.4000000000000599</v>
      </c>
      <c r="Z85" s="14" t="str">
        <f>IFERROR(VLOOKUP(Y85,'CRUCE RIESGOS'!$C$21:$D$294,2,FALSE),"")</f>
        <v/>
      </c>
      <c r="AA85" s="14">
        <v>8.4000000000000696</v>
      </c>
      <c r="AB85" s="14" t="str">
        <f>IFERROR(VLOOKUP(AA85,'CRUCE RIESGOS'!$C$21:$D$294,2,FALSE),"")</f>
        <v/>
      </c>
      <c r="AC85" s="14">
        <v>9.4000000000000803</v>
      </c>
      <c r="AD85" s="14" t="str">
        <f>IFERROR(VLOOKUP(AC85,'CRUCE RIESGOS'!$C$21:$D$294,2,FALSE),"")</f>
        <v/>
      </c>
      <c r="AE85" s="14">
        <v>10.4000000000001</v>
      </c>
      <c r="AF85" s="14" t="str">
        <f>IFERROR(VLOOKUP(AE85,'CRUCE RIESGOS'!$C$21:$D$294,2,FALSE),"")</f>
        <v/>
      </c>
      <c r="AG85" s="14">
        <v>11.4000000000001</v>
      </c>
      <c r="AH85" s="14" t="str">
        <f>IFERROR(VLOOKUP(AG85,'CRUCE RIESGOS'!$C$21:$D$294,2,FALSE),"")</f>
        <v/>
      </c>
      <c r="AI85" s="14">
        <v>12.4000000000001</v>
      </c>
      <c r="AJ85" s="14" t="str">
        <f>IFERROR(VLOOKUP(AI85,'CRUCE RIESGOS'!$C$21:$D$294,2,FALSE),"")</f>
        <v/>
      </c>
      <c r="AK85" s="14">
        <v>13.4000000000001</v>
      </c>
      <c r="AL85" s="14" t="str">
        <f>IFERROR(VLOOKUP(AK85,'CRUCE RIESGOS'!$C$21:$D$294,2,FALSE),"")</f>
        <v/>
      </c>
      <c r="AM85" s="14">
        <v>14.4000000000001</v>
      </c>
      <c r="AN85" s="14" t="str">
        <f>IFERROR(VLOOKUP(AM85,'CRUCE RIESGOS'!$C$21:$D$294,2,FALSE),"")</f>
        <v/>
      </c>
      <c r="AO85" s="14">
        <v>15.4000000000001</v>
      </c>
      <c r="AP85" s="14" t="str">
        <f>IFERROR(VLOOKUP(AO85,'CRUCE RIESGOS'!$C$21:$D$294,2,FALSE),"")</f>
        <v/>
      </c>
      <c r="AQ85" s="14">
        <v>16.400000000000201</v>
      </c>
      <c r="AR85" s="14" t="str">
        <f>IFERROR(VLOOKUP(AQ85,'CRUCE RIESGOS'!$C$21:$D$294,2,FALSE),"")</f>
        <v/>
      </c>
      <c r="AS85" s="14">
        <v>17.400000000000201</v>
      </c>
      <c r="AT85" s="14" t="str">
        <f>IFERROR(VLOOKUP(AS85,'CRUCE RIESGOS'!$C$21:$D$294,2,FALSE),"")</f>
        <v/>
      </c>
      <c r="AU85" s="14">
        <v>18.400000000000201</v>
      </c>
      <c r="AV85" s="14" t="str">
        <f>IFERROR(VLOOKUP(AU85,'CRUCE RIESGOS'!$C$21:$D$294,2,FALSE),"")</f>
        <v/>
      </c>
      <c r="AW85" s="14">
        <v>19.400000000000201</v>
      </c>
      <c r="AX85" s="14" t="str">
        <f>IFERROR(VLOOKUP(AW85,'CRUCE RIESGOS'!$C$21:$D$294,2,FALSE),"")</f>
        <v/>
      </c>
      <c r="AY85" s="14">
        <v>20.400000000000201</v>
      </c>
      <c r="AZ85" s="14" t="str">
        <f>IFERROR(VLOOKUP(AY85,'CRUCE RIESGOS'!$C$21:$D$294,2,FALSE),"")</f>
        <v/>
      </c>
      <c r="BA85" s="14">
        <v>21.400000000000201</v>
      </c>
      <c r="BB85" s="14" t="str">
        <f>IFERROR(VLOOKUP(BA85,'CRUCE RIESGOS'!$C$21:$D$294,2,FALSE),"")</f>
        <v/>
      </c>
      <c r="BC85" s="14">
        <v>22.400000000000201</v>
      </c>
      <c r="BD85" s="14" t="str">
        <f>IFERROR(VLOOKUP(BC85,'CRUCE RIESGOS'!$C$21:$D$294,2,FALSE),"")</f>
        <v/>
      </c>
      <c r="BE85" s="14">
        <v>23.400000000000201</v>
      </c>
      <c r="BF85" s="14" t="str">
        <f>IFERROR(VLOOKUP(BE85,'CRUCE RIESGOS'!$C$21:$D$294,2,FALSE),"")</f>
        <v/>
      </c>
      <c r="BG85" s="14">
        <v>24.400000000000201</v>
      </c>
      <c r="BH85" s="14" t="str">
        <f>IFERROR(VLOOKUP(BG85,'CRUCE RIESGOS'!$C$21:$D$294,2,FALSE),"")</f>
        <v/>
      </c>
      <c r="BI85" s="14">
        <v>25.400000000000201</v>
      </c>
      <c r="BJ85" s="14" t="str">
        <f>IFERROR(VLOOKUP(BI85,'CRUCE RIESGOS'!$C$21:$D$294,2,FALSE),"")</f>
        <v/>
      </c>
    </row>
    <row r="86" spans="13:62">
      <c r="N86" s="14" t="str">
        <f t="shared" si="0"/>
        <v/>
      </c>
      <c r="P86" s="14" t="str">
        <f>IF(P87&lt;&gt;""," -R","")</f>
        <v/>
      </c>
      <c r="R86" s="14" t="str">
        <f>IF(R87&lt;&gt;""," -R","")</f>
        <v/>
      </c>
      <c r="T86" s="14" t="str">
        <f>IF(T87&lt;&gt;""," -R","")</f>
        <v/>
      </c>
      <c r="V86" s="14" t="str">
        <f>IF(V87&lt;&gt;""," -R","")</f>
        <v/>
      </c>
      <c r="X86" s="14" t="str">
        <f>IF(X87&lt;&gt;""," -R","")</f>
        <v/>
      </c>
      <c r="Z86" s="14" t="str">
        <f>IF(Z87&lt;&gt;""," -R","")</f>
        <v/>
      </c>
      <c r="AB86" s="14" t="str">
        <f>IF(AB87&lt;&gt;""," -R","")</f>
        <v/>
      </c>
      <c r="AD86" s="14" t="str">
        <f>IF(AD87&lt;&gt;""," -R","")</f>
        <v/>
      </c>
      <c r="AF86" s="14" t="str">
        <f t="shared" si="1"/>
        <v/>
      </c>
      <c r="AH86" s="14" t="str">
        <f t="shared" si="2"/>
        <v/>
      </c>
      <c r="AJ86" s="14" t="str">
        <f t="shared" si="3"/>
        <v/>
      </c>
      <c r="AL86" s="14" t="str">
        <f t="shared" si="4"/>
        <v/>
      </c>
      <c r="AN86" s="14" t="str">
        <f t="shared" si="5"/>
        <v/>
      </c>
      <c r="AP86" s="14" t="str">
        <f t="shared" si="6"/>
        <v/>
      </c>
      <c r="AR86" s="14" t="str">
        <f t="shared" si="7"/>
        <v/>
      </c>
      <c r="AT86" s="14" t="str">
        <f t="shared" si="8"/>
        <v/>
      </c>
      <c r="AV86" s="14" t="str">
        <f t="shared" si="9"/>
        <v/>
      </c>
      <c r="AX86" s="14" t="str">
        <f t="shared" si="10"/>
        <v/>
      </c>
      <c r="AZ86" s="14" t="str">
        <f t="shared" si="11"/>
        <v/>
      </c>
      <c r="BB86" s="14" t="str">
        <f t="shared" si="12"/>
        <v/>
      </c>
      <c r="BD86" s="14" t="str">
        <f t="shared" si="13"/>
        <v/>
      </c>
      <c r="BF86" s="14" t="str">
        <f t="shared" si="14"/>
        <v/>
      </c>
      <c r="BH86" s="14" t="str">
        <f t="shared" si="15"/>
        <v/>
      </c>
      <c r="BJ86" s="14" t="str">
        <f t="shared" si="16"/>
        <v/>
      </c>
    </row>
    <row r="87" spans="13:62">
      <c r="M87" s="14">
        <v>1.41</v>
      </c>
      <c r="N87" s="14" t="str">
        <f>IFERROR(VLOOKUP(M87,'CRUCE RIESGOS'!$C$21:$D$294,2,FALSE),"")</f>
        <v/>
      </c>
      <c r="O87" s="14">
        <v>2.4100000000000099</v>
      </c>
      <c r="P87" s="14" t="str">
        <f>IFERROR(VLOOKUP(O87,'CRUCE RIESGOS'!$C$21:$D$294,2,FALSE),"")</f>
        <v/>
      </c>
      <c r="Q87" s="14">
        <v>3.4100000000000201</v>
      </c>
      <c r="R87" s="14" t="str">
        <f>IFERROR(VLOOKUP(Q87,'CRUCE RIESGOS'!$C$21:$D$294,2,FALSE),"")</f>
        <v/>
      </c>
      <c r="S87" s="14">
        <v>4.4100000000000303</v>
      </c>
      <c r="T87" s="14" t="str">
        <f>IFERROR(VLOOKUP(S87,'CRUCE RIESGOS'!$C$21:$D$294,2,FALSE),"")</f>
        <v/>
      </c>
      <c r="U87" s="14">
        <v>5.4100000000000401</v>
      </c>
      <c r="V87" s="14" t="str">
        <f>IFERROR(VLOOKUP(U87,'CRUCE RIESGOS'!$C$21:$D$294,2,FALSE),"")</f>
        <v/>
      </c>
      <c r="W87" s="14">
        <v>6.4100000000000499</v>
      </c>
      <c r="X87" s="14" t="str">
        <f>IFERROR(VLOOKUP(W87,'CRUCE RIESGOS'!$C$21:$D$294,2,FALSE),"")</f>
        <v/>
      </c>
      <c r="Y87" s="14">
        <v>7.4100000000000597</v>
      </c>
      <c r="Z87" s="14" t="str">
        <f>IFERROR(VLOOKUP(Y87,'CRUCE RIESGOS'!$C$21:$D$294,2,FALSE),"")</f>
        <v/>
      </c>
      <c r="AA87" s="14">
        <v>8.4100000000000694</v>
      </c>
      <c r="AB87" s="14" t="str">
        <f>IFERROR(VLOOKUP(AA87,'CRUCE RIESGOS'!$C$21:$D$294,2,FALSE),"")</f>
        <v/>
      </c>
      <c r="AC87" s="14">
        <v>9.4100000000000801</v>
      </c>
      <c r="AD87" s="14" t="str">
        <f>IFERROR(VLOOKUP(AC87,'CRUCE RIESGOS'!$C$21:$D$294,2,FALSE),"")</f>
        <v/>
      </c>
      <c r="AE87" s="14">
        <v>10.4100000000001</v>
      </c>
      <c r="AF87" s="14" t="str">
        <f>IFERROR(VLOOKUP(AE87,'CRUCE RIESGOS'!$C$21:$D$294,2,FALSE),"")</f>
        <v/>
      </c>
      <c r="AG87" s="14">
        <v>11.4100000000001</v>
      </c>
      <c r="AH87" s="14" t="str">
        <f>IFERROR(VLOOKUP(AG87,'CRUCE RIESGOS'!$C$21:$D$294,2,FALSE),"")</f>
        <v/>
      </c>
      <c r="AI87" s="14">
        <v>12.4100000000001</v>
      </c>
      <c r="AJ87" s="14" t="str">
        <f>IFERROR(VLOOKUP(AI87,'CRUCE RIESGOS'!$C$21:$D$294,2,FALSE),"")</f>
        <v/>
      </c>
      <c r="AK87" s="14">
        <v>13.4100000000001</v>
      </c>
      <c r="AL87" s="14" t="str">
        <f>IFERROR(VLOOKUP(AK87,'CRUCE RIESGOS'!$C$21:$D$294,2,FALSE),"")</f>
        <v/>
      </c>
      <c r="AM87" s="14">
        <v>14.4100000000001</v>
      </c>
      <c r="AN87" s="14" t="str">
        <f>IFERROR(VLOOKUP(AM87,'CRUCE RIESGOS'!$C$21:$D$294,2,FALSE),"")</f>
        <v/>
      </c>
      <c r="AO87" s="14">
        <v>15.4100000000001</v>
      </c>
      <c r="AP87" s="14" t="str">
        <f>IFERROR(VLOOKUP(AO87,'CRUCE RIESGOS'!$C$21:$D$294,2,FALSE),"")</f>
        <v/>
      </c>
      <c r="AQ87" s="14">
        <v>16.4100000000001</v>
      </c>
      <c r="AR87" s="14" t="str">
        <f>IFERROR(VLOOKUP(AQ87,'CRUCE RIESGOS'!$C$21:$D$294,2,FALSE),"")</f>
        <v/>
      </c>
      <c r="AS87" s="14">
        <v>17.410000000000199</v>
      </c>
      <c r="AT87" s="14" t="str">
        <f>IFERROR(VLOOKUP(AS87,'CRUCE RIESGOS'!$C$21:$D$294,2,FALSE),"")</f>
        <v/>
      </c>
      <c r="AU87" s="14">
        <v>18.410000000000199</v>
      </c>
      <c r="AV87" s="14" t="str">
        <f>IFERROR(VLOOKUP(AU87,'CRUCE RIESGOS'!$C$21:$D$294,2,FALSE),"")</f>
        <v/>
      </c>
      <c r="AW87" s="14">
        <v>19.410000000000199</v>
      </c>
      <c r="AX87" s="14" t="str">
        <f>IFERROR(VLOOKUP(AW87,'CRUCE RIESGOS'!$C$21:$D$294,2,FALSE),"")</f>
        <v/>
      </c>
      <c r="AY87" s="14">
        <v>20.410000000000199</v>
      </c>
      <c r="AZ87" s="14" t="str">
        <f>IFERROR(VLOOKUP(AY87,'CRUCE RIESGOS'!$C$21:$D$294,2,FALSE),"")</f>
        <v/>
      </c>
      <c r="BA87" s="14">
        <v>21.410000000000199</v>
      </c>
      <c r="BB87" s="14" t="str">
        <f>IFERROR(VLOOKUP(BA87,'CRUCE RIESGOS'!$C$21:$D$294,2,FALSE),"")</f>
        <v/>
      </c>
      <c r="BC87" s="14">
        <v>22.410000000000199</v>
      </c>
      <c r="BD87" s="14" t="str">
        <f>IFERROR(VLOOKUP(BC87,'CRUCE RIESGOS'!$C$21:$D$294,2,FALSE),"")</f>
        <v/>
      </c>
      <c r="BE87" s="14">
        <v>23.410000000000199</v>
      </c>
      <c r="BF87" s="14" t="str">
        <f>IFERROR(VLOOKUP(BE87,'CRUCE RIESGOS'!$C$21:$D$294,2,FALSE),"")</f>
        <v/>
      </c>
      <c r="BG87" s="14">
        <v>24.410000000000199</v>
      </c>
      <c r="BH87" s="14" t="str">
        <f>IFERROR(VLOOKUP(BG87,'CRUCE RIESGOS'!$C$21:$D$294,2,FALSE),"")</f>
        <v/>
      </c>
      <c r="BI87" s="14">
        <v>25.410000000000199</v>
      </c>
      <c r="BJ87" s="14" t="str">
        <f>IFERROR(VLOOKUP(BI87,'CRUCE RIESGOS'!$C$21:$D$294,2,FALSE),"")</f>
        <v/>
      </c>
    </row>
    <row r="88" spans="13:62">
      <c r="N88" s="14" t="str">
        <f t="shared" si="0"/>
        <v/>
      </c>
      <c r="P88" s="14" t="str">
        <f>IF(P89&lt;&gt;""," -R","")</f>
        <v/>
      </c>
      <c r="R88" s="14" t="str">
        <f>IF(R89&lt;&gt;""," -R","")</f>
        <v/>
      </c>
      <c r="T88" s="14" t="str">
        <f>IF(T89&lt;&gt;""," -R","")</f>
        <v/>
      </c>
      <c r="V88" s="14" t="str">
        <f>IF(V89&lt;&gt;""," -R","")</f>
        <v/>
      </c>
      <c r="X88" s="14" t="str">
        <f>IF(X89&lt;&gt;""," -R","")</f>
        <v/>
      </c>
      <c r="Z88" s="14" t="str">
        <f>IF(Z89&lt;&gt;""," -R","")</f>
        <v/>
      </c>
      <c r="AB88" s="14" t="str">
        <f>IF(AB89&lt;&gt;""," -R","")</f>
        <v/>
      </c>
      <c r="AD88" s="14" t="str">
        <f>IF(AD89&lt;&gt;""," -R","")</f>
        <v/>
      </c>
      <c r="AF88" s="14" t="str">
        <f t="shared" si="1"/>
        <v/>
      </c>
      <c r="AH88" s="14" t="str">
        <f t="shared" si="2"/>
        <v/>
      </c>
      <c r="AJ88" s="14" t="str">
        <f t="shared" si="3"/>
        <v/>
      </c>
      <c r="AL88" s="14" t="str">
        <f t="shared" si="4"/>
        <v/>
      </c>
      <c r="AN88" s="14" t="str">
        <f t="shared" si="5"/>
        <v/>
      </c>
      <c r="AP88" s="14" t="str">
        <f t="shared" si="6"/>
        <v/>
      </c>
      <c r="AR88" s="14" t="str">
        <f t="shared" si="7"/>
        <v/>
      </c>
      <c r="AT88" s="14" t="str">
        <f t="shared" si="8"/>
        <v/>
      </c>
      <c r="AV88" s="14" t="str">
        <f t="shared" si="9"/>
        <v/>
      </c>
      <c r="AX88" s="14" t="str">
        <f t="shared" si="10"/>
        <v/>
      </c>
      <c r="AZ88" s="14" t="str">
        <f t="shared" si="11"/>
        <v/>
      </c>
      <c r="BB88" s="14" t="str">
        <f t="shared" si="12"/>
        <v/>
      </c>
      <c r="BD88" s="14" t="str">
        <f t="shared" si="13"/>
        <v/>
      </c>
      <c r="BF88" s="14" t="str">
        <f t="shared" si="14"/>
        <v/>
      </c>
      <c r="BH88" s="14" t="str">
        <f t="shared" si="15"/>
        <v/>
      </c>
      <c r="BJ88" s="14" t="str">
        <f t="shared" si="16"/>
        <v/>
      </c>
    </row>
    <row r="89" spans="13:62">
      <c r="M89" s="14">
        <v>1.42</v>
      </c>
      <c r="N89" s="14" t="str">
        <f>IFERROR(VLOOKUP(M89,'CRUCE RIESGOS'!$C$21:$D$294,2,FALSE),"")</f>
        <v/>
      </c>
      <c r="O89" s="14">
        <v>2.4200000000000101</v>
      </c>
      <c r="P89" s="14" t="str">
        <f>IFERROR(VLOOKUP(O89,'CRUCE RIESGOS'!$C$21:$D$294,2,FALSE),"")</f>
        <v/>
      </c>
      <c r="Q89" s="14">
        <v>3.4200000000000199</v>
      </c>
      <c r="R89" s="14" t="str">
        <f>IFERROR(VLOOKUP(Q89,'CRUCE RIESGOS'!$C$21:$D$294,2,FALSE),"")</f>
        <v/>
      </c>
      <c r="S89" s="14">
        <v>4.4200000000000301</v>
      </c>
      <c r="T89" s="14" t="str">
        <f>IFERROR(VLOOKUP(S89,'CRUCE RIESGOS'!$C$21:$D$294,2,FALSE),"")</f>
        <v/>
      </c>
      <c r="U89" s="14">
        <v>5.4200000000000399</v>
      </c>
      <c r="V89" s="14" t="str">
        <f>IFERROR(VLOOKUP(U89,'CRUCE RIESGOS'!$C$21:$D$294,2,FALSE),"")</f>
        <v/>
      </c>
      <c r="W89" s="14">
        <v>6.4200000000000497</v>
      </c>
      <c r="X89" s="14" t="str">
        <f>IFERROR(VLOOKUP(W89,'CRUCE RIESGOS'!$C$21:$D$294,2,FALSE),"")</f>
        <v/>
      </c>
      <c r="Y89" s="14">
        <v>7.4200000000000603</v>
      </c>
      <c r="Z89" s="14" t="str">
        <f>IFERROR(VLOOKUP(Y89,'CRUCE RIESGOS'!$C$21:$D$294,2,FALSE),"")</f>
        <v/>
      </c>
      <c r="AA89" s="14">
        <v>8.4200000000000692</v>
      </c>
      <c r="AB89" s="14" t="str">
        <f>IFERROR(VLOOKUP(AA89,'CRUCE RIESGOS'!$C$21:$D$294,2,FALSE),"")</f>
        <v/>
      </c>
      <c r="AC89" s="14">
        <v>9.4200000000000799</v>
      </c>
      <c r="AD89" s="14" t="str">
        <f>IFERROR(VLOOKUP(AC89,'CRUCE RIESGOS'!$C$21:$D$294,2,FALSE),"")</f>
        <v/>
      </c>
      <c r="AE89" s="14">
        <v>10.420000000000099</v>
      </c>
      <c r="AF89" s="14" t="str">
        <f>IFERROR(VLOOKUP(AE89,'CRUCE RIESGOS'!$C$21:$D$294,2,FALSE),"")</f>
        <v/>
      </c>
      <c r="AG89" s="14">
        <v>11.420000000000099</v>
      </c>
      <c r="AH89" s="14" t="str">
        <f>IFERROR(VLOOKUP(AG89,'CRUCE RIESGOS'!$C$21:$D$294,2,FALSE),"")</f>
        <v/>
      </c>
      <c r="AI89" s="14">
        <v>12.420000000000099</v>
      </c>
      <c r="AJ89" s="14" t="str">
        <f>IFERROR(VLOOKUP(AI89,'CRUCE RIESGOS'!$C$21:$D$294,2,FALSE),"")</f>
        <v/>
      </c>
      <c r="AK89" s="14">
        <v>13.420000000000099</v>
      </c>
      <c r="AL89" s="14" t="str">
        <f>IFERROR(VLOOKUP(AK89,'CRUCE RIESGOS'!$C$21:$D$294,2,FALSE),"")</f>
        <v/>
      </c>
      <c r="AM89" s="14">
        <v>14.420000000000099</v>
      </c>
      <c r="AN89" s="14" t="str">
        <f>IFERROR(VLOOKUP(AM89,'CRUCE RIESGOS'!$C$21:$D$294,2,FALSE),"")</f>
        <v/>
      </c>
      <c r="AO89" s="14">
        <v>15.420000000000099</v>
      </c>
      <c r="AP89" s="14" t="str">
        <f>IFERROR(VLOOKUP(AO89,'CRUCE RIESGOS'!$C$21:$D$294,2,FALSE),"")</f>
        <v/>
      </c>
      <c r="AQ89" s="14">
        <v>16.420000000000201</v>
      </c>
      <c r="AR89" s="14" t="str">
        <f>IFERROR(VLOOKUP(AQ89,'CRUCE RIESGOS'!$C$21:$D$294,2,FALSE),"")</f>
        <v/>
      </c>
      <c r="AS89" s="14">
        <v>17.420000000000201</v>
      </c>
      <c r="AT89" s="14" t="str">
        <f>IFERROR(VLOOKUP(AS89,'CRUCE RIESGOS'!$C$21:$D$294,2,FALSE),"")</f>
        <v/>
      </c>
      <c r="AU89" s="14">
        <v>18.420000000000201</v>
      </c>
      <c r="AV89" s="14" t="str">
        <f>IFERROR(VLOOKUP(AU89,'CRUCE RIESGOS'!$C$21:$D$294,2,FALSE),"")</f>
        <v/>
      </c>
      <c r="AW89" s="14">
        <v>19.420000000000201</v>
      </c>
      <c r="AX89" s="14" t="str">
        <f>IFERROR(VLOOKUP(AW89,'CRUCE RIESGOS'!$C$21:$D$294,2,FALSE),"")</f>
        <v/>
      </c>
      <c r="AY89" s="14">
        <v>20.420000000000201</v>
      </c>
      <c r="AZ89" s="14" t="str">
        <f>IFERROR(VLOOKUP(AY89,'CRUCE RIESGOS'!$C$21:$D$294,2,FALSE),"")</f>
        <v/>
      </c>
      <c r="BA89" s="14">
        <v>21.420000000000201</v>
      </c>
      <c r="BB89" s="14" t="str">
        <f>IFERROR(VLOOKUP(BA89,'CRUCE RIESGOS'!$C$21:$D$294,2,FALSE),"")</f>
        <v/>
      </c>
      <c r="BC89" s="14">
        <v>22.420000000000201</v>
      </c>
      <c r="BD89" s="14" t="str">
        <f>IFERROR(VLOOKUP(BC89,'CRUCE RIESGOS'!$C$21:$D$294,2,FALSE),"")</f>
        <v/>
      </c>
      <c r="BE89" s="14">
        <v>23.420000000000201</v>
      </c>
      <c r="BF89" s="14" t="str">
        <f>IFERROR(VLOOKUP(BE89,'CRUCE RIESGOS'!$C$21:$D$294,2,FALSE),"")</f>
        <v/>
      </c>
      <c r="BG89" s="14">
        <v>24.420000000000201</v>
      </c>
      <c r="BH89" s="14" t="str">
        <f>IFERROR(VLOOKUP(BG89,'CRUCE RIESGOS'!$C$21:$D$294,2,FALSE),"")</f>
        <v/>
      </c>
      <c r="BI89" s="14">
        <v>25.420000000000201</v>
      </c>
      <c r="BJ89" s="14" t="str">
        <f>IFERROR(VLOOKUP(BI89,'CRUCE RIESGOS'!$C$21:$D$294,2,FALSE),"")</f>
        <v/>
      </c>
    </row>
    <row r="90" spans="13:62">
      <c r="N90" s="14" t="str">
        <f t="shared" si="0"/>
        <v/>
      </c>
      <c r="P90" s="14" t="str">
        <f>IF(P91&lt;&gt;""," -R","")</f>
        <v/>
      </c>
      <c r="R90" s="14" t="str">
        <f>IF(R91&lt;&gt;""," -R","")</f>
        <v/>
      </c>
      <c r="T90" s="14" t="str">
        <f>IF(T91&lt;&gt;""," -R","")</f>
        <v/>
      </c>
      <c r="V90" s="14" t="str">
        <f>IF(V91&lt;&gt;""," -R","")</f>
        <v/>
      </c>
      <c r="X90" s="14" t="str">
        <f>IF(X91&lt;&gt;""," -R","")</f>
        <v/>
      </c>
      <c r="Z90" s="14" t="str">
        <f>IF(Z91&lt;&gt;""," -R","")</f>
        <v/>
      </c>
      <c r="AB90" s="14" t="str">
        <f>IF(AB91&lt;&gt;""," -R","")</f>
        <v/>
      </c>
      <c r="AD90" s="14" t="str">
        <f>IF(AD91&lt;&gt;""," -R","")</f>
        <v/>
      </c>
      <c r="AF90" s="14" t="str">
        <f t="shared" si="1"/>
        <v/>
      </c>
      <c r="AH90" s="14" t="str">
        <f t="shared" si="2"/>
        <v/>
      </c>
      <c r="AJ90" s="14" t="str">
        <f t="shared" si="3"/>
        <v/>
      </c>
      <c r="AL90" s="14" t="str">
        <f t="shared" si="4"/>
        <v/>
      </c>
      <c r="AN90" s="14" t="str">
        <f t="shared" si="5"/>
        <v/>
      </c>
      <c r="AP90" s="14" t="str">
        <f t="shared" si="6"/>
        <v/>
      </c>
      <c r="AR90" s="14" t="str">
        <f t="shared" si="7"/>
        <v/>
      </c>
      <c r="AT90" s="14" t="str">
        <f t="shared" si="8"/>
        <v/>
      </c>
      <c r="AV90" s="14" t="str">
        <f t="shared" si="9"/>
        <v/>
      </c>
      <c r="AX90" s="14" t="str">
        <f t="shared" si="10"/>
        <v/>
      </c>
      <c r="AZ90" s="14" t="str">
        <f t="shared" si="11"/>
        <v/>
      </c>
      <c r="BB90" s="14" t="str">
        <f t="shared" si="12"/>
        <v/>
      </c>
      <c r="BD90" s="14" t="str">
        <f t="shared" si="13"/>
        <v/>
      </c>
      <c r="BF90" s="14" t="str">
        <f t="shared" si="14"/>
        <v/>
      </c>
      <c r="BH90" s="14" t="str">
        <f t="shared" si="15"/>
        <v/>
      </c>
      <c r="BJ90" s="14" t="str">
        <f t="shared" si="16"/>
        <v/>
      </c>
    </row>
    <row r="91" spans="13:62">
      <c r="M91" s="14">
        <v>1.43</v>
      </c>
      <c r="N91" s="14" t="str">
        <f>IFERROR(VLOOKUP(M91,'CRUCE RIESGOS'!$C$21:$D$294,2,FALSE),"")</f>
        <v/>
      </c>
      <c r="O91" s="14">
        <v>2.4300000000000099</v>
      </c>
      <c r="P91" s="14" t="str">
        <f>IFERROR(VLOOKUP(O91,'CRUCE RIESGOS'!$C$21:$D$294,2,FALSE),"")</f>
        <v/>
      </c>
      <c r="Q91" s="14">
        <v>3.4300000000000201</v>
      </c>
      <c r="R91" s="14" t="str">
        <f>IFERROR(VLOOKUP(Q91,'CRUCE RIESGOS'!$C$21:$D$294,2,FALSE),"")</f>
        <v/>
      </c>
      <c r="S91" s="14">
        <v>4.4300000000000299</v>
      </c>
      <c r="T91" s="14" t="str">
        <f>IFERROR(VLOOKUP(S91,'CRUCE RIESGOS'!$C$21:$D$294,2,FALSE),"")</f>
        <v/>
      </c>
      <c r="U91" s="14">
        <v>5.4300000000000397</v>
      </c>
      <c r="V91" s="14" t="str">
        <f>IFERROR(VLOOKUP(U91,'CRUCE RIESGOS'!$C$21:$D$294,2,FALSE),"")</f>
        <v/>
      </c>
      <c r="W91" s="14">
        <v>6.4300000000000503</v>
      </c>
      <c r="X91" s="14" t="str">
        <f>IFERROR(VLOOKUP(W91,'CRUCE RIESGOS'!$C$21:$D$294,2,FALSE),"")</f>
        <v/>
      </c>
      <c r="Y91" s="14">
        <v>7.4300000000000601</v>
      </c>
      <c r="Z91" s="14" t="str">
        <f>IFERROR(VLOOKUP(Y91,'CRUCE RIESGOS'!$C$21:$D$294,2,FALSE),"")</f>
        <v/>
      </c>
      <c r="AA91" s="14">
        <v>8.4300000000000708</v>
      </c>
      <c r="AB91" s="14" t="str">
        <f>IFERROR(VLOOKUP(AA91,'CRUCE RIESGOS'!$C$21:$D$294,2,FALSE),"")</f>
        <v/>
      </c>
      <c r="AC91" s="14">
        <v>9.4300000000000797</v>
      </c>
      <c r="AD91" s="14" t="str">
        <f>IFERROR(VLOOKUP(AC91,'CRUCE RIESGOS'!$C$21:$D$294,2,FALSE),"")</f>
        <v/>
      </c>
      <c r="AE91" s="14">
        <v>10.430000000000099</v>
      </c>
      <c r="AF91" s="14" t="str">
        <f>IFERROR(VLOOKUP(AE91,'CRUCE RIESGOS'!$C$21:$D$294,2,FALSE),"")</f>
        <v/>
      </c>
      <c r="AG91" s="14">
        <v>11.430000000000099</v>
      </c>
      <c r="AH91" s="14" t="str">
        <f>IFERROR(VLOOKUP(AG91,'CRUCE RIESGOS'!$C$21:$D$294,2,FALSE),"")</f>
        <v/>
      </c>
      <c r="AI91" s="14">
        <v>12.430000000000099</v>
      </c>
      <c r="AJ91" s="14" t="str">
        <f>IFERROR(VLOOKUP(AI91,'CRUCE RIESGOS'!$C$21:$D$294,2,FALSE),"")</f>
        <v/>
      </c>
      <c r="AK91" s="14">
        <v>13.430000000000099</v>
      </c>
      <c r="AL91" s="14" t="str">
        <f>IFERROR(VLOOKUP(AK91,'CRUCE RIESGOS'!$C$21:$D$294,2,FALSE),"")</f>
        <v/>
      </c>
      <c r="AM91" s="14">
        <v>14.430000000000099</v>
      </c>
      <c r="AN91" s="14" t="str">
        <f>IFERROR(VLOOKUP(AM91,'CRUCE RIESGOS'!$C$21:$D$294,2,FALSE),"")</f>
        <v/>
      </c>
      <c r="AO91" s="14">
        <v>15.430000000000099</v>
      </c>
      <c r="AP91" s="14" t="str">
        <f>IFERROR(VLOOKUP(AO91,'CRUCE RIESGOS'!$C$21:$D$294,2,FALSE),"")</f>
        <v/>
      </c>
      <c r="AQ91" s="14">
        <v>16.430000000000099</v>
      </c>
      <c r="AR91" s="14" t="str">
        <f>IFERROR(VLOOKUP(AQ91,'CRUCE RIESGOS'!$C$21:$D$294,2,FALSE),"")</f>
        <v/>
      </c>
      <c r="AS91" s="14">
        <v>17.430000000000199</v>
      </c>
      <c r="AT91" s="14" t="str">
        <f>IFERROR(VLOOKUP(AS91,'CRUCE RIESGOS'!$C$21:$D$294,2,FALSE),"")</f>
        <v/>
      </c>
      <c r="AU91" s="14">
        <v>18.430000000000199</v>
      </c>
      <c r="AV91" s="14" t="str">
        <f>IFERROR(VLOOKUP(AU91,'CRUCE RIESGOS'!$C$21:$D$294,2,FALSE),"")</f>
        <v/>
      </c>
      <c r="AW91" s="14">
        <v>19.430000000000199</v>
      </c>
      <c r="AX91" s="14" t="str">
        <f>IFERROR(VLOOKUP(AW91,'CRUCE RIESGOS'!$C$21:$D$294,2,FALSE),"")</f>
        <v/>
      </c>
      <c r="AY91" s="14">
        <v>20.430000000000199</v>
      </c>
      <c r="AZ91" s="14" t="str">
        <f>IFERROR(VLOOKUP(AY91,'CRUCE RIESGOS'!$C$21:$D$294,2,FALSE),"")</f>
        <v/>
      </c>
      <c r="BA91" s="14">
        <v>21.430000000000199</v>
      </c>
      <c r="BB91" s="14" t="str">
        <f>IFERROR(VLOOKUP(BA91,'CRUCE RIESGOS'!$C$21:$D$294,2,FALSE),"")</f>
        <v/>
      </c>
      <c r="BC91" s="14">
        <v>22.430000000000199</v>
      </c>
      <c r="BD91" s="14" t="str">
        <f>IFERROR(VLOOKUP(BC91,'CRUCE RIESGOS'!$C$21:$D$294,2,FALSE),"")</f>
        <v/>
      </c>
      <c r="BE91" s="14">
        <v>23.430000000000199</v>
      </c>
      <c r="BF91" s="14" t="str">
        <f>IFERROR(VLOOKUP(BE91,'CRUCE RIESGOS'!$C$21:$D$294,2,FALSE),"")</f>
        <v/>
      </c>
      <c r="BG91" s="14">
        <v>24.430000000000199</v>
      </c>
      <c r="BH91" s="14" t="str">
        <f>IFERROR(VLOOKUP(BG91,'CRUCE RIESGOS'!$C$21:$D$294,2,FALSE),"")</f>
        <v/>
      </c>
      <c r="BI91" s="14">
        <v>25.430000000000199</v>
      </c>
      <c r="BJ91" s="14" t="str">
        <f>IFERROR(VLOOKUP(BI91,'CRUCE RIESGOS'!$C$21:$D$294,2,FALSE),"")</f>
        <v/>
      </c>
    </row>
    <row r="92" spans="13:62">
      <c r="N92" s="14" t="str">
        <f t="shared" si="0"/>
        <v/>
      </c>
      <c r="P92" s="14" t="str">
        <f>IF(P93&lt;&gt;""," -R","")</f>
        <v/>
      </c>
      <c r="R92" s="14" t="str">
        <f>IF(R93&lt;&gt;""," -R","")</f>
        <v/>
      </c>
      <c r="T92" s="14" t="str">
        <f>IF(T93&lt;&gt;""," -R","")</f>
        <v/>
      </c>
      <c r="V92" s="14" t="str">
        <f>IF(V93&lt;&gt;""," -R","")</f>
        <v/>
      </c>
      <c r="X92" s="14" t="str">
        <f>IF(X93&lt;&gt;""," -R","")</f>
        <v/>
      </c>
      <c r="Z92" s="14" t="str">
        <f>IF(Z93&lt;&gt;""," -R","")</f>
        <v/>
      </c>
      <c r="AB92" s="14" t="str">
        <f>IF(AB93&lt;&gt;""," -R","")</f>
        <v/>
      </c>
      <c r="AD92" s="14" t="str">
        <f>IF(AD93&lt;&gt;""," -R","")</f>
        <v/>
      </c>
      <c r="AF92" s="14" t="str">
        <f t="shared" si="1"/>
        <v/>
      </c>
      <c r="AH92" s="14" t="str">
        <f t="shared" si="2"/>
        <v/>
      </c>
      <c r="AJ92" s="14" t="str">
        <f t="shared" si="3"/>
        <v/>
      </c>
      <c r="AL92" s="14" t="str">
        <f t="shared" si="4"/>
        <v/>
      </c>
      <c r="AN92" s="14" t="str">
        <f t="shared" si="5"/>
        <v/>
      </c>
      <c r="AP92" s="14" t="str">
        <f t="shared" si="6"/>
        <v/>
      </c>
      <c r="AR92" s="14" t="str">
        <f t="shared" si="7"/>
        <v/>
      </c>
      <c r="AT92" s="14" t="str">
        <f t="shared" si="8"/>
        <v/>
      </c>
      <c r="AV92" s="14" t="str">
        <f t="shared" si="9"/>
        <v/>
      </c>
      <c r="AX92" s="14" t="str">
        <f t="shared" si="10"/>
        <v/>
      </c>
      <c r="AZ92" s="14" t="str">
        <f t="shared" si="11"/>
        <v/>
      </c>
      <c r="BB92" s="14" t="str">
        <f t="shared" si="12"/>
        <v/>
      </c>
      <c r="BD92" s="14" t="str">
        <f t="shared" si="13"/>
        <v/>
      </c>
      <c r="BF92" s="14" t="str">
        <f t="shared" si="14"/>
        <v/>
      </c>
      <c r="BH92" s="14" t="str">
        <f t="shared" si="15"/>
        <v/>
      </c>
      <c r="BJ92" s="14" t="str">
        <f t="shared" si="16"/>
        <v/>
      </c>
    </row>
    <row r="93" spans="13:62">
      <c r="M93" s="14">
        <v>1.44</v>
      </c>
      <c r="N93" s="14" t="str">
        <f>IFERROR(VLOOKUP(M93,'CRUCE RIESGOS'!$C$21:$D$294,2,FALSE),"")</f>
        <v/>
      </c>
      <c r="O93" s="14">
        <v>2.4400000000000102</v>
      </c>
      <c r="P93" s="14" t="str">
        <f>IFERROR(VLOOKUP(O93,'CRUCE RIESGOS'!$C$21:$D$294,2,FALSE),"")</f>
        <v/>
      </c>
      <c r="Q93" s="14">
        <v>3.4400000000000199</v>
      </c>
      <c r="R93" s="14" t="str">
        <f>IFERROR(VLOOKUP(Q93,'CRUCE RIESGOS'!$C$21:$D$294,2,FALSE),"")</f>
        <v/>
      </c>
      <c r="S93" s="14">
        <v>4.4400000000000297</v>
      </c>
      <c r="T93" s="14" t="str">
        <f>IFERROR(VLOOKUP(S93,'CRUCE RIESGOS'!$C$21:$D$294,2,FALSE),"")</f>
        <v/>
      </c>
      <c r="U93" s="14">
        <v>5.4400000000000404</v>
      </c>
      <c r="V93" s="14" t="str">
        <f>IFERROR(VLOOKUP(U93,'CRUCE RIESGOS'!$C$21:$D$294,2,FALSE),"")</f>
        <v/>
      </c>
      <c r="W93" s="14">
        <v>6.4400000000000501</v>
      </c>
      <c r="X93" s="14" t="str">
        <f>IFERROR(VLOOKUP(W93,'CRUCE RIESGOS'!$C$21:$D$294,2,FALSE),"")</f>
        <v/>
      </c>
      <c r="Y93" s="14">
        <v>7.4400000000000599</v>
      </c>
      <c r="Z93" s="14" t="str">
        <f>IFERROR(VLOOKUP(Y93,'CRUCE RIESGOS'!$C$21:$D$294,2,FALSE),"")</f>
        <v/>
      </c>
      <c r="AA93" s="14">
        <v>8.4400000000000706</v>
      </c>
      <c r="AB93" s="14" t="str">
        <f>IFERROR(VLOOKUP(AA93,'CRUCE RIESGOS'!$C$21:$D$294,2,FALSE),"")</f>
        <v/>
      </c>
      <c r="AC93" s="14">
        <v>9.4400000000000794</v>
      </c>
      <c r="AD93" s="14" t="str">
        <f>IFERROR(VLOOKUP(AC93,'CRUCE RIESGOS'!$C$21:$D$294,2,FALSE),"")</f>
        <v/>
      </c>
      <c r="AE93" s="14">
        <v>10.440000000000101</v>
      </c>
      <c r="AF93" s="14" t="str">
        <f>IFERROR(VLOOKUP(AE93,'CRUCE RIESGOS'!$C$21:$D$294,2,FALSE),"")</f>
        <v/>
      </c>
      <c r="AG93" s="14">
        <v>11.440000000000101</v>
      </c>
      <c r="AH93" s="14" t="str">
        <f>IFERROR(VLOOKUP(AG93,'CRUCE RIESGOS'!$C$21:$D$294,2,FALSE),"")</f>
        <v/>
      </c>
      <c r="AI93" s="14">
        <v>12.440000000000101</v>
      </c>
      <c r="AJ93" s="14" t="str">
        <f>IFERROR(VLOOKUP(AI93,'CRUCE RIESGOS'!$C$21:$D$294,2,FALSE),"")</f>
        <v/>
      </c>
      <c r="AK93" s="14">
        <v>13.440000000000101</v>
      </c>
      <c r="AL93" s="14" t="str">
        <f>IFERROR(VLOOKUP(AK93,'CRUCE RIESGOS'!$C$21:$D$294,2,FALSE),"")</f>
        <v/>
      </c>
      <c r="AM93" s="14">
        <v>14.440000000000101</v>
      </c>
      <c r="AN93" s="14" t="str">
        <f>IFERROR(VLOOKUP(AM93,'CRUCE RIESGOS'!$C$21:$D$294,2,FALSE),"")</f>
        <v/>
      </c>
      <c r="AO93" s="14">
        <v>15.440000000000101</v>
      </c>
      <c r="AP93" s="14" t="str">
        <f>IFERROR(VLOOKUP(AO93,'CRUCE RIESGOS'!$C$21:$D$294,2,FALSE),"")</f>
        <v/>
      </c>
      <c r="AQ93" s="14">
        <v>16.4400000000002</v>
      </c>
      <c r="AR93" s="14" t="str">
        <f>IFERROR(VLOOKUP(AQ93,'CRUCE RIESGOS'!$C$21:$D$294,2,FALSE),"")</f>
        <v/>
      </c>
      <c r="AS93" s="14">
        <v>17.4400000000002</v>
      </c>
      <c r="AT93" s="14" t="str">
        <f>IFERROR(VLOOKUP(AS93,'CRUCE RIESGOS'!$C$21:$D$294,2,FALSE),"")</f>
        <v/>
      </c>
      <c r="AU93" s="14">
        <v>18.4400000000002</v>
      </c>
      <c r="AV93" s="14" t="str">
        <f>IFERROR(VLOOKUP(AU93,'CRUCE RIESGOS'!$C$21:$D$294,2,FALSE),"")</f>
        <v/>
      </c>
      <c r="AW93" s="14">
        <v>19.4400000000002</v>
      </c>
      <c r="AX93" s="14" t="str">
        <f>IFERROR(VLOOKUP(AW93,'CRUCE RIESGOS'!$C$21:$D$294,2,FALSE),"")</f>
        <v/>
      </c>
      <c r="AY93" s="14">
        <v>20.4400000000002</v>
      </c>
      <c r="AZ93" s="14" t="str">
        <f>IFERROR(VLOOKUP(AY93,'CRUCE RIESGOS'!$C$21:$D$294,2,FALSE),"")</f>
        <v/>
      </c>
      <c r="BA93" s="14">
        <v>21.4400000000002</v>
      </c>
      <c r="BB93" s="14" t="str">
        <f>IFERROR(VLOOKUP(BA93,'CRUCE RIESGOS'!$C$21:$D$294,2,FALSE),"")</f>
        <v/>
      </c>
      <c r="BC93" s="14">
        <v>22.4400000000002</v>
      </c>
      <c r="BD93" s="14" t="str">
        <f>IFERROR(VLOOKUP(BC93,'CRUCE RIESGOS'!$C$21:$D$294,2,FALSE),"")</f>
        <v/>
      </c>
      <c r="BE93" s="14">
        <v>23.4400000000002</v>
      </c>
      <c r="BF93" s="14" t="str">
        <f>IFERROR(VLOOKUP(BE93,'CRUCE RIESGOS'!$C$21:$D$294,2,FALSE),"")</f>
        <v/>
      </c>
      <c r="BG93" s="14">
        <v>24.4400000000002</v>
      </c>
      <c r="BH93" s="14" t="str">
        <f>IFERROR(VLOOKUP(BG93,'CRUCE RIESGOS'!$C$21:$D$294,2,FALSE),"")</f>
        <v/>
      </c>
      <c r="BI93" s="14">
        <v>25.4400000000002</v>
      </c>
      <c r="BJ93" s="14" t="str">
        <f>IFERROR(VLOOKUP(BI93,'CRUCE RIESGOS'!$C$21:$D$294,2,FALSE),"")</f>
        <v/>
      </c>
    </row>
    <row r="94" spans="13:62">
      <c r="N94" s="14" t="str">
        <f t="shared" si="0"/>
        <v/>
      </c>
      <c r="P94" s="14" t="str">
        <f>IF(P95&lt;&gt;""," -R","")</f>
        <v/>
      </c>
      <c r="R94" s="14" t="str">
        <f>IF(R95&lt;&gt;""," -R","")</f>
        <v/>
      </c>
      <c r="T94" s="14" t="str">
        <f>IF(T95&lt;&gt;""," -R","")</f>
        <v/>
      </c>
      <c r="V94" s="14" t="str">
        <f>IF(V95&lt;&gt;""," -R","")</f>
        <v/>
      </c>
      <c r="X94" s="14" t="str">
        <f>IF(X95&lt;&gt;""," -R","")</f>
        <v/>
      </c>
      <c r="Z94" s="14" t="str">
        <f>IF(Z95&lt;&gt;""," -R","")</f>
        <v/>
      </c>
      <c r="AB94" s="14" t="str">
        <f>IF(AB95&lt;&gt;""," -R","")</f>
        <v/>
      </c>
      <c r="AD94" s="14" t="str">
        <f>IF(AD95&lt;&gt;""," -R","")</f>
        <v/>
      </c>
      <c r="AF94" s="14" t="str">
        <f t="shared" si="1"/>
        <v/>
      </c>
      <c r="AH94" s="14" t="str">
        <f t="shared" si="2"/>
        <v/>
      </c>
      <c r="AJ94" s="14" t="str">
        <f t="shared" si="3"/>
        <v/>
      </c>
      <c r="AL94" s="14" t="str">
        <f t="shared" si="4"/>
        <v/>
      </c>
      <c r="AN94" s="14" t="str">
        <f t="shared" si="5"/>
        <v/>
      </c>
      <c r="AP94" s="14" t="str">
        <f t="shared" si="6"/>
        <v/>
      </c>
      <c r="AR94" s="14" t="str">
        <f t="shared" si="7"/>
        <v/>
      </c>
      <c r="AT94" s="14" t="str">
        <f t="shared" si="8"/>
        <v/>
      </c>
      <c r="AV94" s="14" t="str">
        <f t="shared" si="9"/>
        <v/>
      </c>
      <c r="AX94" s="14" t="str">
        <f t="shared" si="10"/>
        <v/>
      </c>
      <c r="AZ94" s="14" t="str">
        <f t="shared" si="11"/>
        <v/>
      </c>
      <c r="BB94" s="14" t="str">
        <f t="shared" si="12"/>
        <v/>
      </c>
      <c r="BD94" s="14" t="str">
        <f t="shared" si="13"/>
        <v/>
      </c>
      <c r="BF94" s="14" t="str">
        <f t="shared" si="14"/>
        <v/>
      </c>
      <c r="BH94" s="14" t="str">
        <f t="shared" si="15"/>
        <v/>
      </c>
      <c r="BJ94" s="14" t="str">
        <f t="shared" si="16"/>
        <v/>
      </c>
    </row>
    <row r="95" spans="13:62">
      <c r="M95" s="14">
        <v>1.45</v>
      </c>
      <c r="N95" s="14" t="str">
        <f>IFERROR(VLOOKUP(M95,'CRUCE RIESGOS'!$C$21:$D$294,2,FALSE),"")</f>
        <v/>
      </c>
      <c r="O95" s="14">
        <v>2.4500000000000099</v>
      </c>
      <c r="P95" s="14" t="str">
        <f>IFERROR(VLOOKUP(O95,'CRUCE RIESGOS'!$C$21:$D$294,2,FALSE),"")</f>
        <v/>
      </c>
      <c r="Q95" s="14">
        <v>3.4500000000000202</v>
      </c>
      <c r="R95" s="14" t="str">
        <f>IFERROR(VLOOKUP(Q95,'CRUCE RIESGOS'!$C$21:$D$294,2,FALSE),"")</f>
        <v/>
      </c>
      <c r="S95" s="14">
        <v>4.4500000000000304</v>
      </c>
      <c r="T95" s="14" t="str">
        <f>IFERROR(VLOOKUP(S95,'CRUCE RIESGOS'!$C$21:$D$294,2,FALSE),"")</f>
        <v/>
      </c>
      <c r="U95" s="14">
        <v>5.4500000000000401</v>
      </c>
      <c r="V95" s="14" t="str">
        <f>IFERROR(VLOOKUP(U95,'CRUCE RIESGOS'!$C$21:$D$294,2,FALSE),"")</f>
        <v/>
      </c>
      <c r="W95" s="14">
        <v>6.4500000000000499</v>
      </c>
      <c r="X95" s="14" t="str">
        <f>IFERROR(VLOOKUP(W95,'CRUCE RIESGOS'!$C$21:$D$294,2,FALSE),"")</f>
        <v/>
      </c>
      <c r="Y95" s="14">
        <v>7.4500000000000597</v>
      </c>
      <c r="Z95" s="14" t="str">
        <f>IFERROR(VLOOKUP(Y95,'CRUCE RIESGOS'!$C$21:$D$294,2,FALSE),"")</f>
        <v/>
      </c>
      <c r="AA95" s="14">
        <v>8.4500000000000703</v>
      </c>
      <c r="AB95" s="14" t="str">
        <f>IFERROR(VLOOKUP(AA95,'CRUCE RIESGOS'!$C$21:$D$294,2,FALSE),"")</f>
        <v/>
      </c>
      <c r="AC95" s="14">
        <v>9.4500000000000792</v>
      </c>
      <c r="AD95" s="14" t="str">
        <f>IFERROR(VLOOKUP(AC95,'CRUCE RIESGOS'!$C$21:$D$294,2,FALSE),"")</f>
        <v/>
      </c>
      <c r="AE95" s="14">
        <v>10.450000000000101</v>
      </c>
      <c r="AF95" s="14" t="str">
        <f>IFERROR(VLOOKUP(AE95,'CRUCE RIESGOS'!$C$21:$D$294,2,FALSE),"")</f>
        <v/>
      </c>
      <c r="AG95" s="14">
        <v>11.450000000000101</v>
      </c>
      <c r="AH95" s="14" t="str">
        <f>IFERROR(VLOOKUP(AG95,'CRUCE RIESGOS'!$C$21:$D$294,2,FALSE),"")</f>
        <v/>
      </c>
      <c r="AI95" s="14">
        <v>12.450000000000101</v>
      </c>
      <c r="AJ95" s="14" t="str">
        <f>IFERROR(VLOOKUP(AI95,'CRUCE RIESGOS'!$C$21:$D$294,2,FALSE),"")</f>
        <v/>
      </c>
      <c r="AK95" s="14">
        <v>13.450000000000101</v>
      </c>
      <c r="AL95" s="14" t="str">
        <f>IFERROR(VLOOKUP(AK95,'CRUCE RIESGOS'!$C$21:$D$294,2,FALSE),"")</f>
        <v/>
      </c>
      <c r="AM95" s="14">
        <v>14.450000000000101</v>
      </c>
      <c r="AN95" s="14" t="str">
        <f>IFERROR(VLOOKUP(AM95,'CRUCE RIESGOS'!$C$21:$D$294,2,FALSE),"")</f>
        <v/>
      </c>
      <c r="AO95" s="14">
        <v>15.450000000000101</v>
      </c>
      <c r="AP95" s="14" t="str">
        <f>IFERROR(VLOOKUP(AO95,'CRUCE RIESGOS'!$C$21:$D$294,2,FALSE),"")</f>
        <v/>
      </c>
      <c r="AQ95" s="14">
        <v>16.450000000000099</v>
      </c>
      <c r="AR95" s="14" t="str">
        <f>IFERROR(VLOOKUP(AQ95,'CRUCE RIESGOS'!$C$21:$D$294,2,FALSE),"")</f>
        <v/>
      </c>
      <c r="AS95" s="14">
        <v>17.450000000000198</v>
      </c>
      <c r="AT95" s="14" t="str">
        <f>IFERROR(VLOOKUP(AS95,'CRUCE RIESGOS'!$C$21:$D$294,2,FALSE),"")</f>
        <v/>
      </c>
      <c r="AU95" s="14">
        <v>18.450000000000198</v>
      </c>
      <c r="AV95" s="14" t="str">
        <f>IFERROR(VLOOKUP(AU95,'CRUCE RIESGOS'!$C$21:$D$294,2,FALSE),"")</f>
        <v/>
      </c>
      <c r="AW95" s="14">
        <v>19.450000000000198</v>
      </c>
      <c r="AX95" s="14" t="str">
        <f>IFERROR(VLOOKUP(AW95,'CRUCE RIESGOS'!$C$21:$D$294,2,FALSE),"")</f>
        <v/>
      </c>
      <c r="AY95" s="14">
        <v>20.450000000000198</v>
      </c>
      <c r="AZ95" s="14" t="str">
        <f>IFERROR(VLOOKUP(AY95,'CRUCE RIESGOS'!$C$21:$D$294,2,FALSE),"")</f>
        <v/>
      </c>
      <c r="BA95" s="14">
        <v>21.450000000000198</v>
      </c>
      <c r="BB95" s="14" t="str">
        <f>IFERROR(VLOOKUP(BA95,'CRUCE RIESGOS'!$C$21:$D$294,2,FALSE),"")</f>
        <v/>
      </c>
      <c r="BC95" s="14">
        <v>22.450000000000198</v>
      </c>
      <c r="BD95" s="14" t="str">
        <f>IFERROR(VLOOKUP(BC95,'CRUCE RIESGOS'!$C$21:$D$294,2,FALSE),"")</f>
        <v/>
      </c>
      <c r="BE95" s="14">
        <v>23.450000000000198</v>
      </c>
      <c r="BF95" s="14" t="str">
        <f>IFERROR(VLOOKUP(BE95,'CRUCE RIESGOS'!$C$21:$D$294,2,FALSE),"")</f>
        <v/>
      </c>
      <c r="BG95" s="14">
        <v>24.450000000000198</v>
      </c>
      <c r="BH95" s="14" t="str">
        <f>IFERROR(VLOOKUP(BG95,'CRUCE RIESGOS'!$C$21:$D$294,2,FALSE),"")</f>
        <v/>
      </c>
      <c r="BI95" s="14">
        <v>25.450000000000198</v>
      </c>
      <c r="BJ95" s="14" t="str">
        <f>IFERROR(VLOOKUP(BI95,'CRUCE RIESGOS'!$C$21:$D$294,2,FALSE),"")</f>
        <v/>
      </c>
    </row>
    <row r="96" spans="13:62">
      <c r="N96" s="14" t="str">
        <f t="shared" si="0"/>
        <v/>
      </c>
      <c r="P96" s="14" t="str">
        <f>IF(P97&lt;&gt;""," -R","")</f>
        <v/>
      </c>
      <c r="R96" s="14" t="str">
        <f>IF(R97&lt;&gt;""," -R","")</f>
        <v/>
      </c>
      <c r="T96" s="14" t="str">
        <f>IF(T97&lt;&gt;""," -R","")</f>
        <v/>
      </c>
      <c r="V96" s="14" t="str">
        <f>IF(V97&lt;&gt;""," -R","")</f>
        <v/>
      </c>
      <c r="X96" s="14" t="str">
        <f>IF(X97&lt;&gt;""," -R","")</f>
        <v/>
      </c>
      <c r="Z96" s="14" t="str">
        <f>IF(Z97&lt;&gt;""," -R","")</f>
        <v/>
      </c>
      <c r="AB96" s="14" t="str">
        <f>IF(AB97&lt;&gt;""," -R","")</f>
        <v/>
      </c>
      <c r="AD96" s="14" t="str">
        <f>IF(AD97&lt;&gt;""," -R","")</f>
        <v/>
      </c>
      <c r="AF96" s="14" t="str">
        <f t="shared" si="1"/>
        <v/>
      </c>
      <c r="AH96" s="14" t="str">
        <f t="shared" si="2"/>
        <v/>
      </c>
      <c r="AJ96" s="14" t="str">
        <f t="shared" si="3"/>
        <v/>
      </c>
      <c r="AL96" s="14" t="str">
        <f t="shared" si="4"/>
        <v/>
      </c>
      <c r="AN96" s="14" t="str">
        <f t="shared" si="5"/>
        <v/>
      </c>
      <c r="AP96" s="14" t="str">
        <f t="shared" si="6"/>
        <v/>
      </c>
      <c r="AR96" s="14" t="str">
        <f t="shared" si="7"/>
        <v/>
      </c>
      <c r="AT96" s="14" t="str">
        <f t="shared" si="8"/>
        <v/>
      </c>
      <c r="AV96" s="14" t="str">
        <f t="shared" si="9"/>
        <v/>
      </c>
      <c r="AX96" s="14" t="str">
        <f t="shared" si="10"/>
        <v/>
      </c>
      <c r="AZ96" s="14" t="str">
        <f t="shared" si="11"/>
        <v/>
      </c>
      <c r="BB96" s="14" t="str">
        <f t="shared" si="12"/>
        <v/>
      </c>
      <c r="BD96" s="14" t="str">
        <f t="shared" si="13"/>
        <v/>
      </c>
      <c r="BF96" s="14" t="str">
        <f t="shared" si="14"/>
        <v/>
      </c>
      <c r="BH96" s="14" t="str">
        <f t="shared" si="15"/>
        <v/>
      </c>
      <c r="BJ96" s="14" t="str">
        <f t="shared" si="16"/>
        <v/>
      </c>
    </row>
    <row r="97" spans="13:62">
      <c r="M97" s="14">
        <v>1.46</v>
      </c>
      <c r="N97" s="14" t="str">
        <f>IFERROR(VLOOKUP(M97,'CRUCE RIESGOS'!$C$21:$D$294,2,FALSE),"")</f>
        <v/>
      </c>
      <c r="O97" s="14">
        <v>2.4600000000000102</v>
      </c>
      <c r="P97" s="14" t="str">
        <f>IFERROR(VLOOKUP(O97,'CRUCE RIESGOS'!$C$21:$D$294,2,FALSE),"")</f>
        <v/>
      </c>
      <c r="Q97" s="14">
        <v>3.4600000000000199</v>
      </c>
      <c r="R97" s="14" t="str">
        <f>IFERROR(VLOOKUP(Q97,'CRUCE RIESGOS'!$C$21:$D$294,2,FALSE),"")</f>
        <v/>
      </c>
      <c r="S97" s="14">
        <v>4.4600000000000302</v>
      </c>
      <c r="T97" s="14" t="str">
        <f>IFERROR(VLOOKUP(S97,'CRUCE RIESGOS'!$C$21:$D$294,2,FALSE),"")</f>
        <v/>
      </c>
      <c r="U97" s="14">
        <v>5.4600000000000399</v>
      </c>
      <c r="V97" s="14" t="str">
        <f>IFERROR(VLOOKUP(U97,'CRUCE RIESGOS'!$C$21:$D$294,2,FALSE),"")</f>
        <v/>
      </c>
      <c r="W97" s="14">
        <v>6.4600000000000497</v>
      </c>
      <c r="X97" s="14" t="str">
        <f>IFERROR(VLOOKUP(W97,'CRUCE RIESGOS'!$C$21:$D$294,2,FALSE),"")</f>
        <v/>
      </c>
      <c r="Y97" s="14">
        <v>7.4600000000000604</v>
      </c>
      <c r="Z97" s="14" t="str">
        <f>IFERROR(VLOOKUP(Y97,'CRUCE RIESGOS'!$C$21:$D$294,2,FALSE),"")</f>
        <v/>
      </c>
      <c r="AA97" s="14">
        <v>8.4600000000000701</v>
      </c>
      <c r="AB97" s="14" t="str">
        <f>IFERROR(VLOOKUP(AA97,'CRUCE RIESGOS'!$C$21:$D$294,2,FALSE),"")</f>
        <v/>
      </c>
      <c r="AC97" s="14">
        <v>9.4600000000000808</v>
      </c>
      <c r="AD97" s="14" t="str">
        <f>IFERROR(VLOOKUP(AC97,'CRUCE RIESGOS'!$C$21:$D$294,2,FALSE),"")</f>
        <v/>
      </c>
      <c r="AE97" s="14">
        <v>10.4600000000001</v>
      </c>
      <c r="AF97" s="14" t="str">
        <f>IFERROR(VLOOKUP(AE97,'CRUCE RIESGOS'!$C$21:$D$294,2,FALSE),"")</f>
        <v/>
      </c>
      <c r="AG97" s="14">
        <v>11.4600000000001</v>
      </c>
      <c r="AH97" s="14" t="str">
        <f>IFERROR(VLOOKUP(AG97,'CRUCE RIESGOS'!$C$21:$D$294,2,FALSE),"")</f>
        <v/>
      </c>
      <c r="AI97" s="14">
        <v>12.4600000000001</v>
      </c>
      <c r="AJ97" s="14" t="str">
        <f>IFERROR(VLOOKUP(AI97,'CRUCE RIESGOS'!$C$21:$D$294,2,FALSE),"")</f>
        <v/>
      </c>
      <c r="AK97" s="14">
        <v>13.4600000000001</v>
      </c>
      <c r="AL97" s="14" t="str">
        <f>IFERROR(VLOOKUP(AK97,'CRUCE RIESGOS'!$C$21:$D$294,2,FALSE),"")</f>
        <v/>
      </c>
      <c r="AM97" s="14">
        <v>14.4600000000001</v>
      </c>
      <c r="AN97" s="14" t="str">
        <f>IFERROR(VLOOKUP(AM97,'CRUCE RIESGOS'!$C$21:$D$294,2,FALSE),"")</f>
        <v/>
      </c>
      <c r="AO97" s="14">
        <v>15.4600000000001</v>
      </c>
      <c r="AP97" s="14" t="str">
        <f>IFERROR(VLOOKUP(AO97,'CRUCE RIESGOS'!$C$21:$D$294,2,FALSE),"")</f>
        <v/>
      </c>
      <c r="AQ97" s="14">
        <v>16.4600000000002</v>
      </c>
      <c r="AR97" s="14" t="str">
        <f>IFERROR(VLOOKUP(AQ97,'CRUCE RIESGOS'!$C$21:$D$294,2,FALSE),"")</f>
        <v/>
      </c>
      <c r="AS97" s="14">
        <v>17.4600000000002</v>
      </c>
      <c r="AT97" s="14" t="str">
        <f>IFERROR(VLOOKUP(AS97,'CRUCE RIESGOS'!$C$21:$D$294,2,FALSE),"")</f>
        <v/>
      </c>
      <c r="AU97" s="14">
        <v>18.4600000000002</v>
      </c>
      <c r="AV97" s="14" t="str">
        <f>IFERROR(VLOOKUP(AU97,'CRUCE RIESGOS'!$C$21:$D$294,2,FALSE),"")</f>
        <v/>
      </c>
      <c r="AW97" s="14">
        <v>19.4600000000002</v>
      </c>
      <c r="AX97" s="14" t="str">
        <f>IFERROR(VLOOKUP(AW97,'CRUCE RIESGOS'!$C$21:$D$294,2,FALSE),"")</f>
        <v/>
      </c>
      <c r="AY97" s="14">
        <v>20.4600000000002</v>
      </c>
      <c r="AZ97" s="14" t="str">
        <f>IFERROR(VLOOKUP(AY97,'CRUCE RIESGOS'!$C$21:$D$294,2,FALSE),"")</f>
        <v/>
      </c>
      <c r="BA97" s="14">
        <v>21.4600000000002</v>
      </c>
      <c r="BB97" s="14" t="str">
        <f>IFERROR(VLOOKUP(BA97,'CRUCE RIESGOS'!$C$21:$D$294,2,FALSE),"")</f>
        <v/>
      </c>
      <c r="BC97" s="14">
        <v>22.4600000000002</v>
      </c>
      <c r="BD97" s="14" t="str">
        <f>IFERROR(VLOOKUP(BC97,'CRUCE RIESGOS'!$C$21:$D$294,2,FALSE),"")</f>
        <v/>
      </c>
      <c r="BE97" s="14">
        <v>23.4600000000002</v>
      </c>
      <c r="BF97" s="14" t="str">
        <f>IFERROR(VLOOKUP(BE97,'CRUCE RIESGOS'!$C$21:$D$294,2,FALSE),"")</f>
        <v/>
      </c>
      <c r="BG97" s="14">
        <v>24.4600000000002</v>
      </c>
      <c r="BH97" s="14" t="str">
        <f>IFERROR(VLOOKUP(BG97,'CRUCE RIESGOS'!$C$21:$D$294,2,FALSE),"")</f>
        <v/>
      </c>
      <c r="BI97" s="14">
        <v>25.4600000000002</v>
      </c>
      <c r="BJ97" s="14" t="str">
        <f>IFERROR(VLOOKUP(BI97,'CRUCE RIESGOS'!$C$21:$D$294,2,FALSE),"")</f>
        <v/>
      </c>
    </row>
    <row r="98" spans="13:62">
      <c r="N98" s="14" t="str">
        <f t="shared" si="0"/>
        <v/>
      </c>
      <c r="P98" s="14" t="str">
        <f>IF(P99&lt;&gt;""," -R","")</f>
        <v/>
      </c>
      <c r="R98" s="14" t="str">
        <f>IF(R99&lt;&gt;""," -R","")</f>
        <v/>
      </c>
      <c r="T98" s="14" t="str">
        <f>IF(T99&lt;&gt;""," -R","")</f>
        <v/>
      </c>
      <c r="V98" s="14" t="str">
        <f>IF(V99&lt;&gt;""," -R","")</f>
        <v/>
      </c>
      <c r="X98" s="14" t="str">
        <f>IF(X99&lt;&gt;""," -R","")</f>
        <v/>
      </c>
      <c r="Z98" s="14" t="str">
        <f>IF(Z99&lt;&gt;""," -R","")</f>
        <v/>
      </c>
      <c r="AB98" s="14" t="str">
        <f>IF(AB99&lt;&gt;""," -R","")</f>
        <v/>
      </c>
      <c r="AD98" s="14" t="str">
        <f>IF(AD99&lt;&gt;""," -R","")</f>
        <v/>
      </c>
      <c r="AF98" s="14" t="str">
        <f t="shared" si="1"/>
        <v/>
      </c>
      <c r="AH98" s="14" t="str">
        <f t="shared" si="2"/>
        <v/>
      </c>
      <c r="AJ98" s="14" t="str">
        <f t="shared" si="3"/>
        <v/>
      </c>
      <c r="AL98" s="14" t="str">
        <f t="shared" si="4"/>
        <v/>
      </c>
      <c r="AN98" s="14" t="str">
        <f t="shared" si="5"/>
        <v/>
      </c>
      <c r="AP98" s="14" t="str">
        <f t="shared" si="6"/>
        <v/>
      </c>
      <c r="AR98" s="14" t="str">
        <f t="shared" si="7"/>
        <v/>
      </c>
      <c r="AT98" s="14" t="str">
        <f t="shared" si="8"/>
        <v/>
      </c>
      <c r="AV98" s="14" t="str">
        <f t="shared" si="9"/>
        <v/>
      </c>
      <c r="AX98" s="14" t="str">
        <f t="shared" si="10"/>
        <v/>
      </c>
      <c r="AZ98" s="14" t="str">
        <f t="shared" si="11"/>
        <v/>
      </c>
      <c r="BB98" s="14" t="str">
        <f t="shared" si="12"/>
        <v/>
      </c>
      <c r="BD98" s="14" t="str">
        <f t="shared" si="13"/>
        <v/>
      </c>
      <c r="BF98" s="14" t="str">
        <f t="shared" si="14"/>
        <v/>
      </c>
      <c r="BH98" s="14" t="str">
        <f t="shared" si="15"/>
        <v/>
      </c>
      <c r="BJ98" s="14" t="str">
        <f t="shared" si="16"/>
        <v/>
      </c>
    </row>
    <row r="99" spans="13:62">
      <c r="M99" s="14">
        <v>1.47</v>
      </c>
      <c r="N99" s="14" t="str">
        <f>IFERROR(VLOOKUP(M99,'CRUCE RIESGOS'!$C$21:$D$294,2,FALSE),"")</f>
        <v/>
      </c>
      <c r="O99" s="14">
        <v>2.47000000000001</v>
      </c>
      <c r="P99" s="14" t="str">
        <f>IFERROR(VLOOKUP(O99,'CRUCE RIESGOS'!$C$21:$D$294,2,FALSE),"")</f>
        <v/>
      </c>
      <c r="Q99" s="14">
        <v>3.4700000000000202</v>
      </c>
      <c r="R99" s="14" t="str">
        <f>IFERROR(VLOOKUP(Q99,'CRUCE RIESGOS'!$C$21:$D$294,2,FALSE),"")</f>
        <v/>
      </c>
      <c r="S99" s="14">
        <v>4.4700000000000299</v>
      </c>
      <c r="T99" s="14" t="str">
        <f>IFERROR(VLOOKUP(S99,'CRUCE RIESGOS'!$C$21:$D$294,2,FALSE),"")</f>
        <v/>
      </c>
      <c r="U99" s="14">
        <v>5.4700000000000397</v>
      </c>
      <c r="V99" s="14" t="str">
        <f>IFERROR(VLOOKUP(U99,'CRUCE RIESGOS'!$C$21:$D$294,2,FALSE),"")</f>
        <v/>
      </c>
      <c r="W99" s="14">
        <v>6.4700000000000504</v>
      </c>
      <c r="X99" s="14" t="str">
        <f>IFERROR(VLOOKUP(W99,'CRUCE RIESGOS'!$C$21:$D$294,2,FALSE),"")</f>
        <v/>
      </c>
      <c r="Y99" s="14">
        <v>7.4700000000000601</v>
      </c>
      <c r="Z99" s="14" t="str">
        <f>IFERROR(VLOOKUP(Y99,'CRUCE RIESGOS'!$C$21:$D$294,2,FALSE),"")</f>
        <v/>
      </c>
      <c r="AA99" s="14">
        <v>8.4700000000000699</v>
      </c>
      <c r="AB99" s="14" t="str">
        <f>IFERROR(VLOOKUP(AA99,'CRUCE RIESGOS'!$C$21:$D$294,2,FALSE),"")</f>
        <v/>
      </c>
      <c r="AC99" s="14">
        <v>9.4700000000000806</v>
      </c>
      <c r="AD99" s="14" t="str">
        <f>IFERROR(VLOOKUP(AC99,'CRUCE RIESGOS'!$C$21:$D$294,2,FALSE),"")</f>
        <v/>
      </c>
      <c r="AE99" s="14">
        <v>10.4700000000001</v>
      </c>
      <c r="AF99" s="14" t="str">
        <f>IFERROR(VLOOKUP(AE99,'CRUCE RIESGOS'!$C$21:$D$294,2,FALSE),"")</f>
        <v/>
      </c>
      <c r="AG99" s="14">
        <v>11.4700000000001</v>
      </c>
      <c r="AH99" s="14" t="str">
        <f>IFERROR(VLOOKUP(AG99,'CRUCE RIESGOS'!$C$21:$D$294,2,FALSE),"")</f>
        <v/>
      </c>
      <c r="AI99" s="14">
        <v>12.4700000000001</v>
      </c>
      <c r="AJ99" s="14" t="str">
        <f>IFERROR(VLOOKUP(AI99,'CRUCE RIESGOS'!$C$21:$D$294,2,FALSE),"")</f>
        <v/>
      </c>
      <c r="AK99" s="14">
        <v>13.4700000000001</v>
      </c>
      <c r="AL99" s="14" t="str">
        <f>IFERROR(VLOOKUP(AK99,'CRUCE RIESGOS'!$C$21:$D$294,2,FALSE),"")</f>
        <v/>
      </c>
      <c r="AM99" s="14">
        <v>14.4700000000001</v>
      </c>
      <c r="AN99" s="14" t="str">
        <f>IFERROR(VLOOKUP(AM99,'CRUCE RIESGOS'!$C$21:$D$294,2,FALSE),"")</f>
        <v/>
      </c>
      <c r="AO99" s="14">
        <v>15.4700000000001</v>
      </c>
      <c r="AP99" s="14" t="str">
        <f>IFERROR(VLOOKUP(AO99,'CRUCE RIESGOS'!$C$21:$D$294,2,FALSE),"")</f>
        <v/>
      </c>
      <c r="AQ99" s="14">
        <v>16.470000000000098</v>
      </c>
      <c r="AR99" s="14" t="str">
        <f>IFERROR(VLOOKUP(AQ99,'CRUCE RIESGOS'!$C$21:$D$294,2,FALSE),"")</f>
        <v/>
      </c>
      <c r="AS99" s="14">
        <v>17.470000000000201</v>
      </c>
      <c r="AT99" s="14" t="str">
        <f>IFERROR(VLOOKUP(AS99,'CRUCE RIESGOS'!$C$21:$D$294,2,FALSE),"")</f>
        <v/>
      </c>
      <c r="AU99" s="14">
        <v>18.470000000000201</v>
      </c>
      <c r="AV99" s="14" t="str">
        <f>IFERROR(VLOOKUP(AU99,'CRUCE RIESGOS'!$C$21:$D$294,2,FALSE),"")</f>
        <v/>
      </c>
      <c r="AW99" s="14">
        <v>19.470000000000201</v>
      </c>
      <c r="AX99" s="14" t="str">
        <f>IFERROR(VLOOKUP(AW99,'CRUCE RIESGOS'!$C$21:$D$294,2,FALSE),"")</f>
        <v/>
      </c>
      <c r="AY99" s="14">
        <v>20.470000000000201</v>
      </c>
      <c r="AZ99" s="14" t="str">
        <f>IFERROR(VLOOKUP(AY99,'CRUCE RIESGOS'!$C$21:$D$294,2,FALSE),"")</f>
        <v/>
      </c>
      <c r="BA99" s="14">
        <v>21.470000000000201</v>
      </c>
      <c r="BB99" s="14" t="str">
        <f>IFERROR(VLOOKUP(BA99,'CRUCE RIESGOS'!$C$21:$D$294,2,FALSE),"")</f>
        <v/>
      </c>
      <c r="BC99" s="14">
        <v>22.470000000000201</v>
      </c>
      <c r="BD99" s="14" t="str">
        <f>IFERROR(VLOOKUP(BC99,'CRUCE RIESGOS'!$C$21:$D$294,2,FALSE),"")</f>
        <v/>
      </c>
      <c r="BE99" s="14">
        <v>23.470000000000201</v>
      </c>
      <c r="BF99" s="14" t="str">
        <f>IFERROR(VLOOKUP(BE99,'CRUCE RIESGOS'!$C$21:$D$294,2,FALSE),"")</f>
        <v/>
      </c>
      <c r="BG99" s="14">
        <v>24.470000000000201</v>
      </c>
      <c r="BH99" s="14" t="str">
        <f>IFERROR(VLOOKUP(BG99,'CRUCE RIESGOS'!$C$21:$D$294,2,FALSE),"")</f>
        <v/>
      </c>
      <c r="BI99" s="14">
        <v>25.470000000000201</v>
      </c>
      <c r="BJ99" s="14" t="str">
        <f>IFERROR(VLOOKUP(BI99,'CRUCE RIESGOS'!$C$21:$D$294,2,FALSE),"")</f>
        <v/>
      </c>
    </row>
    <row r="100" spans="13:62">
      <c r="N100" s="14" t="str">
        <f t="shared" si="0"/>
        <v/>
      </c>
      <c r="P100" s="14" t="str">
        <f>IF(P101&lt;&gt;""," -R","")</f>
        <v/>
      </c>
      <c r="R100" s="14" t="str">
        <f>IF(R101&lt;&gt;""," -R","")</f>
        <v/>
      </c>
      <c r="T100" s="14" t="str">
        <f>IF(T101&lt;&gt;""," -R","")</f>
        <v/>
      </c>
      <c r="V100" s="14" t="str">
        <f>IF(V101&lt;&gt;""," -R","")</f>
        <v/>
      </c>
      <c r="X100" s="14" t="str">
        <f>IF(X101&lt;&gt;""," -R","")</f>
        <v/>
      </c>
      <c r="Z100" s="14" t="str">
        <f>IF(Z101&lt;&gt;""," -R","")</f>
        <v/>
      </c>
      <c r="AB100" s="14" t="str">
        <f>IF(AB101&lt;&gt;""," -R","")</f>
        <v/>
      </c>
      <c r="AD100" s="14" t="str">
        <f>IF(AD101&lt;&gt;""," -R","")</f>
        <v/>
      </c>
      <c r="AF100" s="14" t="str">
        <f t="shared" si="1"/>
        <v/>
      </c>
      <c r="AH100" s="14" t="str">
        <f t="shared" si="2"/>
        <v/>
      </c>
      <c r="AJ100" s="14" t="str">
        <f t="shared" si="3"/>
        <v/>
      </c>
      <c r="AL100" s="14" t="str">
        <f t="shared" si="4"/>
        <v/>
      </c>
      <c r="AN100" s="14" t="str">
        <f t="shared" si="5"/>
        <v/>
      </c>
      <c r="AP100" s="14" t="str">
        <f t="shared" si="6"/>
        <v/>
      </c>
      <c r="AR100" s="14" t="str">
        <f t="shared" si="7"/>
        <v/>
      </c>
      <c r="AT100" s="14" t="str">
        <f t="shared" si="8"/>
        <v/>
      </c>
      <c r="AV100" s="14" t="str">
        <f t="shared" si="9"/>
        <v/>
      </c>
      <c r="AX100" s="14" t="str">
        <f t="shared" si="10"/>
        <v/>
      </c>
      <c r="AZ100" s="14" t="str">
        <f t="shared" si="11"/>
        <v/>
      </c>
      <c r="BB100" s="14" t="str">
        <f t="shared" si="12"/>
        <v/>
      </c>
      <c r="BD100" s="14" t="str">
        <f t="shared" si="13"/>
        <v/>
      </c>
      <c r="BF100" s="14" t="str">
        <f t="shared" si="14"/>
        <v/>
      </c>
      <c r="BH100" s="14" t="str">
        <f t="shared" si="15"/>
        <v/>
      </c>
      <c r="BJ100" s="14" t="str">
        <f t="shared" si="16"/>
        <v/>
      </c>
    </row>
    <row r="101" spans="13:62">
      <c r="M101" s="14">
        <v>1.48</v>
      </c>
      <c r="N101" s="14" t="str">
        <f>IFERROR(VLOOKUP(M101,'CRUCE RIESGOS'!$C$21:$D$294,2,FALSE),"")</f>
        <v/>
      </c>
      <c r="O101" s="14">
        <v>2.4800000000000102</v>
      </c>
      <c r="P101" s="14" t="str">
        <f>IFERROR(VLOOKUP(O101,'CRUCE RIESGOS'!$C$21:$D$294,2,FALSE),"")</f>
        <v/>
      </c>
      <c r="Q101" s="14">
        <v>3.48000000000002</v>
      </c>
      <c r="R101" s="14" t="str">
        <f>IFERROR(VLOOKUP(Q101,'CRUCE RIESGOS'!$C$21:$D$294,2,FALSE),"")</f>
        <v/>
      </c>
      <c r="S101" s="14">
        <v>4.4800000000000297</v>
      </c>
      <c r="T101" s="14" t="str">
        <f>IFERROR(VLOOKUP(S101,'CRUCE RIESGOS'!$C$21:$D$294,2,FALSE),"")</f>
        <v/>
      </c>
      <c r="U101" s="14">
        <v>5.4800000000000404</v>
      </c>
      <c r="V101" s="14" t="str">
        <f>IFERROR(VLOOKUP(U101,'CRUCE RIESGOS'!$C$21:$D$294,2,FALSE),"")</f>
        <v/>
      </c>
      <c r="W101" s="14">
        <v>6.4800000000000502</v>
      </c>
      <c r="X101" s="14" t="str">
        <f>IFERROR(VLOOKUP(W101,'CRUCE RIESGOS'!$C$21:$D$294,2,FALSE),"")</f>
        <v/>
      </c>
      <c r="Y101" s="14">
        <v>7.4800000000000599</v>
      </c>
      <c r="Z101" s="14" t="str">
        <f>IFERROR(VLOOKUP(Y101,'CRUCE RIESGOS'!$C$21:$D$294,2,FALSE),"")</f>
        <v/>
      </c>
      <c r="AA101" s="14">
        <v>8.4800000000000697</v>
      </c>
      <c r="AB101" s="14" t="str">
        <f>IFERROR(VLOOKUP(AA101,'CRUCE RIESGOS'!$C$21:$D$294,2,FALSE),"")</f>
        <v/>
      </c>
      <c r="AC101" s="14">
        <v>9.4800000000000804</v>
      </c>
      <c r="AD101" s="14" t="str">
        <f>IFERROR(VLOOKUP(AC101,'CRUCE RIESGOS'!$C$21:$D$294,2,FALSE),"")</f>
        <v/>
      </c>
      <c r="AE101" s="14">
        <v>10.4800000000001</v>
      </c>
      <c r="AF101" s="14" t="str">
        <f>IFERROR(VLOOKUP(AE101,'CRUCE RIESGOS'!$C$21:$D$294,2,FALSE),"")</f>
        <v/>
      </c>
      <c r="AG101" s="14">
        <v>11.4800000000001</v>
      </c>
      <c r="AH101" s="14" t="str">
        <f>IFERROR(VLOOKUP(AG101,'CRUCE RIESGOS'!$C$21:$D$294,2,FALSE),"")</f>
        <v/>
      </c>
      <c r="AI101" s="14">
        <v>12.4800000000001</v>
      </c>
      <c r="AJ101" s="14" t="str">
        <f>IFERROR(VLOOKUP(AI101,'CRUCE RIESGOS'!$C$21:$D$294,2,FALSE),"")</f>
        <v/>
      </c>
      <c r="AK101" s="14">
        <v>13.4800000000001</v>
      </c>
      <c r="AL101" s="14" t="str">
        <f>IFERROR(VLOOKUP(AK101,'CRUCE RIESGOS'!$C$21:$D$294,2,FALSE),"")</f>
        <v/>
      </c>
      <c r="AM101" s="14">
        <v>14.4800000000001</v>
      </c>
      <c r="AN101" s="14" t="str">
        <f>IFERROR(VLOOKUP(AM101,'CRUCE RIESGOS'!$C$21:$D$294,2,FALSE),"")</f>
        <v/>
      </c>
      <c r="AO101" s="14">
        <v>15.4800000000001</v>
      </c>
      <c r="AP101" s="14" t="str">
        <f>IFERROR(VLOOKUP(AO101,'CRUCE RIESGOS'!$C$21:$D$294,2,FALSE),"")</f>
        <v/>
      </c>
      <c r="AQ101" s="14">
        <v>16.480000000000199</v>
      </c>
      <c r="AR101" s="14" t="str">
        <f>IFERROR(VLOOKUP(AQ101,'CRUCE RIESGOS'!$C$21:$D$294,2,FALSE),"")</f>
        <v/>
      </c>
      <c r="AS101" s="14">
        <v>17.480000000000199</v>
      </c>
      <c r="AT101" s="14" t="str">
        <f>IFERROR(VLOOKUP(AS101,'CRUCE RIESGOS'!$C$21:$D$294,2,FALSE),"")</f>
        <v/>
      </c>
      <c r="AU101" s="14">
        <v>18.480000000000199</v>
      </c>
      <c r="AV101" s="14" t="str">
        <f>IFERROR(VLOOKUP(AU101,'CRUCE RIESGOS'!$C$21:$D$294,2,FALSE),"")</f>
        <v/>
      </c>
      <c r="AW101" s="14">
        <v>19.480000000000199</v>
      </c>
      <c r="AX101" s="14" t="str">
        <f>IFERROR(VLOOKUP(AW101,'CRUCE RIESGOS'!$C$21:$D$294,2,FALSE),"")</f>
        <v/>
      </c>
      <c r="AY101" s="14">
        <v>20.480000000000199</v>
      </c>
      <c r="AZ101" s="14" t="str">
        <f>IFERROR(VLOOKUP(AY101,'CRUCE RIESGOS'!$C$21:$D$294,2,FALSE),"")</f>
        <v/>
      </c>
      <c r="BA101" s="14">
        <v>21.480000000000199</v>
      </c>
      <c r="BB101" s="14" t="str">
        <f>IFERROR(VLOOKUP(BA101,'CRUCE RIESGOS'!$C$21:$D$294,2,FALSE),"")</f>
        <v/>
      </c>
      <c r="BC101" s="14">
        <v>22.480000000000199</v>
      </c>
      <c r="BD101" s="14" t="str">
        <f>IFERROR(VLOOKUP(BC101,'CRUCE RIESGOS'!$C$21:$D$294,2,FALSE),"")</f>
        <v/>
      </c>
      <c r="BE101" s="14">
        <v>23.480000000000199</v>
      </c>
      <c r="BF101" s="14" t="str">
        <f>IFERROR(VLOOKUP(BE101,'CRUCE RIESGOS'!$C$21:$D$294,2,FALSE),"")</f>
        <v/>
      </c>
      <c r="BG101" s="14">
        <v>24.480000000000199</v>
      </c>
      <c r="BH101" s="14" t="str">
        <f>IFERROR(VLOOKUP(BG101,'CRUCE RIESGOS'!$C$21:$D$294,2,FALSE),"")</f>
        <v/>
      </c>
      <c r="BI101" s="14">
        <v>25.480000000000199</v>
      </c>
      <c r="BJ101" s="14" t="str">
        <f>IFERROR(VLOOKUP(BI101,'CRUCE RIESGOS'!$C$21:$D$294,2,FALSE),"")</f>
        <v/>
      </c>
    </row>
    <row r="102" spans="13:62">
      <c r="N102" s="14" t="str">
        <f t="shared" si="0"/>
        <v/>
      </c>
      <c r="P102" s="14" t="str">
        <f>IF(P103&lt;&gt;""," -R","")</f>
        <v/>
      </c>
      <c r="R102" s="14" t="str">
        <f>IF(R103&lt;&gt;""," -R","")</f>
        <v/>
      </c>
      <c r="T102" s="14" t="str">
        <f>IF(T103&lt;&gt;""," -R","")</f>
        <v/>
      </c>
      <c r="V102" s="14" t="str">
        <f>IF(V103&lt;&gt;""," -R","")</f>
        <v/>
      </c>
      <c r="X102" s="14" t="str">
        <f>IF(X103&lt;&gt;""," -R","")</f>
        <v/>
      </c>
      <c r="Z102" s="14" t="str">
        <f>IF(Z103&lt;&gt;""," -R","")</f>
        <v/>
      </c>
      <c r="AB102" s="14" t="str">
        <f>IF(AB103&lt;&gt;""," -R","")</f>
        <v/>
      </c>
      <c r="AD102" s="14" t="str">
        <f>IF(AD103&lt;&gt;""," -R","")</f>
        <v/>
      </c>
      <c r="AF102" s="14" t="str">
        <f t="shared" si="1"/>
        <v/>
      </c>
      <c r="AH102" s="14" t="str">
        <f t="shared" si="2"/>
        <v/>
      </c>
      <c r="AJ102" s="14" t="str">
        <f t="shared" si="3"/>
        <v/>
      </c>
      <c r="AL102" s="14" t="str">
        <f t="shared" si="4"/>
        <v/>
      </c>
      <c r="AN102" s="14" t="str">
        <f t="shared" si="5"/>
        <v/>
      </c>
      <c r="AP102" s="14" t="str">
        <f t="shared" si="6"/>
        <v/>
      </c>
      <c r="AR102" s="14" t="str">
        <f t="shared" si="7"/>
        <v/>
      </c>
      <c r="AT102" s="14" t="str">
        <f t="shared" si="8"/>
        <v/>
      </c>
      <c r="AV102" s="14" t="str">
        <f t="shared" si="9"/>
        <v/>
      </c>
      <c r="AX102" s="14" t="str">
        <f t="shared" si="10"/>
        <v/>
      </c>
      <c r="AZ102" s="14" t="str">
        <f t="shared" si="11"/>
        <v/>
      </c>
      <c r="BB102" s="14" t="str">
        <f t="shared" si="12"/>
        <v/>
      </c>
      <c r="BD102" s="14" t="str">
        <f t="shared" si="13"/>
        <v/>
      </c>
      <c r="BF102" s="14" t="str">
        <f t="shared" si="14"/>
        <v/>
      </c>
      <c r="BH102" s="14" t="str">
        <f t="shared" si="15"/>
        <v/>
      </c>
      <c r="BJ102" s="14" t="str">
        <f t="shared" si="16"/>
        <v/>
      </c>
    </row>
    <row r="103" spans="13:62">
      <c r="M103" s="14">
        <v>1.49</v>
      </c>
      <c r="N103" s="14" t="str">
        <f>IFERROR(VLOOKUP(M103,'CRUCE RIESGOS'!$C$21:$D$294,2,FALSE),"")</f>
        <v/>
      </c>
      <c r="O103" s="14">
        <v>2.49000000000001</v>
      </c>
      <c r="P103" s="14" t="str">
        <f>IFERROR(VLOOKUP(O103,'CRUCE RIESGOS'!$C$21:$D$294,2,FALSE),"")</f>
        <v/>
      </c>
      <c r="Q103" s="14">
        <v>3.4900000000000202</v>
      </c>
      <c r="R103" s="14" t="str">
        <f>IFERROR(VLOOKUP(Q103,'CRUCE RIESGOS'!$C$21:$D$294,2,FALSE),"")</f>
        <v/>
      </c>
      <c r="S103" s="14">
        <v>4.4900000000000304</v>
      </c>
      <c r="T103" s="14" t="str">
        <f>IFERROR(VLOOKUP(S103,'CRUCE RIESGOS'!$C$21:$D$294,2,FALSE),"")</f>
        <v/>
      </c>
      <c r="U103" s="14">
        <v>5.4900000000000402</v>
      </c>
      <c r="V103" s="14" t="str">
        <f>IFERROR(VLOOKUP(U103,'CRUCE RIESGOS'!$C$21:$D$294,2,FALSE),"")</f>
        <v/>
      </c>
      <c r="W103" s="14">
        <v>6.49000000000005</v>
      </c>
      <c r="X103" s="14" t="str">
        <f>IFERROR(VLOOKUP(W103,'CRUCE RIESGOS'!$C$21:$D$294,2,FALSE),"")</f>
        <v/>
      </c>
      <c r="Y103" s="14">
        <v>7.4900000000000597</v>
      </c>
      <c r="Z103" s="14" t="str">
        <f>IFERROR(VLOOKUP(Y103,'CRUCE RIESGOS'!$C$21:$D$294,2,FALSE),"")</f>
        <v/>
      </c>
      <c r="AA103" s="14">
        <v>8.4900000000000695</v>
      </c>
      <c r="AB103" s="14" t="str">
        <f>IFERROR(VLOOKUP(AA103,'CRUCE RIESGOS'!$C$21:$D$294,2,FALSE),"")</f>
        <v/>
      </c>
      <c r="AC103" s="14">
        <v>9.4900000000000801</v>
      </c>
      <c r="AD103" s="14" t="str">
        <f>IFERROR(VLOOKUP(AC103,'CRUCE RIESGOS'!$C$21:$D$294,2,FALSE),"")</f>
        <v/>
      </c>
      <c r="AE103" s="14">
        <v>10.4900000000001</v>
      </c>
      <c r="AF103" s="14" t="str">
        <f>IFERROR(VLOOKUP(AE103,'CRUCE RIESGOS'!$C$21:$D$294,2,FALSE),"")</f>
        <v/>
      </c>
      <c r="AG103" s="14">
        <v>11.4900000000001</v>
      </c>
      <c r="AH103" s="14" t="str">
        <f>IFERROR(VLOOKUP(AG103,'CRUCE RIESGOS'!$C$21:$D$294,2,FALSE),"")</f>
        <v/>
      </c>
      <c r="AI103" s="14">
        <v>12.4900000000001</v>
      </c>
      <c r="AJ103" s="14" t="str">
        <f>IFERROR(VLOOKUP(AI103,'CRUCE RIESGOS'!$C$21:$D$294,2,FALSE),"")</f>
        <v/>
      </c>
      <c r="AK103" s="14">
        <v>13.4900000000001</v>
      </c>
      <c r="AL103" s="14" t="str">
        <f>IFERROR(VLOOKUP(AK103,'CRUCE RIESGOS'!$C$21:$D$294,2,FALSE),"")</f>
        <v/>
      </c>
      <c r="AM103" s="14">
        <v>14.4900000000001</v>
      </c>
      <c r="AN103" s="14" t="str">
        <f>IFERROR(VLOOKUP(AM103,'CRUCE RIESGOS'!$C$21:$D$294,2,FALSE),"")</f>
        <v/>
      </c>
      <c r="AO103" s="14">
        <v>15.4900000000001</v>
      </c>
      <c r="AP103" s="14" t="str">
        <f>IFERROR(VLOOKUP(AO103,'CRUCE RIESGOS'!$C$21:$D$294,2,FALSE),"")</f>
        <v/>
      </c>
      <c r="AQ103" s="14">
        <v>16.490000000000101</v>
      </c>
      <c r="AR103" s="14" t="str">
        <f>IFERROR(VLOOKUP(AQ103,'CRUCE RIESGOS'!$C$21:$D$294,2,FALSE),"")</f>
        <v/>
      </c>
      <c r="AS103" s="14">
        <v>17.490000000000201</v>
      </c>
      <c r="AT103" s="14" t="str">
        <f>IFERROR(VLOOKUP(AS103,'CRUCE RIESGOS'!$C$21:$D$294,2,FALSE),"")</f>
        <v/>
      </c>
      <c r="AU103" s="14">
        <v>18.490000000000201</v>
      </c>
      <c r="AV103" s="14" t="str">
        <f>IFERROR(VLOOKUP(AU103,'CRUCE RIESGOS'!$C$21:$D$294,2,FALSE),"")</f>
        <v/>
      </c>
      <c r="AW103" s="14">
        <v>19.490000000000201</v>
      </c>
      <c r="AX103" s="14" t="str">
        <f>IFERROR(VLOOKUP(AW103,'CRUCE RIESGOS'!$C$21:$D$294,2,FALSE),"")</f>
        <v/>
      </c>
      <c r="AY103" s="14">
        <v>20.490000000000201</v>
      </c>
      <c r="AZ103" s="14" t="str">
        <f>IFERROR(VLOOKUP(AY103,'CRUCE RIESGOS'!$C$21:$D$294,2,FALSE),"")</f>
        <v/>
      </c>
      <c r="BA103" s="14">
        <v>21.490000000000201</v>
      </c>
      <c r="BB103" s="14" t="str">
        <f>IFERROR(VLOOKUP(BA103,'CRUCE RIESGOS'!$C$21:$D$294,2,FALSE),"")</f>
        <v/>
      </c>
      <c r="BC103" s="14">
        <v>22.490000000000201</v>
      </c>
      <c r="BD103" s="14" t="str">
        <f>IFERROR(VLOOKUP(BC103,'CRUCE RIESGOS'!$C$21:$D$294,2,FALSE),"")</f>
        <v/>
      </c>
      <c r="BE103" s="14">
        <v>23.490000000000201</v>
      </c>
      <c r="BF103" s="14" t="str">
        <f>IFERROR(VLOOKUP(BE103,'CRUCE RIESGOS'!$C$21:$D$294,2,FALSE),"")</f>
        <v/>
      </c>
      <c r="BG103" s="14">
        <v>24.490000000000201</v>
      </c>
      <c r="BH103" s="14" t="str">
        <f>IFERROR(VLOOKUP(BG103,'CRUCE RIESGOS'!$C$21:$D$294,2,FALSE),"")</f>
        <v/>
      </c>
      <c r="BI103" s="14">
        <v>25.490000000000201</v>
      </c>
      <c r="BJ103" s="14" t="str">
        <f>IFERROR(VLOOKUP(BI103,'CRUCE RIESGOS'!$C$21:$D$294,2,FALSE),"")</f>
        <v/>
      </c>
    </row>
    <row r="104" spans="13:62">
      <c r="N104" s="14" t="str">
        <f t="shared" si="0"/>
        <v/>
      </c>
      <c r="P104" s="14" t="str">
        <f>IF(P105&lt;&gt;""," -R","")</f>
        <v/>
      </c>
      <c r="R104" s="14" t="str">
        <f>IF(R105&lt;&gt;""," -R","")</f>
        <v/>
      </c>
      <c r="T104" s="14" t="str">
        <f>IF(T105&lt;&gt;""," -R","")</f>
        <v/>
      </c>
      <c r="V104" s="14" t="str">
        <f>IF(V105&lt;&gt;""," -R","")</f>
        <v/>
      </c>
      <c r="X104" s="14" t="str">
        <f>IF(X105&lt;&gt;""," -R","")</f>
        <v/>
      </c>
      <c r="Z104" s="14" t="str">
        <f>IF(Z105&lt;&gt;""," -R","")</f>
        <v/>
      </c>
      <c r="AB104" s="14" t="str">
        <f>IF(AB105&lt;&gt;""," -R","")</f>
        <v/>
      </c>
      <c r="AD104" s="14" t="str">
        <f>IF(AD105&lt;&gt;""," -R","")</f>
        <v/>
      </c>
      <c r="AF104" s="14" t="str">
        <f t="shared" si="1"/>
        <v/>
      </c>
      <c r="AH104" s="14" t="str">
        <f t="shared" si="2"/>
        <v/>
      </c>
      <c r="AJ104" s="14" t="str">
        <f t="shared" si="3"/>
        <v/>
      </c>
      <c r="AL104" s="14" t="str">
        <f t="shared" si="4"/>
        <v/>
      </c>
      <c r="AN104" s="14" t="str">
        <f t="shared" si="5"/>
        <v/>
      </c>
      <c r="AP104" s="14" t="str">
        <f t="shared" si="6"/>
        <v/>
      </c>
      <c r="AR104" s="14" t="str">
        <f t="shared" si="7"/>
        <v/>
      </c>
      <c r="AT104" s="14" t="str">
        <f t="shared" si="8"/>
        <v/>
      </c>
      <c r="AV104" s="14" t="str">
        <f t="shared" si="9"/>
        <v/>
      </c>
      <c r="AX104" s="14" t="str">
        <f t="shared" si="10"/>
        <v/>
      </c>
      <c r="AZ104" s="14" t="str">
        <f t="shared" si="11"/>
        <v/>
      </c>
      <c r="BB104" s="14" t="str">
        <f t="shared" si="12"/>
        <v/>
      </c>
      <c r="BD104" s="14" t="str">
        <f t="shared" si="13"/>
        <v/>
      </c>
      <c r="BF104" s="14" t="str">
        <f t="shared" si="14"/>
        <v/>
      </c>
      <c r="BH104" s="14" t="str">
        <f t="shared" si="15"/>
        <v/>
      </c>
      <c r="BJ104" s="14" t="str">
        <f t="shared" si="16"/>
        <v/>
      </c>
    </row>
    <row r="105" spans="13:62">
      <c r="M105" s="14">
        <v>1.5</v>
      </c>
      <c r="N105" s="14" t="str">
        <f>IFERROR(VLOOKUP(M105,'CRUCE RIESGOS'!$C$21:$D$294,2,FALSE),"")</f>
        <v/>
      </c>
      <c r="O105" s="14">
        <v>2.5000000000000102</v>
      </c>
      <c r="P105" s="14" t="str">
        <f>IFERROR(VLOOKUP(O105,'CRUCE RIESGOS'!$C$21:$D$294,2,FALSE),"")</f>
        <v/>
      </c>
      <c r="Q105" s="14">
        <v>3.50000000000002</v>
      </c>
      <c r="R105" s="14" t="str">
        <f>IFERROR(VLOOKUP(Q105,'CRUCE RIESGOS'!$C$21:$D$294,2,FALSE),"")</f>
        <v/>
      </c>
      <c r="S105" s="14">
        <v>4.5000000000000302</v>
      </c>
      <c r="T105" s="14" t="str">
        <f>IFERROR(VLOOKUP(S105,'CRUCE RIESGOS'!$C$21:$D$294,2,FALSE),"")</f>
        <v/>
      </c>
      <c r="U105" s="14">
        <v>5.50000000000004</v>
      </c>
      <c r="V105" s="14" t="str">
        <f>IFERROR(VLOOKUP(U105,'CRUCE RIESGOS'!$C$21:$D$294,2,FALSE),"")</f>
        <v/>
      </c>
      <c r="W105" s="14">
        <v>6.5000000000000497</v>
      </c>
      <c r="X105" s="14" t="str">
        <f>IFERROR(VLOOKUP(W105,'CRUCE RIESGOS'!$C$21:$D$294,2,FALSE),"")</f>
        <v/>
      </c>
      <c r="Y105" s="14">
        <v>7.5000000000000604</v>
      </c>
      <c r="Z105" s="14" t="str">
        <f>IFERROR(VLOOKUP(Y105,'CRUCE RIESGOS'!$C$21:$D$294,2,FALSE),"")</f>
        <v/>
      </c>
      <c r="AA105" s="14">
        <v>8.5000000000000693</v>
      </c>
      <c r="AB105" s="14" t="str">
        <f>IFERROR(VLOOKUP(AA105,'CRUCE RIESGOS'!$C$21:$D$294,2,FALSE),"")</f>
        <v/>
      </c>
      <c r="AC105" s="14">
        <v>9.5000000000000799</v>
      </c>
      <c r="AD105" s="14" t="str">
        <f>IFERROR(VLOOKUP(AC105,'CRUCE RIESGOS'!$C$21:$D$294,2,FALSE),"")</f>
        <v/>
      </c>
      <c r="AE105" s="14">
        <v>10.500000000000099</v>
      </c>
      <c r="AF105" s="14" t="str">
        <f>IFERROR(VLOOKUP(AE105,'CRUCE RIESGOS'!$C$21:$D$294,2,FALSE),"")</f>
        <v/>
      </c>
      <c r="AG105" s="14">
        <v>11.500000000000099</v>
      </c>
      <c r="AH105" s="14" t="str">
        <f>IFERROR(VLOOKUP(AG105,'CRUCE RIESGOS'!$C$21:$D$294,2,FALSE),"")</f>
        <v/>
      </c>
      <c r="AI105" s="14">
        <v>12.500000000000099</v>
      </c>
      <c r="AJ105" s="14" t="str">
        <f>IFERROR(VLOOKUP(AI105,'CRUCE RIESGOS'!$C$21:$D$294,2,FALSE),"")</f>
        <v/>
      </c>
      <c r="AK105" s="14">
        <v>13.500000000000099</v>
      </c>
      <c r="AL105" s="14" t="str">
        <f>IFERROR(VLOOKUP(AK105,'CRUCE RIESGOS'!$C$21:$D$294,2,FALSE),"")</f>
        <v/>
      </c>
      <c r="AM105" s="14">
        <v>14.500000000000099</v>
      </c>
      <c r="AN105" s="14" t="str">
        <f>IFERROR(VLOOKUP(AM105,'CRUCE RIESGOS'!$C$21:$D$294,2,FALSE),"")</f>
        <v/>
      </c>
      <c r="AO105" s="14">
        <v>15.500000000000099</v>
      </c>
      <c r="AP105" s="14" t="str">
        <f>IFERROR(VLOOKUP(AO105,'CRUCE RIESGOS'!$C$21:$D$294,2,FALSE),"")</f>
        <v/>
      </c>
      <c r="AQ105" s="14">
        <v>16.500000000000199</v>
      </c>
      <c r="AR105" s="14" t="str">
        <f>IFERROR(VLOOKUP(AQ105,'CRUCE RIESGOS'!$C$21:$D$294,2,FALSE),"")</f>
        <v/>
      </c>
      <c r="AS105" s="14">
        <v>17.500000000000199</v>
      </c>
      <c r="AT105" s="14" t="str">
        <f>IFERROR(VLOOKUP(AS105,'CRUCE RIESGOS'!$C$21:$D$294,2,FALSE),"")</f>
        <v/>
      </c>
      <c r="AU105" s="14">
        <v>18.500000000000199</v>
      </c>
      <c r="AV105" s="14" t="str">
        <f>IFERROR(VLOOKUP(AU105,'CRUCE RIESGOS'!$C$21:$D$294,2,FALSE),"")</f>
        <v/>
      </c>
      <c r="AW105" s="14">
        <v>19.500000000000199</v>
      </c>
      <c r="AX105" s="14" t="str">
        <f>IFERROR(VLOOKUP(AW105,'CRUCE RIESGOS'!$C$21:$D$294,2,FALSE),"")</f>
        <v/>
      </c>
      <c r="AY105" s="14">
        <v>20.500000000000199</v>
      </c>
      <c r="AZ105" s="14" t="str">
        <f>IFERROR(VLOOKUP(AY105,'CRUCE RIESGOS'!$C$21:$D$294,2,FALSE),"")</f>
        <v/>
      </c>
      <c r="BA105" s="14">
        <v>21.500000000000199</v>
      </c>
      <c r="BB105" s="14" t="str">
        <f>IFERROR(VLOOKUP(BA105,'CRUCE RIESGOS'!$C$21:$D$294,2,FALSE),"")</f>
        <v/>
      </c>
      <c r="BC105" s="14">
        <v>22.500000000000199</v>
      </c>
      <c r="BD105" s="14" t="str">
        <f>IFERROR(VLOOKUP(BC105,'CRUCE RIESGOS'!$C$21:$D$294,2,FALSE),"")</f>
        <v/>
      </c>
      <c r="BE105" s="14">
        <v>23.500000000000199</v>
      </c>
      <c r="BF105" s="14" t="str">
        <f>IFERROR(VLOOKUP(BE105,'CRUCE RIESGOS'!$C$21:$D$294,2,FALSE),"")</f>
        <v/>
      </c>
      <c r="BG105" s="14">
        <v>24.500000000000199</v>
      </c>
      <c r="BH105" s="14" t="str">
        <f>IFERROR(VLOOKUP(BG105,'CRUCE RIESGOS'!$C$21:$D$294,2,FALSE),"")</f>
        <v/>
      </c>
      <c r="BI105" s="14">
        <v>25.500000000000199</v>
      </c>
      <c r="BJ105" s="14" t="str">
        <f>IFERROR(VLOOKUP(BI105,'CRUCE RIESGOS'!$C$21:$D$294,2,FALSE),"")</f>
        <v/>
      </c>
    </row>
    <row r="106" spans="13:62">
      <c r="N106" s="14" t="str">
        <f t="shared" si="0"/>
        <v/>
      </c>
      <c r="P106" s="14" t="str">
        <f>IF(P107&lt;&gt;""," -R","")</f>
        <v/>
      </c>
      <c r="R106" s="14" t="str">
        <f>IF(R107&lt;&gt;""," -R","")</f>
        <v/>
      </c>
      <c r="T106" s="14" t="str">
        <f>IF(T107&lt;&gt;""," -R","")</f>
        <v/>
      </c>
      <c r="V106" s="14" t="str">
        <f>IF(V107&lt;&gt;""," -R","")</f>
        <v/>
      </c>
      <c r="X106" s="14" t="str">
        <f>IF(X107&lt;&gt;""," -R","")</f>
        <v/>
      </c>
      <c r="Z106" s="14" t="str">
        <f>IF(Z107&lt;&gt;""," -R","")</f>
        <v/>
      </c>
      <c r="AB106" s="14" t="str">
        <f>IF(AB107&lt;&gt;""," -R","")</f>
        <v/>
      </c>
      <c r="AD106" s="14" t="str">
        <f>IF(AD107&lt;&gt;""," -R","")</f>
        <v/>
      </c>
      <c r="AF106" s="14" t="str">
        <f t="shared" si="1"/>
        <v/>
      </c>
      <c r="AH106" s="14" t="str">
        <f t="shared" si="2"/>
        <v/>
      </c>
      <c r="AJ106" s="14" t="str">
        <f t="shared" si="3"/>
        <v/>
      </c>
      <c r="AL106" s="14" t="str">
        <f t="shared" si="4"/>
        <v/>
      </c>
      <c r="AN106" s="14" t="str">
        <f t="shared" si="5"/>
        <v/>
      </c>
      <c r="AP106" s="14" t="str">
        <f t="shared" si="6"/>
        <v/>
      </c>
      <c r="AR106" s="14" t="str">
        <f t="shared" si="7"/>
        <v/>
      </c>
      <c r="AT106" s="14" t="str">
        <f t="shared" si="8"/>
        <v/>
      </c>
      <c r="AV106" s="14" t="str">
        <f t="shared" si="9"/>
        <v/>
      </c>
      <c r="AX106" s="14" t="str">
        <f t="shared" si="10"/>
        <v/>
      </c>
      <c r="AZ106" s="14" t="str">
        <f t="shared" si="11"/>
        <v/>
      </c>
      <c r="BB106" s="14" t="str">
        <f t="shared" si="12"/>
        <v/>
      </c>
      <c r="BD106" s="14" t="str">
        <f t="shared" si="13"/>
        <v/>
      </c>
      <c r="BF106" s="14" t="str">
        <f t="shared" si="14"/>
        <v/>
      </c>
      <c r="BH106" s="14" t="str">
        <f t="shared" si="15"/>
        <v/>
      </c>
      <c r="BJ106" s="14" t="str">
        <f t="shared" si="16"/>
        <v/>
      </c>
    </row>
    <row r="107" spans="13:62">
      <c r="M107" s="14">
        <v>1.51</v>
      </c>
      <c r="N107" s="14" t="str">
        <f>IFERROR(VLOOKUP(M107,'CRUCE RIESGOS'!$C$21:$D$294,2,FALSE),"")</f>
        <v/>
      </c>
      <c r="O107" s="14">
        <v>2.51000000000001</v>
      </c>
      <c r="P107" s="14" t="str">
        <f>IFERROR(VLOOKUP(O107,'CRUCE RIESGOS'!$C$21:$D$294,2,FALSE),"")</f>
        <v/>
      </c>
      <c r="Q107" s="14">
        <v>3.5100000000000202</v>
      </c>
      <c r="R107" s="14" t="str">
        <f>IFERROR(VLOOKUP(Q107,'CRUCE RIESGOS'!$C$21:$D$294,2,FALSE),"")</f>
        <v/>
      </c>
      <c r="S107" s="14">
        <v>4.51000000000003</v>
      </c>
      <c r="T107" s="14" t="str">
        <f>IFERROR(VLOOKUP(S107,'CRUCE RIESGOS'!$C$21:$D$294,2,FALSE),"")</f>
        <v/>
      </c>
      <c r="U107" s="14">
        <v>5.5100000000000398</v>
      </c>
      <c r="V107" s="14" t="str">
        <f>IFERROR(VLOOKUP(U107,'CRUCE RIESGOS'!$C$21:$D$294,2,FALSE),"")</f>
        <v/>
      </c>
      <c r="W107" s="14">
        <v>6.5100000000000504</v>
      </c>
      <c r="X107" s="14" t="str">
        <f>IFERROR(VLOOKUP(W107,'CRUCE RIESGOS'!$C$21:$D$294,2,FALSE),"")</f>
        <v/>
      </c>
      <c r="Y107" s="14">
        <v>7.5100000000000602</v>
      </c>
      <c r="Z107" s="14" t="str">
        <f>IFERROR(VLOOKUP(Y107,'CRUCE RIESGOS'!$C$21:$D$294,2,FALSE),"")</f>
        <v/>
      </c>
      <c r="AA107" s="14">
        <v>8.5100000000000708</v>
      </c>
      <c r="AB107" s="14" t="str">
        <f>IFERROR(VLOOKUP(AA107,'CRUCE RIESGOS'!$C$21:$D$294,2,FALSE),"")</f>
        <v/>
      </c>
      <c r="AC107" s="14">
        <v>9.5100000000000797</v>
      </c>
      <c r="AD107" s="14" t="str">
        <f>IFERROR(VLOOKUP(AC107,'CRUCE RIESGOS'!$C$21:$D$294,2,FALSE),"")</f>
        <v/>
      </c>
      <c r="AE107" s="14">
        <v>10.510000000000099</v>
      </c>
      <c r="AF107" s="14" t="str">
        <f>IFERROR(VLOOKUP(AE107,'CRUCE RIESGOS'!$C$21:$D$294,2,FALSE),"")</f>
        <v/>
      </c>
      <c r="AG107" s="14">
        <v>11.510000000000099</v>
      </c>
      <c r="AH107" s="14" t="str">
        <f>IFERROR(VLOOKUP(AG107,'CRUCE RIESGOS'!$C$21:$D$294,2,FALSE),"")</f>
        <v/>
      </c>
      <c r="AI107" s="14">
        <v>12.510000000000099</v>
      </c>
      <c r="AJ107" s="14" t="str">
        <f>IFERROR(VLOOKUP(AI107,'CRUCE RIESGOS'!$C$21:$D$294,2,FALSE),"")</f>
        <v/>
      </c>
      <c r="AK107" s="14">
        <v>13.510000000000099</v>
      </c>
      <c r="AL107" s="14" t="str">
        <f>IFERROR(VLOOKUP(AK107,'CRUCE RIESGOS'!$C$21:$D$294,2,FALSE),"")</f>
        <v/>
      </c>
      <c r="AM107" s="14">
        <v>14.510000000000099</v>
      </c>
      <c r="AN107" s="14" t="str">
        <f>IFERROR(VLOOKUP(AM107,'CRUCE RIESGOS'!$C$21:$D$294,2,FALSE),"")</f>
        <v/>
      </c>
      <c r="AO107" s="14">
        <v>15.510000000000099</v>
      </c>
      <c r="AP107" s="14" t="str">
        <f>IFERROR(VLOOKUP(AO107,'CRUCE RIESGOS'!$C$21:$D$294,2,FALSE),"")</f>
        <v/>
      </c>
      <c r="AQ107" s="14">
        <v>16.510000000000101</v>
      </c>
      <c r="AR107" s="14" t="str">
        <f>IFERROR(VLOOKUP(AQ107,'CRUCE RIESGOS'!$C$21:$D$294,2,FALSE),"")</f>
        <v/>
      </c>
      <c r="AS107" s="14">
        <v>17.510000000000201</v>
      </c>
      <c r="AT107" s="14" t="str">
        <f>IFERROR(VLOOKUP(AS107,'CRUCE RIESGOS'!$C$21:$D$294,2,FALSE),"")</f>
        <v/>
      </c>
      <c r="AU107" s="14">
        <v>18.510000000000201</v>
      </c>
      <c r="AV107" s="14" t="str">
        <f>IFERROR(VLOOKUP(AU107,'CRUCE RIESGOS'!$C$21:$D$294,2,FALSE),"")</f>
        <v/>
      </c>
      <c r="AW107" s="14">
        <v>19.510000000000201</v>
      </c>
      <c r="AX107" s="14" t="str">
        <f>IFERROR(VLOOKUP(AW107,'CRUCE RIESGOS'!$C$21:$D$294,2,FALSE),"")</f>
        <v/>
      </c>
      <c r="AY107" s="14">
        <v>20.510000000000201</v>
      </c>
      <c r="AZ107" s="14" t="str">
        <f>IFERROR(VLOOKUP(AY107,'CRUCE RIESGOS'!$C$21:$D$294,2,FALSE),"")</f>
        <v/>
      </c>
      <c r="BA107" s="14">
        <v>21.510000000000201</v>
      </c>
      <c r="BB107" s="14" t="str">
        <f>IFERROR(VLOOKUP(BA107,'CRUCE RIESGOS'!$C$21:$D$294,2,FALSE),"")</f>
        <v/>
      </c>
      <c r="BC107" s="14">
        <v>22.510000000000201</v>
      </c>
      <c r="BD107" s="14" t="str">
        <f>IFERROR(VLOOKUP(BC107,'CRUCE RIESGOS'!$C$21:$D$294,2,FALSE),"")</f>
        <v/>
      </c>
      <c r="BE107" s="14">
        <v>23.510000000000201</v>
      </c>
      <c r="BF107" s="14" t="str">
        <f>IFERROR(VLOOKUP(BE107,'CRUCE RIESGOS'!$C$21:$D$294,2,FALSE),"")</f>
        <v/>
      </c>
      <c r="BG107" s="14">
        <v>24.510000000000201</v>
      </c>
      <c r="BH107" s="14" t="str">
        <f>IFERROR(VLOOKUP(BG107,'CRUCE RIESGOS'!$C$21:$D$294,2,FALSE),"")</f>
        <v/>
      </c>
      <c r="BI107" s="14">
        <v>25.510000000000201</v>
      </c>
      <c r="BJ107" s="14" t="str">
        <f>IFERROR(VLOOKUP(BI107,'CRUCE RIESGOS'!$C$21:$D$294,2,FALSE),"")</f>
        <v/>
      </c>
    </row>
    <row r="108" spans="13:62">
      <c r="N108" s="14" t="str">
        <f t="shared" si="0"/>
        <v/>
      </c>
      <c r="P108" s="14" t="str">
        <f>IF(P109&lt;&gt;""," -R","")</f>
        <v/>
      </c>
      <c r="R108" s="14" t="str">
        <f>IF(R109&lt;&gt;""," -R","")</f>
        <v/>
      </c>
      <c r="T108" s="14" t="str">
        <f>IF(T109&lt;&gt;""," -R","")</f>
        <v/>
      </c>
      <c r="V108" s="14" t="str">
        <f>IF(V109&lt;&gt;""," -R","")</f>
        <v/>
      </c>
      <c r="X108" s="14" t="str">
        <f>IF(X109&lt;&gt;""," -R","")</f>
        <v/>
      </c>
      <c r="Z108" s="14" t="str">
        <f>IF(Z109&lt;&gt;""," -R","")</f>
        <v/>
      </c>
      <c r="AB108" s="14" t="str">
        <f>IF(AB109&lt;&gt;""," -R","")</f>
        <v/>
      </c>
      <c r="AD108" s="14" t="str">
        <f>IF(AD109&lt;&gt;""," -R","")</f>
        <v/>
      </c>
      <c r="AF108" s="14" t="str">
        <f t="shared" si="1"/>
        <v/>
      </c>
      <c r="AH108" s="14" t="str">
        <f t="shared" si="2"/>
        <v/>
      </c>
      <c r="AJ108" s="14" t="str">
        <f t="shared" si="3"/>
        <v/>
      </c>
      <c r="AL108" s="14" t="str">
        <f t="shared" si="4"/>
        <v/>
      </c>
      <c r="AN108" s="14" t="str">
        <f t="shared" si="5"/>
        <v/>
      </c>
      <c r="AP108" s="14" t="str">
        <f t="shared" si="6"/>
        <v/>
      </c>
      <c r="AR108" s="14" t="str">
        <f t="shared" si="7"/>
        <v/>
      </c>
      <c r="AT108" s="14" t="str">
        <f t="shared" si="8"/>
        <v/>
      </c>
      <c r="AV108" s="14" t="str">
        <f t="shared" si="9"/>
        <v/>
      </c>
      <c r="AX108" s="14" t="str">
        <f t="shared" si="10"/>
        <v/>
      </c>
      <c r="AZ108" s="14" t="str">
        <f t="shared" si="11"/>
        <v/>
      </c>
      <c r="BB108" s="14" t="str">
        <f t="shared" si="12"/>
        <v/>
      </c>
      <c r="BD108" s="14" t="str">
        <f t="shared" si="13"/>
        <v/>
      </c>
      <c r="BF108" s="14" t="str">
        <f t="shared" si="14"/>
        <v/>
      </c>
      <c r="BH108" s="14" t="str">
        <f t="shared" si="15"/>
        <v/>
      </c>
      <c r="BJ108" s="14" t="str">
        <f t="shared" si="16"/>
        <v/>
      </c>
    </row>
    <row r="109" spans="13:62">
      <c r="M109" s="14">
        <v>1.52</v>
      </c>
      <c r="N109" s="14" t="str">
        <f>IFERROR(VLOOKUP(M109,'CRUCE RIESGOS'!$C$21:$D$294,2,FALSE),"")</f>
        <v/>
      </c>
      <c r="O109" s="14">
        <v>2.5200000000000098</v>
      </c>
      <c r="P109" s="14" t="str">
        <f>IFERROR(VLOOKUP(O109,'CRUCE RIESGOS'!$C$21:$D$294,2,FALSE),"")</f>
        <v/>
      </c>
      <c r="Q109" s="14">
        <v>3.52000000000002</v>
      </c>
      <c r="R109" s="14" t="str">
        <f>IFERROR(VLOOKUP(Q109,'CRUCE RIESGOS'!$C$21:$D$294,2,FALSE),"")</f>
        <v/>
      </c>
      <c r="S109" s="14">
        <v>4.5200000000000298</v>
      </c>
      <c r="T109" s="14" t="str">
        <f>IFERROR(VLOOKUP(S109,'CRUCE RIESGOS'!$C$21:$D$294,2,FALSE),"")</f>
        <v/>
      </c>
      <c r="U109" s="14">
        <v>5.5200000000000404</v>
      </c>
      <c r="V109" s="14" t="str">
        <f>IFERROR(VLOOKUP(U109,'CRUCE RIESGOS'!$C$21:$D$294,2,FALSE),"")</f>
        <v/>
      </c>
      <c r="W109" s="14">
        <v>6.5200000000000502</v>
      </c>
      <c r="X109" s="14" t="str">
        <f>IFERROR(VLOOKUP(W109,'CRUCE RIESGOS'!$C$21:$D$294,2,FALSE),"")</f>
        <v/>
      </c>
      <c r="Y109" s="14">
        <v>7.52000000000006</v>
      </c>
      <c r="Z109" s="14" t="str">
        <f>IFERROR(VLOOKUP(Y109,'CRUCE RIESGOS'!$C$21:$D$294,2,FALSE),"")</f>
        <v/>
      </c>
      <c r="AA109" s="14">
        <v>8.5200000000000706</v>
      </c>
      <c r="AB109" s="14" t="str">
        <f>IFERROR(VLOOKUP(AA109,'CRUCE RIESGOS'!$C$21:$D$294,2,FALSE),"")</f>
        <v/>
      </c>
      <c r="AC109" s="14">
        <v>9.5200000000000795</v>
      </c>
      <c r="AD109" s="14" t="str">
        <f>IFERROR(VLOOKUP(AC109,'CRUCE RIESGOS'!$C$21:$D$294,2,FALSE),"")</f>
        <v/>
      </c>
      <c r="AE109" s="14">
        <v>10.520000000000101</v>
      </c>
      <c r="AF109" s="14" t="str">
        <f>IFERROR(VLOOKUP(AE109,'CRUCE RIESGOS'!$C$21:$D$294,2,FALSE),"")</f>
        <v/>
      </c>
      <c r="AG109" s="14">
        <v>11.520000000000101</v>
      </c>
      <c r="AH109" s="14" t="str">
        <f>IFERROR(VLOOKUP(AG109,'CRUCE RIESGOS'!$C$21:$D$294,2,FALSE),"")</f>
        <v/>
      </c>
      <c r="AI109" s="14">
        <v>12.520000000000101</v>
      </c>
      <c r="AJ109" s="14" t="str">
        <f>IFERROR(VLOOKUP(AI109,'CRUCE RIESGOS'!$C$21:$D$294,2,FALSE),"")</f>
        <v/>
      </c>
      <c r="AK109" s="14">
        <v>13.520000000000101</v>
      </c>
      <c r="AL109" s="14" t="str">
        <f>IFERROR(VLOOKUP(AK109,'CRUCE RIESGOS'!$C$21:$D$294,2,FALSE),"")</f>
        <v/>
      </c>
      <c r="AM109" s="14">
        <v>14.520000000000101</v>
      </c>
      <c r="AN109" s="14" t="str">
        <f>IFERROR(VLOOKUP(AM109,'CRUCE RIESGOS'!$C$21:$D$294,2,FALSE),"")</f>
        <v/>
      </c>
      <c r="AO109" s="14">
        <v>15.520000000000101</v>
      </c>
      <c r="AP109" s="14" t="str">
        <f>IFERROR(VLOOKUP(AO109,'CRUCE RIESGOS'!$C$21:$D$294,2,FALSE),"")</f>
        <v/>
      </c>
      <c r="AQ109" s="14">
        <v>16.520000000000099</v>
      </c>
      <c r="AR109" s="14" t="str">
        <f>IFERROR(VLOOKUP(AQ109,'CRUCE RIESGOS'!$C$21:$D$294,2,FALSE),"")</f>
        <v/>
      </c>
      <c r="AS109" s="14">
        <v>17.520000000000199</v>
      </c>
      <c r="AT109" s="14" t="str">
        <f>IFERROR(VLOOKUP(AS109,'CRUCE RIESGOS'!$C$21:$D$294,2,FALSE),"")</f>
        <v/>
      </c>
      <c r="AU109" s="14">
        <v>18.520000000000199</v>
      </c>
      <c r="AV109" s="14" t="str">
        <f>IFERROR(VLOOKUP(AU109,'CRUCE RIESGOS'!$C$21:$D$294,2,FALSE),"")</f>
        <v/>
      </c>
      <c r="AW109" s="14">
        <v>19.520000000000199</v>
      </c>
      <c r="AX109" s="14" t="str">
        <f>IFERROR(VLOOKUP(AW109,'CRUCE RIESGOS'!$C$21:$D$294,2,FALSE),"")</f>
        <v/>
      </c>
      <c r="AY109" s="14">
        <v>20.520000000000199</v>
      </c>
      <c r="AZ109" s="14" t="str">
        <f>IFERROR(VLOOKUP(AY109,'CRUCE RIESGOS'!$C$21:$D$294,2,FALSE),"")</f>
        <v/>
      </c>
      <c r="BA109" s="14">
        <v>21.520000000000199</v>
      </c>
      <c r="BB109" s="14" t="str">
        <f>IFERROR(VLOOKUP(BA109,'CRUCE RIESGOS'!$C$21:$D$294,2,FALSE),"")</f>
        <v/>
      </c>
      <c r="BC109" s="14">
        <v>22.520000000000199</v>
      </c>
      <c r="BD109" s="14" t="str">
        <f>IFERROR(VLOOKUP(BC109,'CRUCE RIESGOS'!$C$21:$D$294,2,FALSE),"")</f>
        <v/>
      </c>
      <c r="BE109" s="14">
        <v>23.520000000000199</v>
      </c>
      <c r="BF109" s="14" t="str">
        <f>IFERROR(VLOOKUP(BE109,'CRUCE RIESGOS'!$C$21:$D$294,2,FALSE),"")</f>
        <v/>
      </c>
      <c r="BG109" s="14">
        <v>24.520000000000199</v>
      </c>
      <c r="BH109" s="14" t="str">
        <f>IFERROR(VLOOKUP(BG109,'CRUCE RIESGOS'!$C$21:$D$294,2,FALSE),"")</f>
        <v/>
      </c>
      <c r="BI109" s="14">
        <v>25.520000000000199</v>
      </c>
      <c r="BJ109" s="14" t="str">
        <f>IFERROR(VLOOKUP(BI109,'CRUCE RIESGOS'!$C$21:$D$294,2,FALSE),"")</f>
        <v/>
      </c>
    </row>
    <row r="110" spans="13:62">
      <c r="N110" s="14" t="str">
        <f t="shared" si="0"/>
        <v/>
      </c>
      <c r="P110" s="14" t="str">
        <f>IF(P111&lt;&gt;""," -R","")</f>
        <v/>
      </c>
      <c r="R110" s="14" t="str">
        <f>IF(R111&lt;&gt;""," -R","")</f>
        <v/>
      </c>
      <c r="T110" s="14" t="str">
        <f>IF(T111&lt;&gt;""," -R","")</f>
        <v/>
      </c>
      <c r="V110" s="14" t="str">
        <f>IF(V111&lt;&gt;""," -R","")</f>
        <v/>
      </c>
      <c r="X110" s="14" t="str">
        <f>IF(X111&lt;&gt;""," -R","")</f>
        <v/>
      </c>
      <c r="Z110" s="14" t="str">
        <f>IF(Z111&lt;&gt;""," -R","")</f>
        <v/>
      </c>
      <c r="AB110" s="14" t="str">
        <f>IF(AB111&lt;&gt;""," -R","")</f>
        <v/>
      </c>
      <c r="AD110" s="14" t="str">
        <f>IF(AD111&lt;&gt;""," -R","")</f>
        <v/>
      </c>
      <c r="AF110" s="14" t="str">
        <f t="shared" si="1"/>
        <v/>
      </c>
      <c r="AH110" s="14" t="str">
        <f t="shared" si="2"/>
        <v/>
      </c>
      <c r="AJ110" s="14" t="str">
        <f t="shared" si="3"/>
        <v/>
      </c>
      <c r="AL110" s="14" t="str">
        <f t="shared" si="4"/>
        <v/>
      </c>
      <c r="AN110" s="14" t="str">
        <f t="shared" si="5"/>
        <v/>
      </c>
      <c r="AP110" s="14" t="str">
        <f t="shared" si="6"/>
        <v/>
      </c>
      <c r="AR110" s="14" t="str">
        <f t="shared" si="7"/>
        <v/>
      </c>
      <c r="AT110" s="14" t="str">
        <f t="shared" si="8"/>
        <v/>
      </c>
      <c r="AV110" s="14" t="str">
        <f t="shared" si="9"/>
        <v/>
      </c>
      <c r="AX110" s="14" t="str">
        <f t="shared" si="10"/>
        <v/>
      </c>
      <c r="AZ110" s="14" t="str">
        <f t="shared" si="11"/>
        <v/>
      </c>
      <c r="BB110" s="14" t="str">
        <f t="shared" si="12"/>
        <v/>
      </c>
      <c r="BD110" s="14" t="str">
        <f t="shared" si="13"/>
        <v/>
      </c>
      <c r="BF110" s="14" t="str">
        <f t="shared" si="14"/>
        <v/>
      </c>
      <c r="BH110" s="14" t="str">
        <f t="shared" si="15"/>
        <v/>
      </c>
      <c r="BJ110" s="14" t="str">
        <f t="shared" si="16"/>
        <v/>
      </c>
    </row>
    <row r="111" spans="13:62">
      <c r="M111" s="14">
        <v>1.53</v>
      </c>
      <c r="N111" s="14" t="str">
        <f>IFERROR(VLOOKUP(M111,'CRUCE RIESGOS'!$C$21:$D$294,2,FALSE),"")</f>
        <v/>
      </c>
      <c r="O111" s="14">
        <v>2.53000000000001</v>
      </c>
      <c r="P111" s="14" t="str">
        <f>IFERROR(VLOOKUP(O111,'CRUCE RIESGOS'!$C$21:$D$294,2,FALSE),"")</f>
        <v/>
      </c>
      <c r="Q111" s="14">
        <v>3.5300000000000198</v>
      </c>
      <c r="R111" s="14" t="str">
        <f>IFERROR(VLOOKUP(Q111,'CRUCE RIESGOS'!$C$21:$D$294,2,FALSE),"")</f>
        <v/>
      </c>
      <c r="S111" s="14">
        <v>4.5300000000000296</v>
      </c>
      <c r="T111" s="14" t="str">
        <f>IFERROR(VLOOKUP(S111,'CRUCE RIESGOS'!$C$21:$D$294,2,FALSE),"")</f>
        <v/>
      </c>
      <c r="U111" s="14">
        <v>5.5300000000000402</v>
      </c>
      <c r="V111" s="14" t="str">
        <f>IFERROR(VLOOKUP(U111,'CRUCE RIESGOS'!$C$21:$D$294,2,FALSE),"")</f>
        <v/>
      </c>
      <c r="W111" s="14">
        <v>6.53000000000005</v>
      </c>
      <c r="X111" s="14" t="str">
        <f>IFERROR(VLOOKUP(W111,'CRUCE RIESGOS'!$C$21:$D$294,2,FALSE),"")</f>
        <v/>
      </c>
      <c r="Y111" s="14">
        <v>7.5300000000000598</v>
      </c>
      <c r="Z111" s="14" t="str">
        <f>IFERROR(VLOOKUP(Y111,'CRUCE RIESGOS'!$C$21:$D$294,2,FALSE),"")</f>
        <v/>
      </c>
      <c r="AA111" s="14">
        <v>8.5300000000000704</v>
      </c>
      <c r="AB111" s="14" t="str">
        <f>IFERROR(VLOOKUP(AA111,'CRUCE RIESGOS'!$C$21:$D$294,2,FALSE),"")</f>
        <v/>
      </c>
      <c r="AC111" s="14">
        <v>9.5300000000000793</v>
      </c>
      <c r="AD111" s="14" t="str">
        <f>IFERROR(VLOOKUP(AC111,'CRUCE RIESGOS'!$C$21:$D$294,2,FALSE),"")</f>
        <v/>
      </c>
      <c r="AE111" s="14">
        <v>10.530000000000101</v>
      </c>
      <c r="AF111" s="14" t="str">
        <f>IFERROR(VLOOKUP(AE111,'CRUCE RIESGOS'!$C$21:$D$294,2,FALSE),"")</f>
        <v/>
      </c>
      <c r="AG111" s="14">
        <v>11.530000000000101</v>
      </c>
      <c r="AH111" s="14" t="str">
        <f>IFERROR(VLOOKUP(AG111,'CRUCE RIESGOS'!$C$21:$D$294,2,FALSE),"")</f>
        <v/>
      </c>
      <c r="AI111" s="14">
        <v>12.530000000000101</v>
      </c>
      <c r="AJ111" s="14" t="str">
        <f>IFERROR(VLOOKUP(AI111,'CRUCE RIESGOS'!$C$21:$D$294,2,FALSE),"")</f>
        <v/>
      </c>
      <c r="AK111" s="14">
        <v>13.530000000000101</v>
      </c>
      <c r="AL111" s="14" t="str">
        <f>IFERROR(VLOOKUP(AK111,'CRUCE RIESGOS'!$C$21:$D$294,2,FALSE),"")</f>
        <v/>
      </c>
      <c r="AM111" s="14">
        <v>14.530000000000101</v>
      </c>
      <c r="AN111" s="14" t="str">
        <f>IFERROR(VLOOKUP(AM111,'CRUCE RIESGOS'!$C$21:$D$294,2,FALSE),"")</f>
        <v/>
      </c>
      <c r="AO111" s="14">
        <v>15.530000000000101</v>
      </c>
      <c r="AP111" s="14" t="str">
        <f>IFERROR(VLOOKUP(AO111,'CRUCE RIESGOS'!$C$21:$D$294,2,FALSE),"")</f>
        <v/>
      </c>
      <c r="AQ111" s="14">
        <v>16.530000000000101</v>
      </c>
      <c r="AR111" s="14" t="str">
        <f>IFERROR(VLOOKUP(AQ111,'CRUCE RIESGOS'!$C$21:$D$294,2,FALSE),"")</f>
        <v/>
      </c>
      <c r="AS111" s="14">
        <v>17.5300000000002</v>
      </c>
      <c r="AT111" s="14" t="str">
        <f>IFERROR(VLOOKUP(AS111,'CRUCE RIESGOS'!$C$21:$D$294,2,FALSE),"")</f>
        <v/>
      </c>
      <c r="AU111" s="14">
        <v>18.5300000000002</v>
      </c>
      <c r="AV111" s="14" t="str">
        <f>IFERROR(VLOOKUP(AU111,'CRUCE RIESGOS'!$C$21:$D$294,2,FALSE),"")</f>
        <v/>
      </c>
      <c r="AW111" s="14">
        <v>19.5300000000002</v>
      </c>
      <c r="AX111" s="14" t="str">
        <f>IFERROR(VLOOKUP(AW111,'CRUCE RIESGOS'!$C$21:$D$294,2,FALSE),"")</f>
        <v/>
      </c>
      <c r="AY111" s="14">
        <v>20.5300000000002</v>
      </c>
      <c r="AZ111" s="14" t="str">
        <f>IFERROR(VLOOKUP(AY111,'CRUCE RIESGOS'!$C$21:$D$294,2,FALSE),"")</f>
        <v/>
      </c>
      <c r="BA111" s="14">
        <v>21.5300000000002</v>
      </c>
      <c r="BB111" s="14" t="str">
        <f>IFERROR(VLOOKUP(BA111,'CRUCE RIESGOS'!$C$21:$D$294,2,FALSE),"")</f>
        <v/>
      </c>
      <c r="BC111" s="14">
        <v>22.5300000000002</v>
      </c>
      <c r="BD111" s="14" t="str">
        <f>IFERROR(VLOOKUP(BC111,'CRUCE RIESGOS'!$C$21:$D$294,2,FALSE),"")</f>
        <v/>
      </c>
      <c r="BE111" s="14">
        <v>23.5300000000002</v>
      </c>
      <c r="BF111" s="14" t="str">
        <f>IFERROR(VLOOKUP(BE111,'CRUCE RIESGOS'!$C$21:$D$294,2,FALSE),"")</f>
        <v/>
      </c>
      <c r="BG111" s="14">
        <v>24.5300000000002</v>
      </c>
      <c r="BH111" s="14" t="str">
        <f>IFERROR(VLOOKUP(BG111,'CRUCE RIESGOS'!$C$21:$D$294,2,FALSE),"")</f>
        <v/>
      </c>
      <c r="BI111" s="14">
        <v>25.5300000000002</v>
      </c>
      <c r="BJ111" s="14" t="str">
        <f>IFERROR(VLOOKUP(BI111,'CRUCE RIESGOS'!$C$21:$D$294,2,FALSE),"")</f>
        <v/>
      </c>
    </row>
    <row r="112" spans="13:62">
      <c r="N112" s="14" t="str">
        <f t="shared" si="0"/>
        <v/>
      </c>
      <c r="P112" s="14" t="str">
        <f>IF(P113&lt;&gt;""," -R","")</f>
        <v/>
      </c>
      <c r="R112" s="14" t="str">
        <f>IF(R113&lt;&gt;""," -R","")</f>
        <v/>
      </c>
      <c r="T112" s="14" t="str">
        <f>IF(T113&lt;&gt;""," -R","")</f>
        <v/>
      </c>
      <c r="V112" s="14" t="str">
        <f>IF(V113&lt;&gt;""," -R","")</f>
        <v/>
      </c>
      <c r="X112" s="14" t="str">
        <f>IF(X113&lt;&gt;""," -R","")</f>
        <v/>
      </c>
      <c r="Z112" s="14" t="str">
        <f>IF(Z113&lt;&gt;""," -R","")</f>
        <v/>
      </c>
      <c r="AB112" s="14" t="str">
        <f>IF(AB113&lt;&gt;""," -R","")</f>
        <v/>
      </c>
      <c r="AD112" s="14" t="str">
        <f>IF(AD113&lt;&gt;""," -R","")</f>
        <v/>
      </c>
      <c r="AF112" s="14" t="str">
        <f t="shared" si="1"/>
        <v/>
      </c>
      <c r="AH112" s="14" t="str">
        <f t="shared" si="2"/>
        <v/>
      </c>
      <c r="AJ112" s="14" t="str">
        <f t="shared" si="3"/>
        <v/>
      </c>
      <c r="AL112" s="14" t="str">
        <f t="shared" si="4"/>
        <v/>
      </c>
      <c r="AN112" s="14" t="str">
        <f t="shared" si="5"/>
        <v/>
      </c>
      <c r="AP112" s="14" t="str">
        <f t="shared" si="6"/>
        <v/>
      </c>
      <c r="AR112" s="14" t="str">
        <f t="shared" si="7"/>
        <v/>
      </c>
      <c r="AT112" s="14" t="str">
        <f t="shared" si="8"/>
        <v/>
      </c>
      <c r="AV112" s="14" t="str">
        <f t="shared" si="9"/>
        <v/>
      </c>
      <c r="AX112" s="14" t="str">
        <f t="shared" si="10"/>
        <v/>
      </c>
      <c r="AZ112" s="14" t="str">
        <f t="shared" si="11"/>
        <v/>
      </c>
      <c r="BB112" s="14" t="str">
        <f t="shared" si="12"/>
        <v/>
      </c>
      <c r="BD112" s="14" t="str">
        <f t="shared" si="13"/>
        <v/>
      </c>
      <c r="BF112" s="14" t="str">
        <f t="shared" si="14"/>
        <v/>
      </c>
      <c r="BH112" s="14" t="str">
        <f t="shared" si="15"/>
        <v/>
      </c>
      <c r="BJ112" s="14" t="str">
        <f t="shared" si="16"/>
        <v/>
      </c>
    </row>
    <row r="113" spans="13:62">
      <c r="M113" s="14">
        <v>1.54</v>
      </c>
      <c r="N113" s="14" t="str">
        <f>IFERROR(VLOOKUP(M113,'CRUCE RIESGOS'!$C$21:$D$294,2,FALSE),"")</f>
        <v/>
      </c>
      <c r="O113" s="14">
        <v>2.5400000000000098</v>
      </c>
      <c r="P113" s="14" t="str">
        <f>IFERROR(VLOOKUP(O113,'CRUCE RIESGOS'!$C$21:$D$294,2,FALSE),"")</f>
        <v/>
      </c>
      <c r="Q113" s="14">
        <v>3.54000000000002</v>
      </c>
      <c r="R113" s="14" t="str">
        <f>IFERROR(VLOOKUP(Q113,'CRUCE RIESGOS'!$C$21:$D$294,2,FALSE),"")</f>
        <v/>
      </c>
      <c r="S113" s="14">
        <v>4.5400000000000302</v>
      </c>
      <c r="T113" s="14" t="str">
        <f>IFERROR(VLOOKUP(S113,'CRUCE RIESGOS'!$C$21:$D$294,2,FALSE),"")</f>
        <v/>
      </c>
      <c r="U113" s="14">
        <v>5.54000000000004</v>
      </c>
      <c r="V113" s="14" t="str">
        <f>IFERROR(VLOOKUP(U113,'CRUCE RIESGOS'!$C$21:$D$294,2,FALSE),"")</f>
        <v/>
      </c>
      <c r="W113" s="14">
        <v>6.5400000000000498</v>
      </c>
      <c r="X113" s="14" t="str">
        <f>IFERROR(VLOOKUP(W113,'CRUCE RIESGOS'!$C$21:$D$294,2,FALSE),"")</f>
        <v/>
      </c>
      <c r="Y113" s="14">
        <v>7.5400000000000604</v>
      </c>
      <c r="Z113" s="14" t="str">
        <f>IFERROR(VLOOKUP(Y113,'CRUCE RIESGOS'!$C$21:$D$294,2,FALSE),"")</f>
        <v/>
      </c>
      <c r="AA113" s="14">
        <v>8.5400000000000702</v>
      </c>
      <c r="AB113" s="14" t="str">
        <f>IFERROR(VLOOKUP(AA113,'CRUCE RIESGOS'!$C$21:$D$294,2,FALSE),"")</f>
        <v/>
      </c>
      <c r="AC113" s="14">
        <v>9.5400000000000809</v>
      </c>
      <c r="AD113" s="14" t="str">
        <f>IFERROR(VLOOKUP(AC113,'CRUCE RIESGOS'!$C$21:$D$294,2,FALSE),"")</f>
        <v/>
      </c>
      <c r="AE113" s="14">
        <v>10.5400000000001</v>
      </c>
      <c r="AF113" s="14" t="str">
        <f>IFERROR(VLOOKUP(AE113,'CRUCE RIESGOS'!$C$21:$D$294,2,FALSE),"")</f>
        <v/>
      </c>
      <c r="AG113" s="14">
        <v>11.5400000000001</v>
      </c>
      <c r="AH113" s="14" t="str">
        <f>IFERROR(VLOOKUP(AG113,'CRUCE RIESGOS'!$C$21:$D$294,2,FALSE),"")</f>
        <v/>
      </c>
      <c r="AI113" s="14">
        <v>12.5400000000001</v>
      </c>
      <c r="AJ113" s="14" t="str">
        <f>IFERROR(VLOOKUP(AI113,'CRUCE RIESGOS'!$C$21:$D$294,2,FALSE),"")</f>
        <v/>
      </c>
      <c r="AK113" s="14">
        <v>13.5400000000001</v>
      </c>
      <c r="AL113" s="14" t="str">
        <f>IFERROR(VLOOKUP(AK113,'CRUCE RIESGOS'!$C$21:$D$294,2,FALSE),"")</f>
        <v/>
      </c>
      <c r="AM113" s="14">
        <v>14.5400000000001</v>
      </c>
      <c r="AN113" s="14" t="str">
        <f>IFERROR(VLOOKUP(AM113,'CRUCE RIESGOS'!$C$21:$D$294,2,FALSE),"")</f>
        <v/>
      </c>
      <c r="AO113" s="14">
        <v>15.5400000000001</v>
      </c>
      <c r="AP113" s="14" t="str">
        <f>IFERROR(VLOOKUP(AO113,'CRUCE RIESGOS'!$C$21:$D$294,2,FALSE),"")</f>
        <v/>
      </c>
      <c r="AQ113" s="14">
        <v>16.540000000000099</v>
      </c>
      <c r="AR113" s="14" t="str">
        <f>IFERROR(VLOOKUP(AQ113,'CRUCE RIESGOS'!$C$21:$D$294,2,FALSE),"")</f>
        <v/>
      </c>
      <c r="AS113" s="14">
        <v>17.540000000000202</v>
      </c>
      <c r="AT113" s="14" t="str">
        <f>IFERROR(VLOOKUP(AS113,'CRUCE RIESGOS'!$C$21:$D$294,2,FALSE),"")</f>
        <v/>
      </c>
      <c r="AU113" s="14">
        <v>18.540000000000202</v>
      </c>
      <c r="AV113" s="14" t="str">
        <f>IFERROR(VLOOKUP(AU113,'CRUCE RIESGOS'!$C$21:$D$294,2,FALSE),"")</f>
        <v/>
      </c>
      <c r="AW113" s="14">
        <v>19.540000000000202</v>
      </c>
      <c r="AX113" s="14" t="str">
        <f>IFERROR(VLOOKUP(AW113,'CRUCE RIESGOS'!$C$21:$D$294,2,FALSE),"")</f>
        <v/>
      </c>
      <c r="AY113" s="14">
        <v>20.540000000000202</v>
      </c>
      <c r="AZ113" s="14" t="str">
        <f>IFERROR(VLOOKUP(AY113,'CRUCE RIESGOS'!$C$21:$D$294,2,FALSE),"")</f>
        <v/>
      </c>
      <c r="BA113" s="14">
        <v>21.540000000000202</v>
      </c>
      <c r="BB113" s="14" t="str">
        <f>IFERROR(VLOOKUP(BA113,'CRUCE RIESGOS'!$C$21:$D$294,2,FALSE),"")</f>
        <v/>
      </c>
      <c r="BC113" s="14">
        <v>22.540000000000202</v>
      </c>
      <c r="BD113" s="14" t="str">
        <f>IFERROR(VLOOKUP(BC113,'CRUCE RIESGOS'!$C$21:$D$294,2,FALSE),"")</f>
        <v/>
      </c>
      <c r="BE113" s="14">
        <v>23.540000000000202</v>
      </c>
      <c r="BF113" s="14" t="str">
        <f>IFERROR(VLOOKUP(BE113,'CRUCE RIESGOS'!$C$21:$D$294,2,FALSE),"")</f>
        <v/>
      </c>
      <c r="BG113" s="14">
        <v>24.540000000000202</v>
      </c>
      <c r="BH113" s="14" t="str">
        <f>IFERROR(VLOOKUP(BG113,'CRUCE RIESGOS'!$C$21:$D$294,2,FALSE),"")</f>
        <v/>
      </c>
      <c r="BI113" s="14">
        <v>25.540000000000202</v>
      </c>
      <c r="BJ113" s="14" t="str">
        <f>IFERROR(VLOOKUP(BI113,'CRUCE RIESGOS'!$C$21:$D$294,2,FALSE),"")</f>
        <v/>
      </c>
    </row>
    <row r="114" spans="13:62">
      <c r="N114" s="14" t="str">
        <f t="shared" si="0"/>
        <v/>
      </c>
      <c r="P114" s="14" t="str">
        <f>IF(P115&lt;&gt;""," -R","")</f>
        <v/>
      </c>
      <c r="R114" s="14" t="str">
        <f>IF(R115&lt;&gt;""," -R","")</f>
        <v/>
      </c>
      <c r="T114" s="14" t="str">
        <f>IF(T115&lt;&gt;""," -R","")</f>
        <v/>
      </c>
      <c r="V114" s="14" t="str">
        <f>IF(V115&lt;&gt;""," -R","")</f>
        <v/>
      </c>
      <c r="X114" s="14" t="str">
        <f>IF(X115&lt;&gt;""," -R","")</f>
        <v/>
      </c>
      <c r="Z114" s="14" t="str">
        <f>IF(Z115&lt;&gt;""," -R","")</f>
        <v/>
      </c>
      <c r="AB114" s="14" t="str">
        <f>IF(AB115&lt;&gt;""," -R","")</f>
        <v/>
      </c>
      <c r="AD114" s="14" t="str">
        <f>IF(AD115&lt;&gt;""," -R","")</f>
        <v/>
      </c>
      <c r="AF114" s="14" t="str">
        <f t="shared" si="1"/>
        <v/>
      </c>
      <c r="AH114" s="14" t="str">
        <f t="shared" si="2"/>
        <v/>
      </c>
      <c r="AJ114" s="14" t="str">
        <f t="shared" si="3"/>
        <v/>
      </c>
      <c r="AL114" s="14" t="str">
        <f t="shared" si="4"/>
        <v/>
      </c>
      <c r="AN114" s="14" t="str">
        <f t="shared" si="5"/>
        <v/>
      </c>
      <c r="AP114" s="14" t="str">
        <f t="shared" si="6"/>
        <v/>
      </c>
      <c r="AR114" s="14" t="str">
        <f t="shared" si="7"/>
        <v/>
      </c>
      <c r="AT114" s="14" t="str">
        <f t="shared" si="8"/>
        <v/>
      </c>
      <c r="AV114" s="14" t="str">
        <f t="shared" si="9"/>
        <v/>
      </c>
      <c r="AX114" s="14" t="str">
        <f t="shared" si="10"/>
        <v/>
      </c>
      <c r="AZ114" s="14" t="str">
        <f t="shared" si="11"/>
        <v/>
      </c>
      <c r="BB114" s="14" t="str">
        <f t="shared" si="12"/>
        <v/>
      </c>
      <c r="BD114" s="14" t="str">
        <f t="shared" si="13"/>
        <v/>
      </c>
      <c r="BF114" s="14" t="str">
        <f t="shared" si="14"/>
        <v/>
      </c>
      <c r="BH114" s="14" t="str">
        <f t="shared" si="15"/>
        <v/>
      </c>
      <c r="BJ114" s="14" t="str">
        <f t="shared" si="16"/>
        <v/>
      </c>
    </row>
    <row r="115" spans="13:62">
      <c r="M115" s="14">
        <v>1.55</v>
      </c>
      <c r="N115" s="14" t="str">
        <f>IFERROR(VLOOKUP(M115,'CRUCE RIESGOS'!$C$21:$D$294,2,FALSE),"")</f>
        <v/>
      </c>
      <c r="O115" s="14">
        <v>2.55000000000001</v>
      </c>
      <c r="P115" s="14" t="str">
        <f>IFERROR(VLOOKUP(O115,'CRUCE RIESGOS'!$C$21:$D$294,2,FALSE),"")</f>
        <v/>
      </c>
      <c r="Q115" s="14">
        <v>3.5500000000000198</v>
      </c>
      <c r="R115" s="14" t="str">
        <f>IFERROR(VLOOKUP(Q115,'CRUCE RIESGOS'!$C$21:$D$294,2,FALSE),"")</f>
        <v/>
      </c>
      <c r="S115" s="14">
        <v>4.55000000000003</v>
      </c>
      <c r="T115" s="14" t="str">
        <f>IFERROR(VLOOKUP(S115,'CRUCE RIESGOS'!$C$21:$D$294,2,FALSE),"")</f>
        <v/>
      </c>
      <c r="U115" s="14">
        <v>5.5500000000000398</v>
      </c>
      <c r="V115" s="14" t="str">
        <f>IFERROR(VLOOKUP(U115,'CRUCE RIESGOS'!$C$21:$D$294,2,FALSE),"")</f>
        <v/>
      </c>
      <c r="W115" s="14">
        <v>6.5500000000000496</v>
      </c>
      <c r="X115" s="14" t="str">
        <f>IFERROR(VLOOKUP(W115,'CRUCE RIESGOS'!$C$21:$D$294,2,FALSE),"")</f>
        <v/>
      </c>
      <c r="Y115" s="14">
        <v>7.5500000000000602</v>
      </c>
      <c r="Z115" s="14" t="str">
        <f>IFERROR(VLOOKUP(Y115,'CRUCE RIESGOS'!$C$21:$D$294,2,FALSE),"")</f>
        <v/>
      </c>
      <c r="AA115" s="14">
        <v>8.55000000000007</v>
      </c>
      <c r="AB115" s="14" t="str">
        <f>IFERROR(VLOOKUP(AA115,'CRUCE RIESGOS'!$C$21:$D$294,2,FALSE),"")</f>
        <v/>
      </c>
      <c r="AC115" s="14">
        <v>9.5500000000000806</v>
      </c>
      <c r="AD115" s="14" t="str">
        <f>IFERROR(VLOOKUP(AC115,'CRUCE RIESGOS'!$C$21:$D$294,2,FALSE),"")</f>
        <v/>
      </c>
      <c r="AE115" s="14">
        <v>10.5500000000001</v>
      </c>
      <c r="AF115" s="14" t="str">
        <f>IFERROR(VLOOKUP(AE115,'CRUCE RIESGOS'!$C$21:$D$294,2,FALSE),"")</f>
        <v/>
      </c>
      <c r="AG115" s="14">
        <v>11.5500000000001</v>
      </c>
      <c r="AH115" s="14" t="str">
        <f>IFERROR(VLOOKUP(AG115,'CRUCE RIESGOS'!$C$21:$D$294,2,FALSE),"")</f>
        <v/>
      </c>
      <c r="AI115" s="14">
        <v>12.5500000000001</v>
      </c>
      <c r="AJ115" s="14" t="str">
        <f>IFERROR(VLOOKUP(AI115,'CRUCE RIESGOS'!$C$21:$D$294,2,FALSE),"")</f>
        <v/>
      </c>
      <c r="AK115" s="14">
        <v>13.5500000000001</v>
      </c>
      <c r="AL115" s="14" t="str">
        <f>IFERROR(VLOOKUP(AK115,'CRUCE RIESGOS'!$C$21:$D$294,2,FALSE),"")</f>
        <v/>
      </c>
      <c r="AM115" s="14">
        <v>14.5500000000001</v>
      </c>
      <c r="AN115" s="14" t="str">
        <f>IFERROR(VLOOKUP(AM115,'CRUCE RIESGOS'!$C$21:$D$294,2,FALSE),"")</f>
        <v/>
      </c>
      <c r="AO115" s="14">
        <v>15.5500000000001</v>
      </c>
      <c r="AP115" s="14" t="str">
        <f>IFERROR(VLOOKUP(AO115,'CRUCE RIESGOS'!$C$21:$D$294,2,FALSE),"")</f>
        <v/>
      </c>
      <c r="AQ115" s="14">
        <v>16.5500000000001</v>
      </c>
      <c r="AR115" s="14" t="str">
        <f>IFERROR(VLOOKUP(AQ115,'CRUCE RIESGOS'!$C$21:$D$294,2,FALSE),"")</f>
        <v/>
      </c>
      <c r="AS115" s="14">
        <v>17.5500000000002</v>
      </c>
      <c r="AT115" s="14" t="str">
        <f>IFERROR(VLOOKUP(AS115,'CRUCE RIESGOS'!$C$21:$D$294,2,FALSE),"")</f>
        <v/>
      </c>
      <c r="AU115" s="14">
        <v>18.5500000000002</v>
      </c>
      <c r="AV115" s="14" t="str">
        <f>IFERROR(VLOOKUP(AU115,'CRUCE RIESGOS'!$C$21:$D$294,2,FALSE),"")</f>
        <v/>
      </c>
      <c r="AW115" s="14">
        <v>19.5500000000002</v>
      </c>
      <c r="AX115" s="14" t="str">
        <f>IFERROR(VLOOKUP(AW115,'CRUCE RIESGOS'!$C$21:$D$294,2,FALSE),"")</f>
        <v/>
      </c>
      <c r="AY115" s="14">
        <v>20.5500000000002</v>
      </c>
      <c r="AZ115" s="14" t="str">
        <f>IFERROR(VLOOKUP(AY115,'CRUCE RIESGOS'!$C$21:$D$294,2,FALSE),"")</f>
        <v/>
      </c>
      <c r="BA115" s="14">
        <v>21.5500000000002</v>
      </c>
      <c r="BB115" s="14" t="str">
        <f>IFERROR(VLOOKUP(BA115,'CRUCE RIESGOS'!$C$21:$D$294,2,FALSE),"")</f>
        <v/>
      </c>
      <c r="BC115" s="14">
        <v>22.5500000000002</v>
      </c>
      <c r="BD115" s="14" t="str">
        <f>IFERROR(VLOOKUP(BC115,'CRUCE RIESGOS'!$C$21:$D$294,2,FALSE),"")</f>
        <v/>
      </c>
      <c r="BE115" s="14">
        <v>23.5500000000002</v>
      </c>
      <c r="BF115" s="14" t="str">
        <f>IFERROR(VLOOKUP(BE115,'CRUCE RIESGOS'!$C$21:$D$294,2,FALSE),"")</f>
        <v/>
      </c>
      <c r="BG115" s="14">
        <v>24.5500000000002</v>
      </c>
      <c r="BH115" s="14" t="str">
        <f>IFERROR(VLOOKUP(BG115,'CRUCE RIESGOS'!$C$21:$D$294,2,FALSE),"")</f>
        <v/>
      </c>
      <c r="BI115" s="14">
        <v>25.5500000000002</v>
      </c>
      <c r="BJ115" s="14" t="str">
        <f>IFERROR(VLOOKUP(BI115,'CRUCE RIESGOS'!$C$21:$D$294,2,FALSE),"")</f>
        <v/>
      </c>
    </row>
    <row r="116" spans="13:62">
      <c r="N116" s="14" t="str">
        <f t="shared" si="0"/>
        <v/>
      </c>
      <c r="P116" s="14" t="str">
        <f>IF(P117&lt;&gt;""," -R","")</f>
        <v/>
      </c>
      <c r="R116" s="14" t="str">
        <f>IF(R117&lt;&gt;""," -R","")</f>
        <v/>
      </c>
      <c r="T116" s="14" t="str">
        <f>IF(T117&lt;&gt;""," -R","")</f>
        <v/>
      </c>
      <c r="V116" s="14" t="str">
        <f>IF(V117&lt;&gt;""," -R","")</f>
        <v/>
      </c>
      <c r="X116" s="14" t="str">
        <f>IF(X117&lt;&gt;""," -R","")</f>
        <v/>
      </c>
      <c r="Z116" s="14" t="str">
        <f>IF(Z117&lt;&gt;""," -R","")</f>
        <v/>
      </c>
      <c r="AB116" s="14" t="str">
        <f>IF(AB117&lt;&gt;""," -R","")</f>
        <v/>
      </c>
      <c r="AD116" s="14" t="str">
        <f>IF(AD117&lt;&gt;""," -R","")</f>
        <v/>
      </c>
      <c r="AF116" s="14" t="str">
        <f t="shared" si="1"/>
        <v/>
      </c>
      <c r="AH116" s="14" t="str">
        <f t="shared" si="2"/>
        <v/>
      </c>
      <c r="AJ116" s="14" t="str">
        <f t="shared" si="3"/>
        <v/>
      </c>
      <c r="AL116" s="14" t="str">
        <f t="shared" si="4"/>
        <v/>
      </c>
      <c r="AN116" s="14" t="str">
        <f t="shared" si="5"/>
        <v/>
      </c>
      <c r="AP116" s="14" t="str">
        <f t="shared" si="6"/>
        <v/>
      </c>
      <c r="AR116" s="14" t="str">
        <f t="shared" si="7"/>
        <v/>
      </c>
      <c r="AT116" s="14" t="str">
        <f t="shared" si="8"/>
        <v/>
      </c>
      <c r="AV116" s="14" t="str">
        <f t="shared" si="9"/>
        <v/>
      </c>
      <c r="AX116" s="14" t="str">
        <f t="shared" si="10"/>
        <v/>
      </c>
      <c r="AZ116" s="14" t="str">
        <f t="shared" si="11"/>
        <v/>
      </c>
      <c r="BB116" s="14" t="str">
        <f t="shared" si="12"/>
        <v/>
      </c>
      <c r="BD116" s="14" t="str">
        <f t="shared" si="13"/>
        <v/>
      </c>
      <c r="BF116" s="14" t="str">
        <f t="shared" si="14"/>
        <v/>
      </c>
      <c r="BH116" s="14" t="str">
        <f t="shared" si="15"/>
        <v/>
      </c>
      <c r="BJ116" s="14" t="str">
        <f t="shared" si="16"/>
        <v/>
      </c>
    </row>
    <row r="117" spans="13:62">
      <c r="M117" s="14">
        <v>1.56</v>
      </c>
      <c r="N117" s="14" t="str">
        <f>IFERROR(VLOOKUP(M117,'CRUCE RIESGOS'!$C$21:$D$294,2,FALSE),"")</f>
        <v/>
      </c>
      <c r="O117" s="14">
        <v>2.5600000000000098</v>
      </c>
      <c r="P117" s="14" t="str">
        <f>IFERROR(VLOOKUP(O117,'CRUCE RIESGOS'!$C$21:$D$294,2,FALSE),"")</f>
        <v/>
      </c>
      <c r="Q117" s="14">
        <v>3.56000000000002</v>
      </c>
      <c r="R117" s="14" t="str">
        <f>IFERROR(VLOOKUP(Q117,'CRUCE RIESGOS'!$C$21:$D$294,2,FALSE),"")</f>
        <v/>
      </c>
      <c r="S117" s="14">
        <v>4.5600000000000298</v>
      </c>
      <c r="T117" s="14" t="str">
        <f>IFERROR(VLOOKUP(S117,'CRUCE RIESGOS'!$C$21:$D$294,2,FALSE),"")</f>
        <v/>
      </c>
      <c r="U117" s="14">
        <v>5.5600000000000396</v>
      </c>
      <c r="V117" s="14" t="str">
        <f>IFERROR(VLOOKUP(U117,'CRUCE RIESGOS'!$C$21:$D$294,2,FALSE),"")</f>
        <v/>
      </c>
      <c r="W117" s="14">
        <v>6.5600000000000502</v>
      </c>
      <c r="X117" s="14" t="str">
        <f>IFERROR(VLOOKUP(W117,'CRUCE RIESGOS'!$C$21:$D$294,2,FALSE),"")</f>
        <v/>
      </c>
      <c r="Y117" s="14">
        <v>7.56000000000006</v>
      </c>
      <c r="Z117" s="14" t="str">
        <f>IFERROR(VLOOKUP(Y117,'CRUCE RIESGOS'!$C$21:$D$294,2,FALSE),"")</f>
        <v/>
      </c>
      <c r="AA117" s="14">
        <v>8.5600000000000698</v>
      </c>
      <c r="AB117" s="14" t="str">
        <f>IFERROR(VLOOKUP(AA117,'CRUCE RIESGOS'!$C$21:$D$294,2,FALSE),"")</f>
        <v/>
      </c>
      <c r="AC117" s="14">
        <v>9.5600000000000804</v>
      </c>
      <c r="AD117" s="14" t="str">
        <f>IFERROR(VLOOKUP(AC117,'CRUCE RIESGOS'!$C$21:$D$294,2,FALSE),"")</f>
        <v/>
      </c>
      <c r="AE117" s="14">
        <v>10.5600000000001</v>
      </c>
      <c r="AF117" s="14" t="str">
        <f>IFERROR(VLOOKUP(AE117,'CRUCE RIESGOS'!$C$21:$D$294,2,FALSE),"")</f>
        <v/>
      </c>
      <c r="AG117" s="14">
        <v>11.5600000000001</v>
      </c>
      <c r="AH117" s="14" t="str">
        <f>IFERROR(VLOOKUP(AG117,'CRUCE RIESGOS'!$C$21:$D$294,2,FALSE),"")</f>
        <v/>
      </c>
      <c r="AI117" s="14">
        <v>12.5600000000001</v>
      </c>
      <c r="AJ117" s="14" t="str">
        <f>IFERROR(VLOOKUP(AI117,'CRUCE RIESGOS'!$C$21:$D$294,2,FALSE),"")</f>
        <v/>
      </c>
      <c r="AK117" s="14">
        <v>13.5600000000001</v>
      </c>
      <c r="AL117" s="14" t="str">
        <f>IFERROR(VLOOKUP(AK117,'CRUCE RIESGOS'!$C$21:$D$294,2,FALSE),"")</f>
        <v/>
      </c>
      <c r="AM117" s="14">
        <v>14.5600000000001</v>
      </c>
      <c r="AN117" s="14" t="str">
        <f>IFERROR(VLOOKUP(AM117,'CRUCE RIESGOS'!$C$21:$D$294,2,FALSE),"")</f>
        <v/>
      </c>
      <c r="AO117" s="14">
        <v>15.5600000000001</v>
      </c>
      <c r="AP117" s="14" t="str">
        <f>IFERROR(VLOOKUP(AO117,'CRUCE RIESGOS'!$C$21:$D$294,2,FALSE),"")</f>
        <v/>
      </c>
      <c r="AQ117" s="14">
        <v>16.560000000000102</v>
      </c>
      <c r="AR117" s="14" t="str">
        <f>IFERROR(VLOOKUP(AQ117,'CRUCE RIESGOS'!$C$21:$D$294,2,FALSE),"")</f>
        <v/>
      </c>
      <c r="AS117" s="14">
        <v>17.560000000000201</v>
      </c>
      <c r="AT117" s="14" t="str">
        <f>IFERROR(VLOOKUP(AS117,'CRUCE RIESGOS'!$C$21:$D$294,2,FALSE),"")</f>
        <v/>
      </c>
      <c r="AU117" s="14">
        <v>18.560000000000201</v>
      </c>
      <c r="AV117" s="14" t="str">
        <f>IFERROR(VLOOKUP(AU117,'CRUCE RIESGOS'!$C$21:$D$294,2,FALSE),"")</f>
        <v/>
      </c>
      <c r="AW117" s="14">
        <v>19.560000000000201</v>
      </c>
      <c r="AX117" s="14" t="str">
        <f>IFERROR(VLOOKUP(AW117,'CRUCE RIESGOS'!$C$21:$D$294,2,FALSE),"")</f>
        <v/>
      </c>
      <c r="AY117" s="14">
        <v>20.560000000000201</v>
      </c>
      <c r="AZ117" s="14" t="str">
        <f>IFERROR(VLOOKUP(AY117,'CRUCE RIESGOS'!$C$21:$D$294,2,FALSE),"")</f>
        <v/>
      </c>
      <c r="BA117" s="14">
        <v>21.560000000000201</v>
      </c>
      <c r="BB117" s="14" t="str">
        <f>IFERROR(VLOOKUP(BA117,'CRUCE RIESGOS'!$C$21:$D$294,2,FALSE),"")</f>
        <v/>
      </c>
      <c r="BC117" s="14">
        <v>22.560000000000201</v>
      </c>
      <c r="BD117" s="14" t="str">
        <f>IFERROR(VLOOKUP(BC117,'CRUCE RIESGOS'!$C$21:$D$294,2,FALSE),"")</f>
        <v/>
      </c>
      <c r="BE117" s="14">
        <v>23.560000000000201</v>
      </c>
      <c r="BF117" s="14" t="str">
        <f>IFERROR(VLOOKUP(BE117,'CRUCE RIESGOS'!$C$21:$D$294,2,FALSE),"")</f>
        <v/>
      </c>
      <c r="BG117" s="14">
        <v>24.560000000000201</v>
      </c>
      <c r="BH117" s="14" t="str">
        <f>IFERROR(VLOOKUP(BG117,'CRUCE RIESGOS'!$C$21:$D$294,2,FALSE),"")</f>
        <v/>
      </c>
      <c r="BI117" s="14">
        <v>25.560000000000201</v>
      </c>
      <c r="BJ117" s="14" t="str">
        <f>IFERROR(VLOOKUP(BI117,'CRUCE RIESGOS'!$C$21:$D$294,2,FALSE),"")</f>
        <v/>
      </c>
    </row>
    <row r="118" spans="13:62">
      <c r="N118" s="14" t="str">
        <f t="shared" si="0"/>
        <v/>
      </c>
      <c r="P118" s="14" t="str">
        <f>IF(P119&lt;&gt;""," -R","")</f>
        <v/>
      </c>
      <c r="R118" s="14" t="str">
        <f>IF(R119&lt;&gt;""," -R","")</f>
        <v/>
      </c>
      <c r="T118" s="14" t="str">
        <f>IF(T119&lt;&gt;""," -R","")</f>
        <v/>
      </c>
      <c r="V118" s="14" t="str">
        <f>IF(V119&lt;&gt;""," -R","")</f>
        <v/>
      </c>
      <c r="X118" s="14" t="str">
        <f>IF(X119&lt;&gt;""," -R","")</f>
        <v/>
      </c>
      <c r="Z118" s="14" t="str">
        <f>IF(Z119&lt;&gt;""," -R","")</f>
        <v/>
      </c>
      <c r="AB118" s="14" t="str">
        <f>IF(AB119&lt;&gt;""," -R","")</f>
        <v/>
      </c>
      <c r="AD118" s="14" t="str">
        <f>IF(AD119&lt;&gt;""," -R","")</f>
        <v/>
      </c>
      <c r="AF118" s="14" t="str">
        <f t="shared" si="1"/>
        <v/>
      </c>
      <c r="AH118" s="14" t="str">
        <f t="shared" si="2"/>
        <v/>
      </c>
      <c r="AJ118" s="14" t="str">
        <f t="shared" si="3"/>
        <v/>
      </c>
      <c r="AL118" s="14" t="str">
        <f t="shared" si="4"/>
        <v/>
      </c>
      <c r="AN118" s="14" t="str">
        <f t="shared" si="5"/>
        <v/>
      </c>
      <c r="AP118" s="14" t="str">
        <f t="shared" si="6"/>
        <v/>
      </c>
      <c r="AR118" s="14" t="str">
        <f t="shared" si="7"/>
        <v/>
      </c>
      <c r="AT118" s="14" t="str">
        <f t="shared" si="8"/>
        <v/>
      </c>
      <c r="AV118" s="14" t="str">
        <f t="shared" si="9"/>
        <v/>
      </c>
      <c r="AX118" s="14" t="str">
        <f t="shared" si="10"/>
        <v/>
      </c>
      <c r="AZ118" s="14" t="str">
        <f t="shared" si="11"/>
        <v/>
      </c>
      <c r="BB118" s="14" t="str">
        <f t="shared" si="12"/>
        <v/>
      </c>
      <c r="BD118" s="14" t="str">
        <f t="shared" si="13"/>
        <v/>
      </c>
      <c r="BF118" s="14" t="str">
        <f t="shared" si="14"/>
        <v/>
      </c>
      <c r="BH118" s="14" t="str">
        <f t="shared" si="15"/>
        <v/>
      </c>
      <c r="BJ118" s="14" t="str">
        <f t="shared" si="16"/>
        <v/>
      </c>
    </row>
    <row r="119" spans="13:62">
      <c r="M119" s="14">
        <v>1.57</v>
      </c>
      <c r="N119" s="14" t="str">
        <f>IFERROR(VLOOKUP(M119,'CRUCE RIESGOS'!$C$21:$D$294,2,FALSE),"")</f>
        <v/>
      </c>
      <c r="O119" s="14">
        <v>2.5700000000000101</v>
      </c>
      <c r="P119" s="14" t="str">
        <f>IFERROR(VLOOKUP(O119,'CRUCE RIESGOS'!$C$21:$D$294,2,FALSE),"")</f>
        <v/>
      </c>
      <c r="Q119" s="14">
        <v>3.5700000000000198</v>
      </c>
      <c r="R119" s="14" t="str">
        <f>IFERROR(VLOOKUP(Q119,'CRUCE RIESGOS'!$C$21:$D$294,2,FALSE),"")</f>
        <v/>
      </c>
      <c r="S119" s="14">
        <v>4.5700000000000296</v>
      </c>
      <c r="T119" s="14" t="str">
        <f>IFERROR(VLOOKUP(S119,'CRUCE RIESGOS'!$C$21:$D$294,2,FALSE),"")</f>
        <v/>
      </c>
      <c r="U119" s="14">
        <v>5.5700000000000403</v>
      </c>
      <c r="V119" s="14" t="str">
        <f>IFERROR(VLOOKUP(U119,'CRUCE RIESGOS'!$C$21:$D$294,2,FALSE),"")</f>
        <v/>
      </c>
      <c r="W119" s="14">
        <v>6.57000000000005</v>
      </c>
      <c r="X119" s="14" t="str">
        <f>IFERROR(VLOOKUP(W119,'CRUCE RIESGOS'!$C$21:$D$294,2,FALSE),"")</f>
        <v/>
      </c>
      <c r="Y119" s="14">
        <v>7.5700000000000598</v>
      </c>
      <c r="Z119" s="14" t="str">
        <f>IFERROR(VLOOKUP(Y119,'CRUCE RIESGOS'!$C$21:$D$294,2,FALSE),"")</f>
        <v/>
      </c>
      <c r="AA119" s="14">
        <v>8.5700000000000696</v>
      </c>
      <c r="AB119" s="14" t="str">
        <f>IFERROR(VLOOKUP(AA119,'CRUCE RIESGOS'!$C$21:$D$294,2,FALSE),"")</f>
        <v/>
      </c>
      <c r="AC119" s="14">
        <v>9.5700000000000802</v>
      </c>
      <c r="AD119" s="14" t="str">
        <f>IFERROR(VLOOKUP(AC119,'CRUCE RIESGOS'!$C$21:$D$294,2,FALSE),"")</f>
        <v/>
      </c>
      <c r="AE119" s="14">
        <v>10.5700000000001</v>
      </c>
      <c r="AF119" s="14" t="str">
        <f>IFERROR(VLOOKUP(AE119,'CRUCE RIESGOS'!$C$21:$D$294,2,FALSE),"")</f>
        <v/>
      </c>
      <c r="AG119" s="14">
        <v>11.5700000000001</v>
      </c>
      <c r="AH119" s="14" t="str">
        <f>IFERROR(VLOOKUP(AG119,'CRUCE RIESGOS'!$C$21:$D$294,2,FALSE),"")</f>
        <v/>
      </c>
      <c r="AI119" s="14">
        <v>12.5700000000001</v>
      </c>
      <c r="AJ119" s="14" t="str">
        <f>IFERROR(VLOOKUP(AI119,'CRUCE RIESGOS'!$C$21:$D$294,2,FALSE),"")</f>
        <v/>
      </c>
      <c r="AK119" s="14">
        <v>13.5700000000001</v>
      </c>
      <c r="AL119" s="14" t="str">
        <f>IFERROR(VLOOKUP(AK119,'CRUCE RIESGOS'!$C$21:$D$294,2,FALSE),"")</f>
        <v/>
      </c>
      <c r="AM119" s="14">
        <v>14.5700000000001</v>
      </c>
      <c r="AN119" s="14" t="str">
        <f>IFERROR(VLOOKUP(AM119,'CRUCE RIESGOS'!$C$21:$D$294,2,FALSE),"")</f>
        <v/>
      </c>
      <c r="AO119" s="14">
        <v>15.5700000000001</v>
      </c>
      <c r="AP119" s="14" t="str">
        <f>IFERROR(VLOOKUP(AO119,'CRUCE RIESGOS'!$C$21:$D$294,2,FALSE),"")</f>
        <v/>
      </c>
      <c r="AQ119" s="14">
        <v>16.5700000000001</v>
      </c>
      <c r="AR119" s="14" t="str">
        <f>IFERROR(VLOOKUP(AQ119,'CRUCE RIESGOS'!$C$21:$D$294,2,FALSE),"")</f>
        <v/>
      </c>
      <c r="AS119" s="14">
        <v>17.570000000000199</v>
      </c>
      <c r="AT119" s="14" t="str">
        <f>IFERROR(VLOOKUP(AS119,'CRUCE RIESGOS'!$C$21:$D$294,2,FALSE),"")</f>
        <v/>
      </c>
      <c r="AU119" s="14">
        <v>18.570000000000199</v>
      </c>
      <c r="AV119" s="14" t="str">
        <f>IFERROR(VLOOKUP(AU119,'CRUCE RIESGOS'!$C$21:$D$294,2,FALSE),"")</f>
        <v/>
      </c>
      <c r="AW119" s="14">
        <v>19.570000000000199</v>
      </c>
      <c r="AX119" s="14" t="str">
        <f>IFERROR(VLOOKUP(AW119,'CRUCE RIESGOS'!$C$21:$D$294,2,FALSE),"")</f>
        <v/>
      </c>
      <c r="AY119" s="14">
        <v>20.570000000000199</v>
      </c>
      <c r="AZ119" s="14" t="str">
        <f>IFERROR(VLOOKUP(AY119,'CRUCE RIESGOS'!$C$21:$D$294,2,FALSE),"")</f>
        <v/>
      </c>
      <c r="BA119" s="14">
        <v>21.570000000000199</v>
      </c>
      <c r="BB119" s="14" t="str">
        <f>IFERROR(VLOOKUP(BA119,'CRUCE RIESGOS'!$C$21:$D$294,2,FALSE),"")</f>
        <v/>
      </c>
      <c r="BC119" s="14">
        <v>22.570000000000199</v>
      </c>
      <c r="BD119" s="14" t="str">
        <f>IFERROR(VLOOKUP(BC119,'CRUCE RIESGOS'!$C$21:$D$294,2,FALSE),"")</f>
        <v/>
      </c>
      <c r="BE119" s="14">
        <v>23.570000000000199</v>
      </c>
      <c r="BF119" s="14" t="str">
        <f>IFERROR(VLOOKUP(BE119,'CRUCE RIESGOS'!$C$21:$D$294,2,FALSE),"")</f>
        <v/>
      </c>
      <c r="BG119" s="14">
        <v>24.570000000000199</v>
      </c>
      <c r="BH119" s="14" t="str">
        <f>IFERROR(VLOOKUP(BG119,'CRUCE RIESGOS'!$C$21:$D$294,2,FALSE),"")</f>
        <v/>
      </c>
      <c r="BI119" s="14">
        <v>25.570000000000199</v>
      </c>
      <c r="BJ119" s="14" t="str">
        <f>IFERROR(VLOOKUP(BI119,'CRUCE RIESGOS'!$C$21:$D$294,2,FALSE),"")</f>
        <v/>
      </c>
    </row>
    <row r="120" spans="13:62">
      <c r="N120" s="14" t="str">
        <f t="shared" si="0"/>
        <v/>
      </c>
      <c r="P120" s="14" t="str">
        <f>IF(P121&lt;&gt;""," -R","")</f>
        <v/>
      </c>
      <c r="R120" s="14" t="str">
        <f>IF(R121&lt;&gt;""," -R","")</f>
        <v/>
      </c>
      <c r="T120" s="14" t="str">
        <f>IF(T121&lt;&gt;""," -R","")</f>
        <v/>
      </c>
      <c r="V120" s="14" t="str">
        <f>IF(V121&lt;&gt;""," -R","")</f>
        <v/>
      </c>
      <c r="X120" s="14" t="str">
        <f>IF(X121&lt;&gt;""," -R","")</f>
        <v/>
      </c>
      <c r="Z120" s="14" t="str">
        <f>IF(Z121&lt;&gt;""," -R","")</f>
        <v/>
      </c>
      <c r="AB120" s="14" t="str">
        <f>IF(AB121&lt;&gt;""," -R","")</f>
        <v/>
      </c>
      <c r="AD120" s="14" t="str">
        <f>IF(AD121&lt;&gt;""," -R","")</f>
        <v/>
      </c>
      <c r="AF120" s="14" t="str">
        <f t="shared" si="1"/>
        <v/>
      </c>
      <c r="AH120" s="14" t="str">
        <f t="shared" si="2"/>
        <v/>
      </c>
      <c r="AJ120" s="14" t="str">
        <f t="shared" si="3"/>
        <v/>
      </c>
      <c r="AL120" s="14" t="str">
        <f t="shared" si="4"/>
        <v/>
      </c>
      <c r="AN120" s="14" t="str">
        <f t="shared" si="5"/>
        <v/>
      </c>
      <c r="AP120" s="14" t="str">
        <f t="shared" si="6"/>
        <v/>
      </c>
      <c r="AR120" s="14" t="str">
        <f t="shared" si="7"/>
        <v/>
      </c>
      <c r="AT120" s="14" t="str">
        <f t="shared" si="8"/>
        <v/>
      </c>
      <c r="AV120" s="14" t="str">
        <f t="shared" si="9"/>
        <v/>
      </c>
      <c r="AX120" s="14" t="str">
        <f t="shared" si="10"/>
        <v/>
      </c>
      <c r="AZ120" s="14" t="str">
        <f t="shared" si="11"/>
        <v/>
      </c>
      <c r="BB120" s="14" t="str">
        <f t="shared" si="12"/>
        <v/>
      </c>
      <c r="BD120" s="14" t="str">
        <f t="shared" si="13"/>
        <v/>
      </c>
      <c r="BF120" s="14" t="str">
        <f t="shared" si="14"/>
        <v/>
      </c>
      <c r="BH120" s="14" t="str">
        <f t="shared" si="15"/>
        <v/>
      </c>
      <c r="BJ120" s="14" t="str">
        <f t="shared" si="16"/>
        <v/>
      </c>
    </row>
    <row r="121" spans="13:62">
      <c r="M121" s="14">
        <v>1.58</v>
      </c>
      <c r="N121" s="14" t="str">
        <f>IFERROR(VLOOKUP(M121,'CRUCE RIESGOS'!$C$21:$D$294,2,FALSE),"")</f>
        <v/>
      </c>
      <c r="O121" s="14">
        <v>2.5800000000000098</v>
      </c>
      <c r="P121" s="14" t="str">
        <f>IFERROR(VLOOKUP(O121,'CRUCE RIESGOS'!$C$21:$D$294,2,FALSE),"")</f>
        <v/>
      </c>
      <c r="Q121" s="14">
        <v>3.5800000000000201</v>
      </c>
      <c r="R121" s="14" t="str">
        <f>IFERROR(VLOOKUP(Q121,'CRUCE RIESGOS'!$C$21:$D$294,2,FALSE),"")</f>
        <v/>
      </c>
      <c r="S121" s="14">
        <v>4.5800000000000303</v>
      </c>
      <c r="T121" s="14" t="str">
        <f>IFERROR(VLOOKUP(S121,'CRUCE RIESGOS'!$C$21:$D$294,2,FALSE),"")</f>
        <v/>
      </c>
      <c r="U121" s="14">
        <v>5.58000000000004</v>
      </c>
      <c r="V121" s="14" t="str">
        <f>IFERROR(VLOOKUP(U121,'CRUCE RIESGOS'!$C$21:$D$294,2,FALSE),"")</f>
        <v/>
      </c>
      <c r="W121" s="14">
        <v>6.5800000000000498</v>
      </c>
      <c r="X121" s="14" t="str">
        <f>IFERROR(VLOOKUP(W121,'CRUCE RIESGOS'!$C$21:$D$294,2,FALSE),"")</f>
        <v/>
      </c>
      <c r="Y121" s="14">
        <v>7.5800000000000596</v>
      </c>
      <c r="Z121" s="14" t="str">
        <f>IFERROR(VLOOKUP(Y121,'CRUCE RIESGOS'!$C$21:$D$294,2,FALSE),"")</f>
        <v/>
      </c>
      <c r="AA121" s="14">
        <v>8.5800000000000693</v>
      </c>
      <c r="AB121" s="14" t="str">
        <f>IFERROR(VLOOKUP(AA121,'CRUCE RIESGOS'!$C$21:$D$294,2,FALSE),"")</f>
        <v/>
      </c>
      <c r="AC121" s="14">
        <v>9.58000000000008</v>
      </c>
      <c r="AD121" s="14" t="str">
        <f>IFERROR(VLOOKUP(AC121,'CRUCE RIESGOS'!$C$21:$D$294,2,FALSE),"")</f>
        <v/>
      </c>
      <c r="AE121" s="14">
        <v>10.5800000000001</v>
      </c>
      <c r="AF121" s="14" t="str">
        <f>IFERROR(VLOOKUP(AE121,'CRUCE RIESGOS'!$C$21:$D$294,2,FALSE),"")</f>
        <v/>
      </c>
      <c r="AG121" s="14">
        <v>11.5800000000001</v>
      </c>
      <c r="AH121" s="14" t="str">
        <f>IFERROR(VLOOKUP(AG121,'CRUCE RIESGOS'!$C$21:$D$294,2,FALSE),"")</f>
        <v/>
      </c>
      <c r="AI121" s="14">
        <v>12.5800000000001</v>
      </c>
      <c r="AJ121" s="14" t="str">
        <f>IFERROR(VLOOKUP(AI121,'CRUCE RIESGOS'!$C$21:$D$294,2,FALSE),"")</f>
        <v/>
      </c>
      <c r="AK121" s="14">
        <v>13.5800000000001</v>
      </c>
      <c r="AL121" s="14" t="str">
        <f>IFERROR(VLOOKUP(AK121,'CRUCE RIESGOS'!$C$21:$D$294,2,FALSE),"")</f>
        <v/>
      </c>
      <c r="AM121" s="14">
        <v>14.5800000000001</v>
      </c>
      <c r="AN121" s="14" t="str">
        <f>IFERROR(VLOOKUP(AM121,'CRUCE RIESGOS'!$C$21:$D$294,2,FALSE),"")</f>
        <v/>
      </c>
      <c r="AO121" s="14">
        <v>15.5800000000001</v>
      </c>
      <c r="AP121" s="14" t="str">
        <f>IFERROR(VLOOKUP(AO121,'CRUCE RIESGOS'!$C$21:$D$294,2,FALSE),"")</f>
        <v/>
      </c>
      <c r="AQ121" s="14">
        <v>16.580000000000101</v>
      </c>
      <c r="AR121" s="14" t="str">
        <f>IFERROR(VLOOKUP(AQ121,'CRUCE RIESGOS'!$C$21:$D$294,2,FALSE),"")</f>
        <v/>
      </c>
      <c r="AS121" s="14">
        <v>17.580000000000201</v>
      </c>
      <c r="AT121" s="14" t="str">
        <f>IFERROR(VLOOKUP(AS121,'CRUCE RIESGOS'!$C$21:$D$294,2,FALSE),"")</f>
        <v/>
      </c>
      <c r="AU121" s="14">
        <v>18.580000000000201</v>
      </c>
      <c r="AV121" s="14" t="str">
        <f>IFERROR(VLOOKUP(AU121,'CRUCE RIESGOS'!$C$21:$D$294,2,FALSE),"")</f>
        <v/>
      </c>
      <c r="AW121" s="14">
        <v>19.580000000000201</v>
      </c>
      <c r="AX121" s="14" t="str">
        <f>IFERROR(VLOOKUP(AW121,'CRUCE RIESGOS'!$C$21:$D$294,2,FALSE),"")</f>
        <v/>
      </c>
      <c r="AY121" s="14">
        <v>20.580000000000201</v>
      </c>
      <c r="AZ121" s="14" t="str">
        <f>IFERROR(VLOOKUP(AY121,'CRUCE RIESGOS'!$C$21:$D$294,2,FALSE),"")</f>
        <v/>
      </c>
      <c r="BA121" s="14">
        <v>21.580000000000201</v>
      </c>
      <c r="BB121" s="14" t="str">
        <f>IFERROR(VLOOKUP(BA121,'CRUCE RIESGOS'!$C$21:$D$294,2,FALSE),"")</f>
        <v/>
      </c>
      <c r="BC121" s="14">
        <v>22.580000000000201</v>
      </c>
      <c r="BD121" s="14" t="str">
        <f>IFERROR(VLOOKUP(BC121,'CRUCE RIESGOS'!$C$21:$D$294,2,FALSE),"")</f>
        <v/>
      </c>
      <c r="BE121" s="14">
        <v>23.580000000000201</v>
      </c>
      <c r="BF121" s="14" t="str">
        <f>IFERROR(VLOOKUP(BE121,'CRUCE RIESGOS'!$C$21:$D$294,2,FALSE),"")</f>
        <v/>
      </c>
      <c r="BG121" s="14">
        <v>24.580000000000201</v>
      </c>
      <c r="BH121" s="14" t="str">
        <f>IFERROR(VLOOKUP(BG121,'CRUCE RIESGOS'!$C$21:$D$294,2,FALSE),"")</f>
        <v/>
      </c>
      <c r="BI121" s="14">
        <v>25.580000000000201</v>
      </c>
      <c r="BJ121" s="14" t="str">
        <f>IFERROR(VLOOKUP(BI121,'CRUCE RIESGOS'!$C$21:$D$294,2,FALSE),"")</f>
        <v/>
      </c>
    </row>
    <row r="122" spans="13:62">
      <c r="N122" s="14" t="str">
        <f t="shared" si="0"/>
        <v/>
      </c>
      <c r="P122" s="14" t="str">
        <f>IF(P123&lt;&gt;""," -R","")</f>
        <v/>
      </c>
      <c r="R122" s="14" t="str">
        <f>IF(R123&lt;&gt;""," -R","")</f>
        <v/>
      </c>
      <c r="T122" s="14" t="str">
        <f>IF(T123&lt;&gt;""," -R","")</f>
        <v/>
      </c>
      <c r="V122" s="14" t="str">
        <f>IF(V123&lt;&gt;""," -R","")</f>
        <v/>
      </c>
      <c r="X122" s="14" t="str">
        <f>IF(X123&lt;&gt;""," -R","")</f>
        <v/>
      </c>
      <c r="Z122" s="14" t="str">
        <f>IF(Z123&lt;&gt;""," -R","")</f>
        <v/>
      </c>
      <c r="AB122" s="14" t="str">
        <f>IF(AB123&lt;&gt;""," -R","")</f>
        <v/>
      </c>
      <c r="AD122" s="14" t="str">
        <f>IF(AD123&lt;&gt;""," -R","")</f>
        <v/>
      </c>
      <c r="AF122" s="14" t="str">
        <f t="shared" si="1"/>
        <v/>
      </c>
      <c r="AH122" s="14" t="str">
        <f t="shared" si="2"/>
        <v/>
      </c>
      <c r="AJ122" s="14" t="str">
        <f t="shared" si="3"/>
        <v/>
      </c>
      <c r="AL122" s="14" t="str">
        <f t="shared" si="4"/>
        <v/>
      </c>
      <c r="AN122" s="14" t="str">
        <f t="shared" si="5"/>
        <v/>
      </c>
      <c r="AP122" s="14" t="str">
        <f t="shared" si="6"/>
        <v/>
      </c>
      <c r="AR122" s="14" t="str">
        <f t="shared" si="7"/>
        <v/>
      </c>
      <c r="AT122" s="14" t="str">
        <f t="shared" si="8"/>
        <v/>
      </c>
      <c r="AV122" s="14" t="str">
        <f t="shared" si="9"/>
        <v/>
      </c>
      <c r="AX122" s="14" t="str">
        <f t="shared" si="10"/>
        <v/>
      </c>
      <c r="AZ122" s="14" t="str">
        <f t="shared" si="11"/>
        <v/>
      </c>
      <c r="BB122" s="14" t="str">
        <f t="shared" si="12"/>
        <v/>
      </c>
      <c r="BD122" s="14" t="str">
        <f t="shared" si="13"/>
        <v/>
      </c>
      <c r="BF122" s="14" t="str">
        <f t="shared" si="14"/>
        <v/>
      </c>
      <c r="BH122" s="14" t="str">
        <f t="shared" si="15"/>
        <v/>
      </c>
      <c r="BJ122" s="14" t="str">
        <f t="shared" si="16"/>
        <v/>
      </c>
    </row>
    <row r="123" spans="13:62">
      <c r="M123" s="14">
        <v>1.59</v>
      </c>
      <c r="N123" s="14" t="str">
        <f>IFERROR(VLOOKUP(M123,'CRUCE RIESGOS'!$C$21:$D$294,2,FALSE),"")</f>
        <v/>
      </c>
      <c r="O123" s="14">
        <v>2.5900000000000101</v>
      </c>
      <c r="P123" s="14" t="str">
        <f>IFERROR(VLOOKUP(O123,'CRUCE RIESGOS'!$C$21:$D$294,2,FALSE),"")</f>
        <v/>
      </c>
      <c r="Q123" s="14">
        <v>3.5900000000000198</v>
      </c>
      <c r="R123" s="14" t="str">
        <f>IFERROR(VLOOKUP(Q123,'CRUCE RIESGOS'!$C$21:$D$294,2,FALSE),"")</f>
        <v/>
      </c>
      <c r="S123" s="14">
        <v>4.5900000000000301</v>
      </c>
      <c r="T123" s="14" t="str">
        <f>IFERROR(VLOOKUP(S123,'CRUCE RIESGOS'!$C$21:$D$294,2,FALSE),"")</f>
        <v/>
      </c>
      <c r="U123" s="14">
        <v>5.5900000000000398</v>
      </c>
      <c r="V123" s="14" t="str">
        <f>IFERROR(VLOOKUP(U123,'CRUCE RIESGOS'!$C$21:$D$294,2,FALSE),"")</f>
        <v/>
      </c>
      <c r="W123" s="14">
        <v>6.5900000000000496</v>
      </c>
      <c r="X123" s="14" t="str">
        <f>IFERROR(VLOOKUP(W123,'CRUCE RIESGOS'!$C$21:$D$294,2,FALSE),"")</f>
        <v/>
      </c>
      <c r="Y123" s="14">
        <v>7.5900000000000603</v>
      </c>
      <c r="Z123" s="14" t="str">
        <f>IFERROR(VLOOKUP(Y123,'CRUCE RIESGOS'!$C$21:$D$294,2,FALSE),"")</f>
        <v/>
      </c>
      <c r="AA123" s="14">
        <v>8.5900000000000691</v>
      </c>
      <c r="AB123" s="14" t="str">
        <f>IFERROR(VLOOKUP(AA123,'CRUCE RIESGOS'!$C$21:$D$294,2,FALSE),"")</f>
        <v/>
      </c>
      <c r="AC123" s="14">
        <v>9.5900000000000798</v>
      </c>
      <c r="AD123" s="14" t="str">
        <f>IFERROR(VLOOKUP(AC123,'CRUCE RIESGOS'!$C$21:$D$294,2,FALSE),"")</f>
        <v/>
      </c>
      <c r="AE123" s="14">
        <v>10.590000000000099</v>
      </c>
      <c r="AF123" s="14" t="str">
        <f>IFERROR(VLOOKUP(AE123,'CRUCE RIESGOS'!$C$21:$D$294,2,FALSE),"")</f>
        <v/>
      </c>
      <c r="AG123" s="14">
        <v>11.590000000000099</v>
      </c>
      <c r="AH123" s="14" t="str">
        <f>IFERROR(VLOOKUP(AG123,'CRUCE RIESGOS'!$C$21:$D$294,2,FALSE),"")</f>
        <v/>
      </c>
      <c r="AI123" s="14">
        <v>12.590000000000099</v>
      </c>
      <c r="AJ123" s="14" t="str">
        <f>IFERROR(VLOOKUP(AI123,'CRUCE RIESGOS'!$C$21:$D$294,2,FALSE),"")</f>
        <v/>
      </c>
      <c r="AK123" s="14">
        <v>13.590000000000099</v>
      </c>
      <c r="AL123" s="14" t="str">
        <f>IFERROR(VLOOKUP(AK123,'CRUCE RIESGOS'!$C$21:$D$294,2,FALSE),"")</f>
        <v/>
      </c>
      <c r="AM123" s="14">
        <v>14.590000000000099</v>
      </c>
      <c r="AN123" s="14" t="str">
        <f>IFERROR(VLOOKUP(AM123,'CRUCE RIESGOS'!$C$21:$D$294,2,FALSE),"")</f>
        <v/>
      </c>
      <c r="AO123" s="14">
        <v>15.590000000000099</v>
      </c>
      <c r="AP123" s="14" t="str">
        <f>IFERROR(VLOOKUP(AO123,'CRUCE RIESGOS'!$C$21:$D$294,2,FALSE),"")</f>
        <v/>
      </c>
      <c r="AQ123" s="14">
        <v>16.590000000000099</v>
      </c>
      <c r="AR123" s="14" t="str">
        <f>IFERROR(VLOOKUP(AQ123,'CRUCE RIESGOS'!$C$21:$D$294,2,FALSE),"")</f>
        <v/>
      </c>
      <c r="AS123" s="14">
        <v>17.590000000000199</v>
      </c>
      <c r="AT123" s="14" t="str">
        <f>IFERROR(VLOOKUP(AS123,'CRUCE RIESGOS'!$C$21:$D$294,2,FALSE),"")</f>
        <v/>
      </c>
      <c r="AU123" s="14">
        <v>18.590000000000199</v>
      </c>
      <c r="AV123" s="14" t="str">
        <f>IFERROR(VLOOKUP(AU123,'CRUCE RIESGOS'!$C$21:$D$294,2,FALSE),"")</f>
        <v/>
      </c>
      <c r="AW123" s="14">
        <v>19.590000000000199</v>
      </c>
      <c r="AX123" s="14" t="str">
        <f>IFERROR(VLOOKUP(AW123,'CRUCE RIESGOS'!$C$21:$D$294,2,FALSE),"")</f>
        <v/>
      </c>
      <c r="AY123" s="14">
        <v>20.590000000000199</v>
      </c>
      <c r="AZ123" s="14" t="str">
        <f>IFERROR(VLOOKUP(AY123,'CRUCE RIESGOS'!$C$21:$D$294,2,FALSE),"")</f>
        <v/>
      </c>
      <c r="BA123" s="14">
        <v>21.590000000000199</v>
      </c>
      <c r="BB123" s="14" t="str">
        <f>IFERROR(VLOOKUP(BA123,'CRUCE RIESGOS'!$C$21:$D$294,2,FALSE),"")</f>
        <v/>
      </c>
      <c r="BC123" s="14">
        <v>22.590000000000199</v>
      </c>
      <c r="BD123" s="14" t="str">
        <f>IFERROR(VLOOKUP(BC123,'CRUCE RIESGOS'!$C$21:$D$294,2,FALSE),"")</f>
        <v/>
      </c>
      <c r="BE123" s="14">
        <v>23.590000000000199</v>
      </c>
      <c r="BF123" s="14" t="str">
        <f>IFERROR(VLOOKUP(BE123,'CRUCE RIESGOS'!$C$21:$D$294,2,FALSE),"")</f>
        <v/>
      </c>
      <c r="BG123" s="14">
        <v>24.590000000000199</v>
      </c>
      <c r="BH123" s="14" t="str">
        <f>IFERROR(VLOOKUP(BG123,'CRUCE RIESGOS'!$C$21:$D$294,2,FALSE),"")</f>
        <v/>
      </c>
      <c r="BI123" s="14">
        <v>25.590000000000199</v>
      </c>
      <c r="BJ123" s="14" t="str">
        <f>IFERROR(VLOOKUP(BI123,'CRUCE RIESGOS'!$C$21:$D$294,2,FALSE),"")</f>
        <v/>
      </c>
    </row>
    <row r="124" spans="13:62">
      <c r="N124" s="14" t="str">
        <f t="shared" si="0"/>
        <v/>
      </c>
      <c r="P124" s="14" t="str">
        <f>IF(P125&lt;&gt;""," -R","")</f>
        <v/>
      </c>
      <c r="R124" s="14" t="str">
        <f>IF(R125&lt;&gt;""," -R","")</f>
        <v/>
      </c>
      <c r="T124" s="14" t="str">
        <f>IF(T125&lt;&gt;""," -R","")</f>
        <v/>
      </c>
      <c r="V124" s="14" t="str">
        <f>IF(V125&lt;&gt;""," -R","")</f>
        <v/>
      </c>
      <c r="X124" s="14" t="str">
        <f>IF(X125&lt;&gt;""," -R","")</f>
        <v/>
      </c>
      <c r="Z124" s="14" t="str">
        <f>IF(Z125&lt;&gt;""," -R","")</f>
        <v/>
      </c>
      <c r="AB124" s="14" t="str">
        <f>IF(AB125&lt;&gt;""," -R","")</f>
        <v/>
      </c>
      <c r="AD124" s="14" t="str">
        <f>IF(AD125&lt;&gt;""," -R","")</f>
        <v/>
      </c>
      <c r="AF124" s="14" t="str">
        <f t="shared" si="1"/>
        <v/>
      </c>
      <c r="AH124" s="14" t="str">
        <f t="shared" si="2"/>
        <v/>
      </c>
      <c r="AJ124" s="14" t="str">
        <f t="shared" si="3"/>
        <v/>
      </c>
      <c r="AL124" s="14" t="str">
        <f t="shared" si="4"/>
        <v/>
      </c>
      <c r="AN124" s="14" t="str">
        <f t="shared" si="5"/>
        <v/>
      </c>
      <c r="AP124" s="14" t="str">
        <f t="shared" si="6"/>
        <v/>
      </c>
      <c r="AR124" s="14" t="str">
        <f t="shared" si="7"/>
        <v/>
      </c>
      <c r="AT124" s="14" t="str">
        <f t="shared" si="8"/>
        <v/>
      </c>
      <c r="AV124" s="14" t="str">
        <f t="shared" si="9"/>
        <v/>
      </c>
      <c r="AX124" s="14" t="str">
        <f t="shared" si="10"/>
        <v/>
      </c>
      <c r="AZ124" s="14" t="str">
        <f t="shared" si="11"/>
        <v/>
      </c>
      <c r="BB124" s="14" t="str">
        <f t="shared" si="12"/>
        <v/>
      </c>
      <c r="BD124" s="14" t="str">
        <f t="shared" si="13"/>
        <v/>
      </c>
      <c r="BF124" s="14" t="str">
        <f t="shared" si="14"/>
        <v/>
      </c>
      <c r="BH124" s="14" t="str">
        <f t="shared" si="15"/>
        <v/>
      </c>
      <c r="BJ124" s="14" t="str">
        <f t="shared" si="16"/>
        <v/>
      </c>
    </row>
    <row r="125" spans="13:62">
      <c r="M125" s="14">
        <v>1.6</v>
      </c>
      <c r="N125" s="14" t="str">
        <f>IFERROR(VLOOKUP(M125,'CRUCE RIESGOS'!$C$21:$D$294,2,FALSE),"")</f>
        <v/>
      </c>
      <c r="O125" s="14">
        <v>2.6000000000000099</v>
      </c>
      <c r="P125" s="14" t="str">
        <f>IFERROR(VLOOKUP(O125,'CRUCE RIESGOS'!$C$21:$D$294,2,FALSE),"")</f>
        <v/>
      </c>
      <c r="Q125" s="14">
        <v>3.6000000000000201</v>
      </c>
      <c r="R125" s="14" t="str">
        <f>IFERROR(VLOOKUP(Q125,'CRUCE RIESGOS'!$C$21:$D$294,2,FALSE),"")</f>
        <v/>
      </c>
      <c r="S125" s="14">
        <v>4.6000000000000298</v>
      </c>
      <c r="T125" s="14" t="str">
        <f>IFERROR(VLOOKUP(S125,'CRUCE RIESGOS'!$C$21:$D$294,2,FALSE),"")</f>
        <v/>
      </c>
      <c r="U125" s="14">
        <v>5.6000000000000396</v>
      </c>
      <c r="V125" s="14" t="str">
        <f>IFERROR(VLOOKUP(U125,'CRUCE RIESGOS'!$C$21:$D$294,2,FALSE),"")</f>
        <v/>
      </c>
      <c r="W125" s="14">
        <v>6.6000000000000503</v>
      </c>
      <c r="X125" s="14" t="str">
        <f>IFERROR(VLOOKUP(W125,'CRUCE RIESGOS'!$C$21:$D$294,2,FALSE),"")</f>
        <v/>
      </c>
      <c r="Y125" s="14">
        <v>7.60000000000006</v>
      </c>
      <c r="Z125" s="14" t="str">
        <f>IFERROR(VLOOKUP(Y125,'CRUCE RIESGOS'!$C$21:$D$294,2,FALSE),"")</f>
        <v/>
      </c>
      <c r="AA125" s="14">
        <v>8.6000000000000707</v>
      </c>
      <c r="AB125" s="14" t="str">
        <f>IFERROR(VLOOKUP(AA125,'CRUCE RIESGOS'!$C$21:$D$294,2,FALSE),"")</f>
        <v/>
      </c>
      <c r="AC125" s="14">
        <v>9.6000000000000796</v>
      </c>
      <c r="AD125" s="14" t="str">
        <f>IFERROR(VLOOKUP(AC125,'CRUCE RIESGOS'!$C$21:$D$294,2,FALSE),"")</f>
        <v/>
      </c>
      <c r="AE125" s="14">
        <v>10.600000000000099</v>
      </c>
      <c r="AF125" s="14" t="str">
        <f>IFERROR(VLOOKUP(AE125,'CRUCE RIESGOS'!$C$21:$D$294,2,FALSE),"")</f>
        <v/>
      </c>
      <c r="AG125" s="14">
        <v>11.600000000000099</v>
      </c>
      <c r="AH125" s="14" t="str">
        <f>IFERROR(VLOOKUP(AG125,'CRUCE RIESGOS'!$C$21:$D$294,2,FALSE),"")</f>
        <v/>
      </c>
      <c r="AI125" s="14">
        <v>12.600000000000099</v>
      </c>
      <c r="AJ125" s="14" t="str">
        <f>IFERROR(VLOOKUP(AI125,'CRUCE RIESGOS'!$C$21:$D$294,2,FALSE),"")</f>
        <v/>
      </c>
      <c r="AK125" s="14">
        <v>13.600000000000099</v>
      </c>
      <c r="AL125" s="14" t="str">
        <f>IFERROR(VLOOKUP(AK125,'CRUCE RIESGOS'!$C$21:$D$294,2,FALSE),"")</f>
        <v/>
      </c>
      <c r="AM125" s="14">
        <v>14.600000000000099</v>
      </c>
      <c r="AN125" s="14" t="str">
        <f>IFERROR(VLOOKUP(AM125,'CRUCE RIESGOS'!$C$21:$D$294,2,FALSE),"")</f>
        <v/>
      </c>
      <c r="AO125" s="14">
        <v>15.600000000000099</v>
      </c>
      <c r="AP125" s="14" t="str">
        <f>IFERROR(VLOOKUP(AO125,'CRUCE RIESGOS'!$C$21:$D$294,2,FALSE),"")</f>
        <v/>
      </c>
      <c r="AQ125" s="14">
        <v>16.600000000000101</v>
      </c>
      <c r="AR125" s="14" t="str">
        <f>IFERROR(VLOOKUP(AQ125,'CRUCE RIESGOS'!$C$21:$D$294,2,FALSE),"")</f>
        <v/>
      </c>
      <c r="AS125" s="14">
        <v>17.6000000000002</v>
      </c>
      <c r="AT125" s="14" t="str">
        <f>IFERROR(VLOOKUP(AS125,'CRUCE RIESGOS'!$C$21:$D$294,2,FALSE),"")</f>
        <v/>
      </c>
      <c r="AU125" s="14">
        <v>18.6000000000002</v>
      </c>
      <c r="AV125" s="14" t="str">
        <f>IFERROR(VLOOKUP(AU125,'CRUCE RIESGOS'!$C$21:$D$294,2,FALSE),"")</f>
        <v/>
      </c>
      <c r="AW125" s="14">
        <v>19.6000000000002</v>
      </c>
      <c r="AX125" s="14" t="str">
        <f>IFERROR(VLOOKUP(AW125,'CRUCE RIESGOS'!$C$21:$D$294,2,FALSE),"")</f>
        <v/>
      </c>
      <c r="AY125" s="14">
        <v>20.6000000000002</v>
      </c>
      <c r="AZ125" s="14" t="str">
        <f>IFERROR(VLOOKUP(AY125,'CRUCE RIESGOS'!$C$21:$D$294,2,FALSE),"")</f>
        <v/>
      </c>
      <c r="BA125" s="14">
        <v>21.6000000000002</v>
      </c>
      <c r="BB125" s="14" t="str">
        <f>IFERROR(VLOOKUP(BA125,'CRUCE RIESGOS'!$C$21:$D$294,2,FALSE),"")</f>
        <v/>
      </c>
      <c r="BC125" s="14">
        <v>22.6000000000002</v>
      </c>
      <c r="BD125" s="14" t="str">
        <f>IFERROR(VLOOKUP(BC125,'CRUCE RIESGOS'!$C$21:$D$294,2,FALSE),"")</f>
        <v/>
      </c>
      <c r="BE125" s="14">
        <v>23.6000000000002</v>
      </c>
      <c r="BF125" s="14" t="str">
        <f>IFERROR(VLOOKUP(BE125,'CRUCE RIESGOS'!$C$21:$D$294,2,FALSE),"")</f>
        <v/>
      </c>
      <c r="BG125" s="14">
        <v>24.6000000000002</v>
      </c>
      <c r="BH125" s="14" t="str">
        <f>IFERROR(VLOOKUP(BG125,'CRUCE RIESGOS'!$C$21:$D$294,2,FALSE),"")</f>
        <v/>
      </c>
      <c r="BI125" s="14">
        <v>25.6000000000002</v>
      </c>
      <c r="BJ125" s="14" t="str">
        <f>IFERROR(VLOOKUP(BI125,'CRUCE RIESGOS'!$C$21:$D$294,2,FALSE),"")</f>
        <v/>
      </c>
    </row>
    <row r="126" spans="13:62">
      <c r="N126" s="14" t="str">
        <f t="shared" si="0"/>
        <v/>
      </c>
      <c r="P126" s="14" t="str">
        <f>IF(P127&lt;&gt;""," -R","")</f>
        <v/>
      </c>
      <c r="R126" s="14" t="str">
        <f>IF(R127&lt;&gt;""," -R","")</f>
        <v/>
      </c>
      <c r="T126" s="14" t="str">
        <f>IF(T127&lt;&gt;""," -R","")</f>
        <v/>
      </c>
      <c r="V126" s="14" t="str">
        <f>IF(V127&lt;&gt;""," -R","")</f>
        <v/>
      </c>
      <c r="X126" s="14" t="str">
        <f>IF(X127&lt;&gt;""," -R","")</f>
        <v/>
      </c>
      <c r="Z126" s="14" t="str">
        <f>IF(Z127&lt;&gt;""," -R","")</f>
        <v/>
      </c>
      <c r="AB126" s="14" t="str">
        <f>IF(AB127&lt;&gt;""," -R","")</f>
        <v/>
      </c>
      <c r="AD126" s="14" t="str">
        <f>IF(AD127&lt;&gt;""," -R","")</f>
        <v/>
      </c>
      <c r="AF126" s="14" t="str">
        <f t="shared" si="1"/>
        <v/>
      </c>
      <c r="AH126" s="14" t="str">
        <f t="shared" si="2"/>
        <v/>
      </c>
      <c r="AJ126" s="14" t="str">
        <f t="shared" si="3"/>
        <v/>
      </c>
      <c r="AL126" s="14" t="str">
        <f t="shared" si="4"/>
        <v/>
      </c>
      <c r="AN126" s="14" t="str">
        <f t="shared" si="5"/>
        <v/>
      </c>
      <c r="AP126" s="14" t="str">
        <f t="shared" si="6"/>
        <v/>
      </c>
      <c r="AR126" s="14" t="str">
        <f t="shared" si="7"/>
        <v/>
      </c>
      <c r="AT126" s="14" t="str">
        <f t="shared" si="8"/>
        <v/>
      </c>
      <c r="AV126" s="14" t="str">
        <f t="shared" si="9"/>
        <v/>
      </c>
      <c r="AX126" s="14" t="str">
        <f t="shared" si="10"/>
        <v/>
      </c>
      <c r="AZ126" s="14" t="str">
        <f t="shared" si="11"/>
        <v/>
      </c>
      <c r="BB126" s="14" t="str">
        <f t="shared" si="12"/>
        <v/>
      </c>
      <c r="BD126" s="14" t="str">
        <f t="shared" si="13"/>
        <v/>
      </c>
      <c r="BF126" s="14" t="str">
        <f t="shared" si="14"/>
        <v/>
      </c>
      <c r="BH126" s="14" t="str">
        <f t="shared" si="15"/>
        <v/>
      </c>
      <c r="BJ126" s="14" t="str">
        <f t="shared" si="16"/>
        <v/>
      </c>
    </row>
    <row r="127" spans="13:62">
      <c r="M127" s="14">
        <v>1.61</v>
      </c>
      <c r="N127" s="14" t="str">
        <f>IFERROR(VLOOKUP(M127,'CRUCE RIESGOS'!$C$21:$D$294,2,FALSE),"")</f>
        <v/>
      </c>
      <c r="O127" s="14">
        <v>2.6100000000000101</v>
      </c>
      <c r="P127" s="14" t="str">
        <f>IFERROR(VLOOKUP(O127,'CRUCE RIESGOS'!$C$21:$D$294,2,FALSE),"")</f>
        <v/>
      </c>
      <c r="Q127" s="14">
        <v>3.6100000000000199</v>
      </c>
      <c r="R127" s="14" t="str">
        <f>IFERROR(VLOOKUP(Q127,'CRUCE RIESGOS'!$C$21:$D$294,2,FALSE),"")</f>
        <v/>
      </c>
      <c r="S127" s="14">
        <v>4.6100000000000296</v>
      </c>
      <c r="T127" s="14" t="str">
        <f>IFERROR(VLOOKUP(S127,'CRUCE RIESGOS'!$C$21:$D$294,2,FALSE),"")</f>
        <v/>
      </c>
      <c r="U127" s="14">
        <v>5.6100000000000403</v>
      </c>
      <c r="V127" s="14" t="str">
        <f>IFERROR(VLOOKUP(U127,'CRUCE RIESGOS'!$C$21:$D$294,2,FALSE),"")</f>
        <v/>
      </c>
      <c r="W127" s="14">
        <v>6.6100000000000501</v>
      </c>
      <c r="X127" s="14" t="str">
        <f>IFERROR(VLOOKUP(W127,'CRUCE RIESGOS'!$C$21:$D$294,2,FALSE),"")</f>
        <v/>
      </c>
      <c r="Y127" s="14">
        <v>7.6100000000000598</v>
      </c>
      <c r="Z127" s="14" t="str">
        <f>IFERROR(VLOOKUP(Y127,'CRUCE RIESGOS'!$C$21:$D$294,2,FALSE),"")</f>
        <v/>
      </c>
      <c r="AA127" s="14">
        <v>8.6100000000000705</v>
      </c>
      <c r="AB127" s="14" t="str">
        <f>IFERROR(VLOOKUP(AA127,'CRUCE RIESGOS'!$C$21:$D$294,2,FALSE),"")</f>
        <v/>
      </c>
      <c r="AC127" s="14">
        <v>9.6100000000000794</v>
      </c>
      <c r="AD127" s="14" t="str">
        <f>IFERROR(VLOOKUP(AC127,'CRUCE RIESGOS'!$C$21:$D$294,2,FALSE),"")</f>
        <v/>
      </c>
      <c r="AE127" s="14">
        <v>10.610000000000101</v>
      </c>
      <c r="AF127" s="14" t="str">
        <f>IFERROR(VLOOKUP(AE127,'CRUCE RIESGOS'!$C$21:$D$294,2,FALSE),"")</f>
        <v/>
      </c>
      <c r="AG127" s="14">
        <v>11.610000000000101</v>
      </c>
      <c r="AH127" s="14" t="str">
        <f>IFERROR(VLOOKUP(AG127,'CRUCE RIESGOS'!$C$21:$D$294,2,FALSE),"")</f>
        <v/>
      </c>
      <c r="AI127" s="14">
        <v>12.610000000000101</v>
      </c>
      <c r="AJ127" s="14" t="str">
        <f>IFERROR(VLOOKUP(AI127,'CRUCE RIESGOS'!$C$21:$D$294,2,FALSE),"")</f>
        <v/>
      </c>
      <c r="AK127" s="14">
        <v>13.610000000000101</v>
      </c>
      <c r="AL127" s="14" t="str">
        <f>IFERROR(VLOOKUP(AK127,'CRUCE RIESGOS'!$C$21:$D$294,2,FALSE),"")</f>
        <v/>
      </c>
      <c r="AM127" s="14">
        <v>14.610000000000101</v>
      </c>
      <c r="AN127" s="14" t="str">
        <f>IFERROR(VLOOKUP(AM127,'CRUCE RIESGOS'!$C$21:$D$294,2,FALSE),"")</f>
        <v/>
      </c>
      <c r="AO127" s="14">
        <v>15.610000000000101</v>
      </c>
      <c r="AP127" s="14" t="str">
        <f>IFERROR(VLOOKUP(AO127,'CRUCE RIESGOS'!$C$21:$D$294,2,FALSE),"")</f>
        <v/>
      </c>
      <c r="AQ127" s="14">
        <v>16.610000000000099</v>
      </c>
      <c r="AR127" s="14" t="str">
        <f>IFERROR(VLOOKUP(AQ127,'CRUCE RIESGOS'!$C$21:$D$294,2,FALSE),"")</f>
        <v/>
      </c>
      <c r="AS127" s="14">
        <v>17.610000000000198</v>
      </c>
      <c r="AT127" s="14" t="str">
        <f>IFERROR(VLOOKUP(AS127,'CRUCE RIESGOS'!$C$21:$D$294,2,FALSE),"")</f>
        <v/>
      </c>
      <c r="AU127" s="14">
        <v>18.610000000000198</v>
      </c>
      <c r="AV127" s="14" t="str">
        <f>IFERROR(VLOOKUP(AU127,'CRUCE RIESGOS'!$C$21:$D$294,2,FALSE),"")</f>
        <v/>
      </c>
      <c r="AW127" s="14">
        <v>19.610000000000198</v>
      </c>
      <c r="AX127" s="14" t="str">
        <f>IFERROR(VLOOKUP(AW127,'CRUCE RIESGOS'!$C$21:$D$294,2,FALSE),"")</f>
        <v/>
      </c>
      <c r="AY127" s="14">
        <v>20.610000000000198</v>
      </c>
      <c r="AZ127" s="14" t="str">
        <f>IFERROR(VLOOKUP(AY127,'CRUCE RIESGOS'!$C$21:$D$294,2,FALSE),"")</f>
        <v/>
      </c>
      <c r="BA127" s="14">
        <v>21.610000000000198</v>
      </c>
      <c r="BB127" s="14" t="str">
        <f>IFERROR(VLOOKUP(BA127,'CRUCE RIESGOS'!$C$21:$D$294,2,FALSE),"")</f>
        <v/>
      </c>
      <c r="BC127" s="14">
        <v>22.610000000000198</v>
      </c>
      <c r="BD127" s="14" t="str">
        <f>IFERROR(VLOOKUP(BC127,'CRUCE RIESGOS'!$C$21:$D$294,2,FALSE),"")</f>
        <v/>
      </c>
      <c r="BE127" s="14">
        <v>23.610000000000198</v>
      </c>
      <c r="BF127" s="14" t="str">
        <f>IFERROR(VLOOKUP(BE127,'CRUCE RIESGOS'!$C$21:$D$294,2,FALSE),"")</f>
        <v/>
      </c>
      <c r="BG127" s="14">
        <v>24.610000000000198</v>
      </c>
      <c r="BH127" s="14" t="str">
        <f>IFERROR(VLOOKUP(BG127,'CRUCE RIESGOS'!$C$21:$D$294,2,FALSE),"")</f>
        <v/>
      </c>
      <c r="BI127" s="14">
        <v>25.610000000000198</v>
      </c>
      <c r="BJ127" s="14" t="str">
        <f>IFERROR(VLOOKUP(BI127,'CRUCE RIESGOS'!$C$21:$D$294,2,FALSE),"")</f>
        <v/>
      </c>
    </row>
    <row r="128" spans="13:62">
      <c r="N128" s="14" t="str">
        <f t="shared" si="0"/>
        <v/>
      </c>
      <c r="P128" s="14" t="str">
        <f>IF(P129&lt;&gt;""," -R","")</f>
        <v/>
      </c>
      <c r="R128" s="14" t="str">
        <f>IF(R129&lt;&gt;""," -R","")</f>
        <v/>
      </c>
      <c r="T128" s="14" t="str">
        <f>IF(T129&lt;&gt;""," -R","")</f>
        <v/>
      </c>
      <c r="V128" s="14" t="str">
        <f>IF(V129&lt;&gt;""," -R","")</f>
        <v/>
      </c>
      <c r="X128" s="14" t="str">
        <f>IF(X129&lt;&gt;""," -R","")</f>
        <v/>
      </c>
      <c r="Z128" s="14" t="str">
        <f>IF(Z129&lt;&gt;""," -R","")</f>
        <v/>
      </c>
      <c r="AB128" s="14" t="str">
        <f>IF(AB129&lt;&gt;""," -R","")</f>
        <v/>
      </c>
      <c r="AD128" s="14" t="str">
        <f>IF(AD129&lt;&gt;""," -R","")</f>
        <v/>
      </c>
      <c r="AF128" s="14" t="str">
        <f t="shared" si="1"/>
        <v/>
      </c>
      <c r="AH128" s="14" t="str">
        <f t="shared" si="2"/>
        <v/>
      </c>
      <c r="AJ128" s="14" t="str">
        <f t="shared" si="3"/>
        <v/>
      </c>
      <c r="AL128" s="14" t="str">
        <f t="shared" si="4"/>
        <v/>
      </c>
      <c r="AN128" s="14" t="str">
        <f t="shared" si="5"/>
        <v/>
      </c>
      <c r="AP128" s="14" t="str">
        <f t="shared" si="6"/>
        <v/>
      </c>
      <c r="AR128" s="14" t="str">
        <f t="shared" si="7"/>
        <v/>
      </c>
      <c r="AT128" s="14" t="str">
        <f t="shared" si="8"/>
        <v/>
      </c>
      <c r="AV128" s="14" t="str">
        <f t="shared" si="9"/>
        <v/>
      </c>
      <c r="AX128" s="14" t="str">
        <f t="shared" si="10"/>
        <v/>
      </c>
      <c r="AZ128" s="14" t="str">
        <f t="shared" si="11"/>
        <v/>
      </c>
      <c r="BB128" s="14" t="str">
        <f t="shared" si="12"/>
        <v/>
      </c>
      <c r="BD128" s="14" t="str">
        <f t="shared" si="13"/>
        <v/>
      </c>
      <c r="BF128" s="14" t="str">
        <f t="shared" si="14"/>
        <v/>
      </c>
      <c r="BH128" s="14" t="str">
        <f t="shared" si="15"/>
        <v/>
      </c>
      <c r="BJ128" s="14" t="str">
        <f t="shared" si="16"/>
        <v/>
      </c>
    </row>
    <row r="129" spans="13:62">
      <c r="M129" s="14">
        <v>1.62</v>
      </c>
      <c r="N129" s="14" t="str">
        <f>IFERROR(VLOOKUP(M129,'CRUCE RIESGOS'!$C$21:$D$294,2,FALSE),"")</f>
        <v/>
      </c>
      <c r="O129" s="14">
        <v>2.6200000000000099</v>
      </c>
      <c r="P129" s="14" t="str">
        <f>IFERROR(VLOOKUP(O129,'CRUCE RIESGOS'!$C$21:$D$294,2,FALSE),"")</f>
        <v/>
      </c>
      <c r="Q129" s="14">
        <v>3.6200000000000201</v>
      </c>
      <c r="R129" s="14" t="str">
        <f>IFERROR(VLOOKUP(Q129,'CRUCE RIESGOS'!$C$21:$D$294,2,FALSE),"")</f>
        <v/>
      </c>
      <c r="S129" s="14">
        <v>4.6200000000000303</v>
      </c>
      <c r="T129" s="14" t="str">
        <f>IFERROR(VLOOKUP(S129,'CRUCE RIESGOS'!$C$21:$D$294,2,FALSE),"")</f>
        <v/>
      </c>
      <c r="U129" s="14">
        <v>5.6200000000000401</v>
      </c>
      <c r="V129" s="14" t="str">
        <f>IFERROR(VLOOKUP(U129,'CRUCE RIESGOS'!$C$21:$D$294,2,FALSE),"")</f>
        <v/>
      </c>
      <c r="W129" s="14">
        <v>6.6200000000000498</v>
      </c>
      <c r="X129" s="14" t="str">
        <f>IFERROR(VLOOKUP(W129,'CRUCE RIESGOS'!$C$21:$D$294,2,FALSE),"")</f>
        <v/>
      </c>
      <c r="Y129" s="14">
        <v>7.6200000000000596</v>
      </c>
      <c r="Z129" s="14" t="str">
        <f>IFERROR(VLOOKUP(Y129,'CRUCE RIESGOS'!$C$21:$D$294,2,FALSE),"")</f>
        <v/>
      </c>
      <c r="AA129" s="14">
        <v>8.6200000000000703</v>
      </c>
      <c r="AB129" s="14" t="str">
        <f>IFERROR(VLOOKUP(AA129,'CRUCE RIESGOS'!$C$21:$D$294,2,FALSE),"")</f>
        <v/>
      </c>
      <c r="AC129" s="14">
        <v>9.6200000000000792</v>
      </c>
      <c r="AD129" s="14" t="str">
        <f>IFERROR(VLOOKUP(AC129,'CRUCE RIESGOS'!$C$21:$D$294,2,FALSE),"")</f>
        <v/>
      </c>
      <c r="AE129" s="14">
        <v>10.6200000000001</v>
      </c>
      <c r="AF129" s="14" t="str">
        <f>IFERROR(VLOOKUP(AE129,'CRUCE RIESGOS'!$C$21:$D$294,2,FALSE),"")</f>
        <v/>
      </c>
      <c r="AG129" s="14">
        <v>11.6200000000001</v>
      </c>
      <c r="AH129" s="14" t="str">
        <f>IFERROR(VLOOKUP(AG129,'CRUCE RIESGOS'!$C$21:$D$294,2,FALSE),"")</f>
        <v/>
      </c>
      <c r="AI129" s="14">
        <v>12.6200000000001</v>
      </c>
      <c r="AJ129" s="14" t="str">
        <f>IFERROR(VLOOKUP(AI129,'CRUCE RIESGOS'!$C$21:$D$294,2,FALSE),"")</f>
        <v/>
      </c>
      <c r="AK129" s="14">
        <v>13.6200000000001</v>
      </c>
      <c r="AL129" s="14" t="str">
        <f>IFERROR(VLOOKUP(AK129,'CRUCE RIESGOS'!$C$21:$D$294,2,FALSE),"")</f>
        <v/>
      </c>
      <c r="AM129" s="14">
        <v>14.6200000000001</v>
      </c>
      <c r="AN129" s="14" t="str">
        <f>IFERROR(VLOOKUP(AM129,'CRUCE RIESGOS'!$C$21:$D$294,2,FALSE),"")</f>
        <v/>
      </c>
      <c r="AO129" s="14">
        <v>15.6200000000001</v>
      </c>
      <c r="AP129" s="14" t="str">
        <f>IFERROR(VLOOKUP(AO129,'CRUCE RIESGOS'!$C$21:$D$294,2,FALSE),"")</f>
        <v/>
      </c>
      <c r="AQ129" s="14">
        <v>16.6200000000001</v>
      </c>
      <c r="AR129" s="14" t="str">
        <f>IFERROR(VLOOKUP(AQ129,'CRUCE RIESGOS'!$C$21:$D$294,2,FALSE),"")</f>
        <v/>
      </c>
      <c r="AS129" s="14">
        <v>17.6200000000002</v>
      </c>
      <c r="AT129" s="14" t="str">
        <f>IFERROR(VLOOKUP(AS129,'CRUCE RIESGOS'!$C$21:$D$294,2,FALSE),"")</f>
        <v/>
      </c>
      <c r="AU129" s="14">
        <v>18.6200000000002</v>
      </c>
      <c r="AV129" s="14" t="str">
        <f>IFERROR(VLOOKUP(AU129,'CRUCE RIESGOS'!$C$21:$D$294,2,FALSE),"")</f>
        <v/>
      </c>
      <c r="AW129" s="14">
        <v>19.6200000000002</v>
      </c>
      <c r="AX129" s="14" t="str">
        <f>IFERROR(VLOOKUP(AW129,'CRUCE RIESGOS'!$C$21:$D$294,2,FALSE),"")</f>
        <v/>
      </c>
      <c r="AY129" s="14">
        <v>20.6200000000002</v>
      </c>
      <c r="AZ129" s="14" t="str">
        <f>IFERROR(VLOOKUP(AY129,'CRUCE RIESGOS'!$C$21:$D$294,2,FALSE),"")</f>
        <v/>
      </c>
      <c r="BA129" s="14">
        <v>21.6200000000002</v>
      </c>
      <c r="BB129" s="14" t="str">
        <f>IFERROR(VLOOKUP(BA129,'CRUCE RIESGOS'!$C$21:$D$294,2,FALSE),"")</f>
        <v/>
      </c>
      <c r="BC129" s="14">
        <v>22.6200000000002</v>
      </c>
      <c r="BD129" s="14" t="str">
        <f>IFERROR(VLOOKUP(BC129,'CRUCE RIESGOS'!$C$21:$D$294,2,FALSE),"")</f>
        <v/>
      </c>
      <c r="BE129" s="14">
        <v>23.6200000000002</v>
      </c>
      <c r="BF129" s="14" t="str">
        <f>IFERROR(VLOOKUP(BE129,'CRUCE RIESGOS'!$C$21:$D$294,2,FALSE),"")</f>
        <v/>
      </c>
      <c r="BG129" s="14">
        <v>24.6200000000002</v>
      </c>
      <c r="BH129" s="14" t="str">
        <f>IFERROR(VLOOKUP(BG129,'CRUCE RIESGOS'!$C$21:$D$294,2,FALSE),"")</f>
        <v/>
      </c>
      <c r="BI129" s="14">
        <v>25.6200000000002</v>
      </c>
      <c r="BJ129" s="14" t="str">
        <f>IFERROR(VLOOKUP(BI129,'CRUCE RIESGOS'!$C$21:$D$294,2,FALSE),"")</f>
        <v/>
      </c>
    </row>
    <row r="130" spans="13:62">
      <c r="N130" s="14" t="str">
        <f t="shared" si="0"/>
        <v/>
      </c>
      <c r="P130" s="14" t="str">
        <f>IF(P131&lt;&gt;""," -R","")</f>
        <v/>
      </c>
      <c r="R130" s="14" t="str">
        <f>IF(R131&lt;&gt;""," -R","")</f>
        <v/>
      </c>
      <c r="T130" s="14" t="str">
        <f>IF(T131&lt;&gt;""," -R","")</f>
        <v/>
      </c>
      <c r="V130" s="14" t="str">
        <f>IF(V131&lt;&gt;""," -R","")</f>
        <v/>
      </c>
      <c r="X130" s="14" t="str">
        <f>IF(X131&lt;&gt;""," -R","")</f>
        <v/>
      </c>
      <c r="Z130" s="14" t="str">
        <f>IF(Z131&lt;&gt;""," -R","")</f>
        <v/>
      </c>
      <c r="AB130" s="14" t="str">
        <f>IF(AB131&lt;&gt;""," -R","")</f>
        <v/>
      </c>
      <c r="AD130" s="14" t="str">
        <f>IF(AD131&lt;&gt;""," -R","")</f>
        <v/>
      </c>
      <c r="AF130" s="14" t="str">
        <f t="shared" si="1"/>
        <v/>
      </c>
      <c r="AH130" s="14" t="str">
        <f t="shared" si="2"/>
        <v/>
      </c>
      <c r="AJ130" s="14" t="str">
        <f t="shared" si="3"/>
        <v/>
      </c>
      <c r="AL130" s="14" t="str">
        <f t="shared" si="4"/>
        <v/>
      </c>
      <c r="AN130" s="14" t="str">
        <f t="shared" si="5"/>
        <v/>
      </c>
      <c r="AP130" s="14" t="str">
        <f t="shared" si="6"/>
        <v/>
      </c>
      <c r="AR130" s="14" t="str">
        <f t="shared" si="7"/>
        <v/>
      </c>
      <c r="AT130" s="14" t="str">
        <f t="shared" si="8"/>
        <v/>
      </c>
      <c r="AV130" s="14" t="str">
        <f t="shared" si="9"/>
        <v/>
      </c>
      <c r="AX130" s="14" t="str">
        <f t="shared" si="10"/>
        <v/>
      </c>
      <c r="AZ130" s="14" t="str">
        <f t="shared" si="11"/>
        <v/>
      </c>
      <c r="BB130" s="14" t="str">
        <f t="shared" si="12"/>
        <v/>
      </c>
      <c r="BD130" s="14" t="str">
        <f t="shared" si="13"/>
        <v/>
      </c>
      <c r="BF130" s="14" t="str">
        <f t="shared" si="14"/>
        <v/>
      </c>
      <c r="BH130" s="14" t="str">
        <f t="shared" si="15"/>
        <v/>
      </c>
      <c r="BJ130" s="14" t="str">
        <f t="shared" si="16"/>
        <v/>
      </c>
    </row>
    <row r="131" spans="13:62">
      <c r="M131" s="14">
        <v>1.63</v>
      </c>
      <c r="N131" s="14" t="str">
        <f>IFERROR(VLOOKUP(M131,'CRUCE RIESGOS'!$C$21:$D$294,2,FALSE),"")</f>
        <v/>
      </c>
      <c r="O131" s="14">
        <v>2.6300000000000101</v>
      </c>
      <c r="P131" s="14" t="str">
        <f>IFERROR(VLOOKUP(O131,'CRUCE RIESGOS'!$C$21:$D$294,2,FALSE),"")</f>
        <v/>
      </c>
      <c r="Q131" s="14">
        <v>3.6300000000000199</v>
      </c>
      <c r="R131" s="14" t="str">
        <f>IFERROR(VLOOKUP(Q131,'CRUCE RIESGOS'!$C$21:$D$294,2,FALSE),"")</f>
        <v/>
      </c>
      <c r="S131" s="14">
        <v>4.6300000000000301</v>
      </c>
      <c r="T131" s="14" t="str">
        <f>IFERROR(VLOOKUP(S131,'CRUCE RIESGOS'!$C$21:$D$294,2,FALSE),"")</f>
        <v/>
      </c>
      <c r="U131" s="14">
        <v>5.6300000000000399</v>
      </c>
      <c r="V131" s="14" t="str">
        <f>IFERROR(VLOOKUP(U131,'CRUCE RIESGOS'!$C$21:$D$294,2,FALSE),"")</f>
        <v/>
      </c>
      <c r="W131" s="14">
        <v>6.6300000000000496</v>
      </c>
      <c r="X131" s="14" t="str">
        <f>IFERROR(VLOOKUP(W131,'CRUCE RIESGOS'!$C$21:$D$294,2,FALSE),"")</f>
        <v/>
      </c>
      <c r="Y131" s="14">
        <v>7.6300000000000603</v>
      </c>
      <c r="Z131" s="14" t="str">
        <f>IFERROR(VLOOKUP(Y131,'CRUCE RIESGOS'!$C$21:$D$294,2,FALSE),"")</f>
        <v/>
      </c>
      <c r="AA131" s="14">
        <v>8.6300000000000701</v>
      </c>
      <c r="AB131" s="14" t="str">
        <f>IFERROR(VLOOKUP(AA131,'CRUCE RIESGOS'!$C$21:$D$294,2,FALSE),"")</f>
        <v/>
      </c>
      <c r="AC131" s="14">
        <v>9.6300000000000807</v>
      </c>
      <c r="AD131" s="14" t="str">
        <f>IFERROR(VLOOKUP(AC131,'CRUCE RIESGOS'!$C$21:$D$294,2,FALSE),"")</f>
        <v/>
      </c>
      <c r="AE131" s="14">
        <v>10.6300000000001</v>
      </c>
      <c r="AF131" s="14" t="str">
        <f>IFERROR(VLOOKUP(AE131,'CRUCE RIESGOS'!$C$21:$D$294,2,FALSE),"")</f>
        <v/>
      </c>
      <c r="AG131" s="14">
        <v>11.6300000000001</v>
      </c>
      <c r="AH131" s="14" t="str">
        <f>IFERROR(VLOOKUP(AG131,'CRUCE RIESGOS'!$C$21:$D$294,2,FALSE),"")</f>
        <v/>
      </c>
      <c r="AI131" s="14">
        <v>12.6300000000001</v>
      </c>
      <c r="AJ131" s="14" t="str">
        <f>IFERROR(VLOOKUP(AI131,'CRUCE RIESGOS'!$C$21:$D$294,2,FALSE),"")</f>
        <v/>
      </c>
      <c r="AK131" s="14">
        <v>13.6300000000001</v>
      </c>
      <c r="AL131" s="14" t="str">
        <f>IFERROR(VLOOKUP(AK131,'CRUCE RIESGOS'!$C$21:$D$294,2,FALSE),"")</f>
        <v/>
      </c>
      <c r="AM131" s="14">
        <v>14.6300000000001</v>
      </c>
      <c r="AN131" s="14" t="str">
        <f>IFERROR(VLOOKUP(AM131,'CRUCE RIESGOS'!$C$21:$D$294,2,FALSE),"")</f>
        <v/>
      </c>
      <c r="AO131" s="14">
        <v>15.6300000000001</v>
      </c>
      <c r="AP131" s="14" t="str">
        <f>IFERROR(VLOOKUP(AO131,'CRUCE RIESGOS'!$C$21:$D$294,2,FALSE),"")</f>
        <v/>
      </c>
      <c r="AQ131" s="14">
        <v>16.630000000000202</v>
      </c>
      <c r="AR131" s="14" t="str">
        <f>IFERROR(VLOOKUP(AQ131,'CRUCE RIESGOS'!$C$21:$D$294,2,FALSE),"")</f>
        <v/>
      </c>
      <c r="AS131" s="14">
        <v>17.630000000000202</v>
      </c>
      <c r="AT131" s="14" t="str">
        <f>IFERROR(VLOOKUP(AS131,'CRUCE RIESGOS'!$C$21:$D$294,2,FALSE),"")</f>
        <v/>
      </c>
      <c r="AU131" s="14">
        <v>18.630000000000202</v>
      </c>
      <c r="AV131" s="14" t="str">
        <f>IFERROR(VLOOKUP(AU131,'CRUCE RIESGOS'!$C$21:$D$294,2,FALSE),"")</f>
        <v/>
      </c>
      <c r="AW131" s="14">
        <v>19.630000000000202</v>
      </c>
      <c r="AX131" s="14" t="str">
        <f>IFERROR(VLOOKUP(AW131,'CRUCE RIESGOS'!$C$21:$D$294,2,FALSE),"")</f>
        <v/>
      </c>
      <c r="AY131" s="14">
        <v>20.630000000000202</v>
      </c>
      <c r="AZ131" s="14" t="str">
        <f>IFERROR(VLOOKUP(AY131,'CRUCE RIESGOS'!$C$21:$D$294,2,FALSE),"")</f>
        <v/>
      </c>
      <c r="BA131" s="14">
        <v>21.630000000000202</v>
      </c>
      <c r="BB131" s="14" t="str">
        <f>IFERROR(VLOOKUP(BA131,'CRUCE RIESGOS'!$C$21:$D$294,2,FALSE),"")</f>
        <v/>
      </c>
      <c r="BC131" s="14">
        <v>22.630000000000202</v>
      </c>
      <c r="BD131" s="14" t="str">
        <f>IFERROR(VLOOKUP(BC131,'CRUCE RIESGOS'!$C$21:$D$294,2,FALSE),"")</f>
        <v/>
      </c>
      <c r="BE131" s="14">
        <v>23.630000000000202</v>
      </c>
      <c r="BF131" s="14" t="str">
        <f>IFERROR(VLOOKUP(BE131,'CRUCE RIESGOS'!$C$21:$D$294,2,FALSE),"")</f>
        <v/>
      </c>
      <c r="BG131" s="14">
        <v>24.630000000000202</v>
      </c>
      <c r="BH131" s="14" t="str">
        <f>IFERROR(VLOOKUP(BG131,'CRUCE RIESGOS'!$C$21:$D$294,2,FALSE),"")</f>
        <v/>
      </c>
      <c r="BI131" s="14">
        <v>25.630000000000202</v>
      </c>
      <c r="BJ131" s="14" t="str">
        <f>IFERROR(VLOOKUP(BI131,'CRUCE RIESGOS'!$C$21:$D$294,2,FALSE),"")</f>
        <v/>
      </c>
    </row>
    <row r="132" spans="13:62">
      <c r="N132" s="14" t="str">
        <f t="shared" si="0"/>
        <v/>
      </c>
      <c r="P132" s="14" t="str">
        <f>IF(P133&lt;&gt;""," -R","")</f>
        <v/>
      </c>
      <c r="R132" s="14" t="str">
        <f>IF(R133&lt;&gt;""," -R","")</f>
        <v/>
      </c>
      <c r="T132" s="14" t="str">
        <f>IF(T133&lt;&gt;""," -R","")</f>
        <v/>
      </c>
      <c r="V132" s="14" t="str">
        <f>IF(V133&lt;&gt;""," -R","")</f>
        <v/>
      </c>
      <c r="X132" s="14" t="str">
        <f>IF(X133&lt;&gt;""," -R","")</f>
        <v/>
      </c>
      <c r="Z132" s="14" t="str">
        <f>IF(Z133&lt;&gt;""," -R","")</f>
        <v/>
      </c>
      <c r="AB132" s="14" t="str">
        <f>IF(AB133&lt;&gt;""," -R","")</f>
        <v/>
      </c>
      <c r="AD132" s="14" t="str">
        <f>IF(AD133&lt;&gt;""," -R","")</f>
        <v/>
      </c>
      <c r="AF132" s="14" t="str">
        <f t="shared" si="1"/>
        <v/>
      </c>
      <c r="AH132" s="14" t="str">
        <f t="shared" si="2"/>
        <v/>
      </c>
      <c r="AJ132" s="14" t="str">
        <f t="shared" si="3"/>
        <v/>
      </c>
      <c r="AL132" s="14" t="str">
        <f t="shared" si="4"/>
        <v/>
      </c>
      <c r="AN132" s="14" t="str">
        <f t="shared" si="5"/>
        <v/>
      </c>
      <c r="AP132" s="14" t="str">
        <f t="shared" si="6"/>
        <v/>
      </c>
      <c r="AR132" s="14" t="str">
        <f t="shared" si="7"/>
        <v/>
      </c>
      <c r="AT132" s="14" t="str">
        <f t="shared" si="8"/>
        <v/>
      </c>
      <c r="AV132" s="14" t="str">
        <f t="shared" si="9"/>
        <v/>
      </c>
      <c r="AX132" s="14" t="str">
        <f t="shared" si="10"/>
        <v/>
      </c>
      <c r="AZ132" s="14" t="str">
        <f t="shared" si="11"/>
        <v/>
      </c>
      <c r="BB132" s="14" t="str">
        <f t="shared" si="12"/>
        <v/>
      </c>
      <c r="BD132" s="14" t="str">
        <f t="shared" si="13"/>
        <v/>
      </c>
      <c r="BF132" s="14" t="str">
        <f t="shared" si="14"/>
        <v/>
      </c>
      <c r="BH132" s="14" t="str">
        <f t="shared" si="15"/>
        <v/>
      </c>
      <c r="BJ132" s="14" t="str">
        <f t="shared" si="16"/>
        <v/>
      </c>
    </row>
    <row r="133" spans="13:62">
      <c r="M133" s="14">
        <v>1.64</v>
      </c>
      <c r="N133" s="14" t="str">
        <f>IFERROR(VLOOKUP(M133,'CRUCE RIESGOS'!$C$21:$D$294,2,FALSE),"")</f>
        <v/>
      </c>
      <c r="O133" s="14">
        <v>2.6400000000000099</v>
      </c>
      <c r="P133" s="14" t="str">
        <f>IFERROR(VLOOKUP(O133,'CRUCE RIESGOS'!$C$21:$D$294,2,FALSE),"")</f>
        <v/>
      </c>
      <c r="Q133" s="14">
        <v>3.6400000000000201</v>
      </c>
      <c r="R133" s="14" t="str">
        <f>IFERROR(VLOOKUP(Q133,'CRUCE RIESGOS'!$C$21:$D$294,2,FALSE),"")</f>
        <v/>
      </c>
      <c r="S133" s="14">
        <v>4.6400000000000299</v>
      </c>
      <c r="T133" s="14" t="str">
        <f>IFERROR(VLOOKUP(S133,'CRUCE RIESGOS'!$C$21:$D$294,2,FALSE),"")</f>
        <v/>
      </c>
      <c r="U133" s="14">
        <v>5.6400000000000396</v>
      </c>
      <c r="V133" s="14" t="str">
        <f>IFERROR(VLOOKUP(U133,'CRUCE RIESGOS'!$C$21:$D$294,2,FALSE),"")</f>
        <v/>
      </c>
      <c r="W133" s="14">
        <v>6.6400000000000503</v>
      </c>
      <c r="X133" s="14" t="str">
        <f>IFERROR(VLOOKUP(W133,'CRUCE RIESGOS'!$C$21:$D$294,2,FALSE),"")</f>
        <v/>
      </c>
      <c r="Y133" s="14">
        <v>7.6400000000000601</v>
      </c>
      <c r="Z133" s="14" t="str">
        <f>IFERROR(VLOOKUP(Y133,'CRUCE RIESGOS'!$C$21:$D$294,2,FALSE),"")</f>
        <v/>
      </c>
      <c r="AA133" s="14">
        <v>8.6400000000000698</v>
      </c>
      <c r="AB133" s="14" t="str">
        <f>IFERROR(VLOOKUP(AA133,'CRUCE RIESGOS'!$C$21:$D$294,2,FALSE),"")</f>
        <v/>
      </c>
      <c r="AC133" s="14">
        <v>9.6400000000000805</v>
      </c>
      <c r="AD133" s="14" t="str">
        <f>IFERROR(VLOOKUP(AC133,'CRUCE RIESGOS'!$C$21:$D$294,2,FALSE),"")</f>
        <v/>
      </c>
      <c r="AE133" s="14">
        <v>10.6400000000001</v>
      </c>
      <c r="AF133" s="14" t="str">
        <f>IFERROR(VLOOKUP(AE133,'CRUCE RIESGOS'!$C$21:$D$294,2,FALSE),"")</f>
        <v/>
      </c>
      <c r="AG133" s="14">
        <v>11.6400000000001</v>
      </c>
      <c r="AH133" s="14" t="str">
        <f>IFERROR(VLOOKUP(AG133,'CRUCE RIESGOS'!$C$21:$D$294,2,FALSE),"")</f>
        <v/>
      </c>
      <c r="AI133" s="14">
        <v>12.6400000000001</v>
      </c>
      <c r="AJ133" s="14" t="str">
        <f>IFERROR(VLOOKUP(AI133,'CRUCE RIESGOS'!$C$21:$D$294,2,FALSE),"")</f>
        <v/>
      </c>
      <c r="AK133" s="14">
        <v>13.6400000000001</v>
      </c>
      <c r="AL133" s="14" t="str">
        <f>IFERROR(VLOOKUP(AK133,'CRUCE RIESGOS'!$C$21:$D$294,2,FALSE),"")</f>
        <v/>
      </c>
      <c r="AM133" s="14">
        <v>14.6400000000001</v>
      </c>
      <c r="AN133" s="14" t="str">
        <f>IFERROR(VLOOKUP(AM133,'CRUCE RIESGOS'!$C$21:$D$294,2,FALSE),"")</f>
        <v/>
      </c>
      <c r="AO133" s="14">
        <v>15.6400000000001</v>
      </c>
      <c r="AP133" s="14" t="str">
        <f>IFERROR(VLOOKUP(AO133,'CRUCE RIESGOS'!$C$21:$D$294,2,FALSE),"")</f>
        <v/>
      </c>
      <c r="AQ133" s="14">
        <v>16.6400000000001</v>
      </c>
      <c r="AR133" s="14" t="str">
        <f>IFERROR(VLOOKUP(AQ133,'CRUCE RIESGOS'!$C$21:$D$294,2,FALSE),"")</f>
        <v/>
      </c>
      <c r="AS133" s="14">
        <v>17.6400000000002</v>
      </c>
      <c r="AT133" s="14" t="str">
        <f>IFERROR(VLOOKUP(AS133,'CRUCE RIESGOS'!$C$21:$D$294,2,FALSE),"")</f>
        <v/>
      </c>
      <c r="AU133" s="14">
        <v>18.6400000000002</v>
      </c>
      <c r="AV133" s="14" t="str">
        <f>IFERROR(VLOOKUP(AU133,'CRUCE RIESGOS'!$C$21:$D$294,2,FALSE),"")</f>
        <v/>
      </c>
      <c r="AW133" s="14">
        <v>19.6400000000002</v>
      </c>
      <c r="AX133" s="14" t="str">
        <f>IFERROR(VLOOKUP(AW133,'CRUCE RIESGOS'!$C$21:$D$294,2,FALSE),"")</f>
        <v/>
      </c>
      <c r="AY133" s="14">
        <v>20.6400000000002</v>
      </c>
      <c r="AZ133" s="14" t="str">
        <f>IFERROR(VLOOKUP(AY133,'CRUCE RIESGOS'!$C$21:$D$294,2,FALSE),"")</f>
        <v/>
      </c>
      <c r="BA133" s="14">
        <v>21.6400000000002</v>
      </c>
      <c r="BB133" s="14" t="str">
        <f>IFERROR(VLOOKUP(BA133,'CRUCE RIESGOS'!$C$21:$D$294,2,FALSE),"")</f>
        <v/>
      </c>
      <c r="BC133" s="14">
        <v>22.6400000000002</v>
      </c>
      <c r="BD133" s="14" t="str">
        <f>IFERROR(VLOOKUP(BC133,'CRUCE RIESGOS'!$C$21:$D$294,2,FALSE),"")</f>
        <v/>
      </c>
      <c r="BE133" s="14">
        <v>23.6400000000002</v>
      </c>
      <c r="BF133" s="14" t="str">
        <f>IFERROR(VLOOKUP(BE133,'CRUCE RIESGOS'!$C$21:$D$294,2,FALSE),"")</f>
        <v/>
      </c>
      <c r="BG133" s="14">
        <v>24.6400000000002</v>
      </c>
      <c r="BH133" s="14" t="str">
        <f>IFERROR(VLOOKUP(BG133,'CRUCE RIESGOS'!$C$21:$D$294,2,FALSE),"")</f>
        <v/>
      </c>
      <c r="BI133" s="14">
        <v>25.6400000000002</v>
      </c>
      <c r="BJ133" s="14" t="str">
        <f>IFERROR(VLOOKUP(BI133,'CRUCE RIESGOS'!$C$21:$D$294,2,FALSE),"")</f>
        <v/>
      </c>
    </row>
    <row r="134" spans="13:62">
      <c r="N134" s="14" t="str">
        <f t="shared" ref="N134:N196" si="17">IF(N135&lt;&gt;""," -R","")</f>
        <v/>
      </c>
      <c r="P134" s="14" t="str">
        <f>IF(P135&lt;&gt;""," -R","")</f>
        <v/>
      </c>
      <c r="R134" s="14" t="str">
        <f>IF(R135&lt;&gt;""," -R","")</f>
        <v/>
      </c>
      <c r="T134" s="14" t="str">
        <f>IF(T135&lt;&gt;""," -R","")</f>
        <v/>
      </c>
      <c r="V134" s="14" t="str">
        <f>IF(V135&lt;&gt;""," -R","")</f>
        <v/>
      </c>
      <c r="X134" s="14" t="str">
        <f>IF(X135&lt;&gt;""," -R","")</f>
        <v/>
      </c>
      <c r="Z134" s="14" t="str">
        <f>IF(Z135&lt;&gt;""," -R","")</f>
        <v/>
      </c>
      <c r="AB134" s="14" t="str">
        <f>IF(AB135&lt;&gt;""," -R","")</f>
        <v/>
      </c>
      <c r="AD134" s="14" t="str">
        <f>IF(AD135&lt;&gt;""," -R","")</f>
        <v/>
      </c>
      <c r="AF134" s="14" t="str">
        <f t="shared" ref="AF134:AF196" si="18">IF(AF135&lt;&gt;""," -R","")</f>
        <v/>
      </c>
      <c r="AH134" s="14" t="str">
        <f t="shared" ref="AH134:AH196" si="19">IF(AH135&lt;&gt;""," -R","")</f>
        <v/>
      </c>
      <c r="AJ134" s="14" t="str">
        <f t="shared" ref="AJ134:AJ196" si="20">IF(AJ135&lt;&gt;""," -R","")</f>
        <v/>
      </c>
      <c r="AL134" s="14" t="str">
        <f t="shared" ref="AL134:AL196" si="21">IF(AL135&lt;&gt;""," -R","")</f>
        <v/>
      </c>
      <c r="AN134" s="14" t="str">
        <f t="shared" ref="AN134:AN196" si="22">IF(AN135&lt;&gt;""," -R","")</f>
        <v/>
      </c>
      <c r="AP134" s="14" t="str">
        <f t="shared" ref="AP134:AP196" si="23">IF(AP135&lt;&gt;""," -R","")</f>
        <v/>
      </c>
      <c r="AR134" s="14" t="str">
        <f t="shared" ref="AR134:AR196" si="24">IF(AR135&lt;&gt;""," -R","")</f>
        <v/>
      </c>
      <c r="AT134" s="14" t="str">
        <f t="shared" ref="AT134:AT196" si="25">IF(AT135&lt;&gt;""," -R","")</f>
        <v/>
      </c>
      <c r="AV134" s="14" t="str">
        <f t="shared" ref="AV134:AV196" si="26">IF(AV135&lt;&gt;""," -R","")</f>
        <v/>
      </c>
      <c r="AX134" s="14" t="str">
        <f t="shared" ref="AX134:AX196" si="27">IF(AX135&lt;&gt;""," -R","")</f>
        <v/>
      </c>
      <c r="AZ134" s="14" t="str">
        <f t="shared" ref="AZ134:AZ196" si="28">IF(AZ135&lt;&gt;""," -R","")</f>
        <v/>
      </c>
      <c r="BB134" s="14" t="str">
        <f t="shared" ref="BB134:BB196" si="29">IF(BB135&lt;&gt;""," -R","")</f>
        <v/>
      </c>
      <c r="BD134" s="14" t="str">
        <f t="shared" ref="BD134:BD196" si="30">IF(BD135&lt;&gt;""," -R","")</f>
        <v/>
      </c>
      <c r="BF134" s="14" t="str">
        <f t="shared" ref="BF134:BF196" si="31">IF(BF135&lt;&gt;""," -R","")</f>
        <v/>
      </c>
      <c r="BH134" s="14" t="str">
        <f t="shared" ref="BH134:BH196" si="32">IF(BH135&lt;&gt;""," -R","")</f>
        <v/>
      </c>
      <c r="BJ134" s="14" t="str">
        <f t="shared" ref="BJ134:BJ196" si="33">IF(BJ135&lt;&gt;""," -R","")</f>
        <v/>
      </c>
    </row>
    <row r="135" spans="13:62">
      <c r="M135" s="14">
        <v>1.65</v>
      </c>
      <c r="N135" s="14" t="str">
        <f>IFERROR(VLOOKUP(M135,'CRUCE RIESGOS'!$C$21:$D$294,2,FALSE),"")</f>
        <v/>
      </c>
      <c r="O135" s="14">
        <v>2.6500000000000101</v>
      </c>
      <c r="P135" s="14" t="str">
        <f>IFERROR(VLOOKUP(O135,'CRUCE RIESGOS'!$C$21:$D$294,2,FALSE),"")</f>
        <v/>
      </c>
      <c r="Q135" s="14">
        <v>3.6500000000000199</v>
      </c>
      <c r="R135" s="14" t="str">
        <f>IFERROR(VLOOKUP(Q135,'CRUCE RIESGOS'!$C$21:$D$294,2,FALSE),"")</f>
        <v/>
      </c>
      <c r="S135" s="14">
        <v>4.6500000000000297</v>
      </c>
      <c r="T135" s="14" t="str">
        <f>IFERROR(VLOOKUP(S135,'CRUCE RIESGOS'!$C$21:$D$294,2,FALSE),"")</f>
        <v/>
      </c>
      <c r="U135" s="14">
        <v>5.6500000000000403</v>
      </c>
      <c r="V135" s="14" t="str">
        <f>IFERROR(VLOOKUP(U135,'CRUCE RIESGOS'!$C$21:$D$294,2,FALSE),"")</f>
        <v/>
      </c>
      <c r="W135" s="14">
        <v>6.6500000000000501</v>
      </c>
      <c r="X135" s="14" t="str">
        <f>IFERROR(VLOOKUP(W135,'CRUCE RIESGOS'!$C$21:$D$294,2,FALSE),"")</f>
        <v/>
      </c>
      <c r="Y135" s="14">
        <v>7.6500000000000599</v>
      </c>
      <c r="Z135" s="14" t="str">
        <f>IFERROR(VLOOKUP(Y135,'CRUCE RIESGOS'!$C$21:$D$294,2,FALSE),"")</f>
        <v/>
      </c>
      <c r="AA135" s="14">
        <v>8.6500000000000696</v>
      </c>
      <c r="AB135" s="14" t="str">
        <f>IFERROR(VLOOKUP(AA135,'CRUCE RIESGOS'!$C$21:$D$294,2,FALSE),"")</f>
        <v/>
      </c>
      <c r="AC135" s="14">
        <v>9.6500000000000803</v>
      </c>
      <c r="AD135" s="14" t="str">
        <f>IFERROR(VLOOKUP(AC135,'CRUCE RIESGOS'!$C$21:$D$294,2,FALSE),"")</f>
        <v/>
      </c>
      <c r="AE135" s="14">
        <v>10.6500000000001</v>
      </c>
      <c r="AF135" s="14" t="str">
        <f>IFERROR(VLOOKUP(AE135,'CRUCE RIESGOS'!$C$21:$D$294,2,FALSE),"")</f>
        <v/>
      </c>
      <c r="AG135" s="14">
        <v>11.6500000000001</v>
      </c>
      <c r="AH135" s="14" t="str">
        <f>IFERROR(VLOOKUP(AG135,'CRUCE RIESGOS'!$C$21:$D$294,2,FALSE),"")</f>
        <v/>
      </c>
      <c r="AI135" s="14">
        <v>12.6500000000001</v>
      </c>
      <c r="AJ135" s="14" t="str">
        <f>IFERROR(VLOOKUP(AI135,'CRUCE RIESGOS'!$C$21:$D$294,2,FALSE),"")</f>
        <v/>
      </c>
      <c r="AK135" s="14">
        <v>13.6500000000001</v>
      </c>
      <c r="AL135" s="14" t="str">
        <f>IFERROR(VLOOKUP(AK135,'CRUCE RIESGOS'!$C$21:$D$294,2,FALSE),"")</f>
        <v/>
      </c>
      <c r="AM135" s="14">
        <v>14.6500000000001</v>
      </c>
      <c r="AN135" s="14" t="str">
        <f>IFERROR(VLOOKUP(AM135,'CRUCE RIESGOS'!$C$21:$D$294,2,FALSE),"")</f>
        <v/>
      </c>
      <c r="AO135" s="14">
        <v>15.6500000000001</v>
      </c>
      <c r="AP135" s="14" t="str">
        <f>IFERROR(VLOOKUP(AO135,'CRUCE RIESGOS'!$C$21:$D$294,2,FALSE),"")</f>
        <v/>
      </c>
      <c r="AQ135" s="14">
        <v>16.650000000000201</v>
      </c>
      <c r="AR135" s="14" t="str">
        <f>IFERROR(VLOOKUP(AQ135,'CRUCE RIESGOS'!$C$21:$D$294,2,FALSE),"")</f>
        <v/>
      </c>
      <c r="AS135" s="14">
        <v>17.650000000000201</v>
      </c>
      <c r="AT135" s="14" t="str">
        <f>IFERROR(VLOOKUP(AS135,'CRUCE RIESGOS'!$C$21:$D$294,2,FALSE),"")</f>
        <v/>
      </c>
      <c r="AU135" s="14">
        <v>18.650000000000201</v>
      </c>
      <c r="AV135" s="14" t="str">
        <f>IFERROR(VLOOKUP(AU135,'CRUCE RIESGOS'!$C$21:$D$294,2,FALSE),"")</f>
        <v/>
      </c>
      <c r="AW135" s="14">
        <v>19.650000000000201</v>
      </c>
      <c r="AX135" s="14" t="str">
        <f>IFERROR(VLOOKUP(AW135,'CRUCE RIESGOS'!$C$21:$D$294,2,FALSE),"")</f>
        <v/>
      </c>
      <c r="AY135" s="14">
        <v>20.650000000000201</v>
      </c>
      <c r="AZ135" s="14" t="str">
        <f>IFERROR(VLOOKUP(AY135,'CRUCE RIESGOS'!$C$21:$D$294,2,FALSE),"")</f>
        <v/>
      </c>
      <c r="BA135" s="14">
        <v>21.650000000000201</v>
      </c>
      <c r="BB135" s="14" t="str">
        <f>IFERROR(VLOOKUP(BA135,'CRUCE RIESGOS'!$C$21:$D$294,2,FALSE),"")</f>
        <v/>
      </c>
      <c r="BC135" s="14">
        <v>22.650000000000201</v>
      </c>
      <c r="BD135" s="14" t="str">
        <f>IFERROR(VLOOKUP(BC135,'CRUCE RIESGOS'!$C$21:$D$294,2,FALSE),"")</f>
        <v/>
      </c>
      <c r="BE135" s="14">
        <v>23.650000000000201</v>
      </c>
      <c r="BF135" s="14" t="str">
        <f>IFERROR(VLOOKUP(BE135,'CRUCE RIESGOS'!$C$21:$D$294,2,FALSE),"")</f>
        <v/>
      </c>
      <c r="BG135" s="14">
        <v>24.650000000000201</v>
      </c>
      <c r="BH135" s="14" t="str">
        <f>IFERROR(VLOOKUP(BG135,'CRUCE RIESGOS'!$C$21:$D$294,2,FALSE),"")</f>
        <v/>
      </c>
      <c r="BI135" s="14">
        <v>25.650000000000201</v>
      </c>
      <c r="BJ135" s="14" t="str">
        <f>IFERROR(VLOOKUP(BI135,'CRUCE RIESGOS'!$C$21:$D$294,2,FALSE),"")</f>
        <v/>
      </c>
    </row>
    <row r="136" spans="13:62">
      <c r="N136" s="14" t="str">
        <f t="shared" si="17"/>
        <v/>
      </c>
      <c r="P136" s="14" t="str">
        <f>IF(P137&lt;&gt;""," -R","")</f>
        <v/>
      </c>
      <c r="R136" s="14" t="str">
        <f>IF(R137&lt;&gt;""," -R","")</f>
        <v/>
      </c>
      <c r="T136" s="14" t="str">
        <f>IF(T137&lt;&gt;""," -R","")</f>
        <v/>
      </c>
      <c r="V136" s="14" t="str">
        <f>IF(V137&lt;&gt;""," -R","")</f>
        <v/>
      </c>
      <c r="X136" s="14" t="str">
        <f>IF(X137&lt;&gt;""," -R","")</f>
        <v/>
      </c>
      <c r="Z136" s="14" t="str">
        <f>IF(Z137&lt;&gt;""," -R","")</f>
        <v/>
      </c>
      <c r="AB136" s="14" t="str">
        <f>IF(AB137&lt;&gt;""," -R","")</f>
        <v/>
      </c>
      <c r="AD136" s="14" t="str">
        <f>IF(AD137&lt;&gt;""," -R","")</f>
        <v/>
      </c>
      <c r="AF136" s="14" t="str">
        <f t="shared" si="18"/>
        <v/>
      </c>
      <c r="AH136" s="14" t="str">
        <f t="shared" si="19"/>
        <v/>
      </c>
      <c r="AJ136" s="14" t="str">
        <f t="shared" si="20"/>
        <v/>
      </c>
      <c r="AL136" s="14" t="str">
        <f t="shared" si="21"/>
        <v/>
      </c>
      <c r="AN136" s="14" t="str">
        <f t="shared" si="22"/>
        <v/>
      </c>
      <c r="AP136" s="14" t="str">
        <f t="shared" si="23"/>
        <v/>
      </c>
      <c r="AR136" s="14" t="str">
        <f t="shared" si="24"/>
        <v/>
      </c>
      <c r="AT136" s="14" t="str">
        <f t="shared" si="25"/>
        <v/>
      </c>
      <c r="AV136" s="14" t="str">
        <f t="shared" si="26"/>
        <v/>
      </c>
      <c r="AX136" s="14" t="str">
        <f t="shared" si="27"/>
        <v/>
      </c>
      <c r="AZ136" s="14" t="str">
        <f t="shared" si="28"/>
        <v/>
      </c>
      <c r="BB136" s="14" t="str">
        <f t="shared" si="29"/>
        <v/>
      </c>
      <c r="BD136" s="14" t="str">
        <f t="shared" si="30"/>
        <v/>
      </c>
      <c r="BF136" s="14" t="str">
        <f t="shared" si="31"/>
        <v/>
      </c>
      <c r="BH136" s="14" t="str">
        <f t="shared" si="32"/>
        <v/>
      </c>
      <c r="BJ136" s="14" t="str">
        <f t="shared" si="33"/>
        <v/>
      </c>
    </row>
    <row r="137" spans="13:62">
      <c r="M137" s="14">
        <v>1.66</v>
      </c>
      <c r="N137" s="14" t="str">
        <f>IFERROR(VLOOKUP(M137,'CRUCE RIESGOS'!$C$21:$D$294,2,FALSE),"")</f>
        <v/>
      </c>
      <c r="O137" s="14">
        <v>2.6600000000000099</v>
      </c>
      <c r="P137" s="14" t="str">
        <f>IFERROR(VLOOKUP(O137,'CRUCE RIESGOS'!$C$21:$D$294,2,FALSE),"")</f>
        <v/>
      </c>
      <c r="Q137" s="14">
        <v>3.6600000000000201</v>
      </c>
      <c r="R137" s="14" t="str">
        <f>IFERROR(VLOOKUP(Q137,'CRUCE RIESGOS'!$C$21:$D$294,2,FALSE),"")</f>
        <v/>
      </c>
      <c r="S137" s="14">
        <v>4.6600000000000303</v>
      </c>
      <c r="T137" s="14" t="str">
        <f>IFERROR(VLOOKUP(S137,'CRUCE RIESGOS'!$C$21:$D$294,2,FALSE),"")</f>
        <v/>
      </c>
      <c r="U137" s="14">
        <v>5.6600000000000401</v>
      </c>
      <c r="V137" s="14" t="str">
        <f>IFERROR(VLOOKUP(U137,'CRUCE RIESGOS'!$C$21:$D$294,2,FALSE),"")</f>
        <v/>
      </c>
      <c r="W137" s="14">
        <v>6.6600000000000499</v>
      </c>
      <c r="X137" s="14" t="str">
        <f>IFERROR(VLOOKUP(W137,'CRUCE RIESGOS'!$C$21:$D$294,2,FALSE),"")</f>
        <v/>
      </c>
      <c r="Y137" s="14">
        <v>7.6600000000000597</v>
      </c>
      <c r="Z137" s="14" t="str">
        <f>IFERROR(VLOOKUP(Y137,'CRUCE RIESGOS'!$C$21:$D$294,2,FALSE),"")</f>
        <v/>
      </c>
      <c r="AA137" s="14">
        <v>8.6600000000000694</v>
      </c>
      <c r="AB137" s="14" t="str">
        <f>IFERROR(VLOOKUP(AA137,'CRUCE RIESGOS'!$C$21:$D$294,2,FALSE),"")</f>
        <v/>
      </c>
      <c r="AC137" s="14">
        <v>9.6600000000000801</v>
      </c>
      <c r="AD137" s="14" t="str">
        <f>IFERROR(VLOOKUP(AC137,'CRUCE RIESGOS'!$C$21:$D$294,2,FALSE),"")</f>
        <v/>
      </c>
      <c r="AE137" s="14">
        <v>10.6600000000001</v>
      </c>
      <c r="AF137" s="14" t="str">
        <f>IFERROR(VLOOKUP(AE137,'CRUCE RIESGOS'!$C$21:$D$294,2,FALSE),"")</f>
        <v/>
      </c>
      <c r="AG137" s="14">
        <v>11.6600000000001</v>
      </c>
      <c r="AH137" s="14" t="str">
        <f>IFERROR(VLOOKUP(AG137,'CRUCE RIESGOS'!$C$21:$D$294,2,FALSE),"")</f>
        <v/>
      </c>
      <c r="AI137" s="14">
        <v>12.6600000000001</v>
      </c>
      <c r="AJ137" s="14" t="str">
        <f>IFERROR(VLOOKUP(AI137,'CRUCE RIESGOS'!$C$21:$D$294,2,FALSE),"")</f>
        <v/>
      </c>
      <c r="AK137" s="14">
        <v>13.6600000000001</v>
      </c>
      <c r="AL137" s="14" t="str">
        <f>IFERROR(VLOOKUP(AK137,'CRUCE RIESGOS'!$C$21:$D$294,2,FALSE),"")</f>
        <v/>
      </c>
      <c r="AM137" s="14">
        <v>14.6600000000001</v>
      </c>
      <c r="AN137" s="14" t="str">
        <f>IFERROR(VLOOKUP(AM137,'CRUCE RIESGOS'!$C$21:$D$294,2,FALSE),"")</f>
        <v/>
      </c>
      <c r="AO137" s="14">
        <v>15.6600000000001</v>
      </c>
      <c r="AP137" s="14" t="str">
        <f>IFERROR(VLOOKUP(AO137,'CRUCE RIESGOS'!$C$21:$D$294,2,FALSE),"")</f>
        <v/>
      </c>
      <c r="AQ137" s="14">
        <v>16.6600000000001</v>
      </c>
      <c r="AR137" s="14" t="str">
        <f>IFERROR(VLOOKUP(AQ137,'CRUCE RIESGOS'!$C$21:$D$294,2,FALSE),"")</f>
        <v/>
      </c>
      <c r="AS137" s="14">
        <v>17.660000000000199</v>
      </c>
      <c r="AT137" s="14" t="str">
        <f>IFERROR(VLOOKUP(AS137,'CRUCE RIESGOS'!$C$21:$D$294,2,FALSE),"")</f>
        <v/>
      </c>
      <c r="AU137" s="14">
        <v>18.660000000000199</v>
      </c>
      <c r="AV137" s="14" t="str">
        <f>IFERROR(VLOOKUP(AU137,'CRUCE RIESGOS'!$C$21:$D$294,2,FALSE),"")</f>
        <v/>
      </c>
      <c r="AW137" s="14">
        <v>19.660000000000199</v>
      </c>
      <c r="AX137" s="14" t="str">
        <f>IFERROR(VLOOKUP(AW137,'CRUCE RIESGOS'!$C$21:$D$294,2,FALSE),"")</f>
        <v/>
      </c>
      <c r="AY137" s="14">
        <v>20.660000000000199</v>
      </c>
      <c r="AZ137" s="14" t="str">
        <f>IFERROR(VLOOKUP(AY137,'CRUCE RIESGOS'!$C$21:$D$294,2,FALSE),"")</f>
        <v/>
      </c>
      <c r="BA137" s="14">
        <v>21.660000000000199</v>
      </c>
      <c r="BB137" s="14" t="str">
        <f>IFERROR(VLOOKUP(BA137,'CRUCE RIESGOS'!$C$21:$D$294,2,FALSE),"")</f>
        <v/>
      </c>
      <c r="BC137" s="14">
        <v>22.660000000000199</v>
      </c>
      <c r="BD137" s="14" t="str">
        <f>IFERROR(VLOOKUP(BC137,'CRUCE RIESGOS'!$C$21:$D$294,2,FALSE),"")</f>
        <v/>
      </c>
      <c r="BE137" s="14">
        <v>23.660000000000199</v>
      </c>
      <c r="BF137" s="14" t="str">
        <f>IFERROR(VLOOKUP(BE137,'CRUCE RIESGOS'!$C$21:$D$294,2,FALSE),"")</f>
        <v/>
      </c>
      <c r="BG137" s="14">
        <v>24.660000000000199</v>
      </c>
      <c r="BH137" s="14" t="str">
        <f>IFERROR(VLOOKUP(BG137,'CRUCE RIESGOS'!$C$21:$D$294,2,FALSE),"")</f>
        <v/>
      </c>
      <c r="BI137" s="14">
        <v>25.660000000000199</v>
      </c>
      <c r="BJ137" s="14" t="str">
        <f>IFERROR(VLOOKUP(BI137,'CRUCE RIESGOS'!$C$21:$D$294,2,FALSE),"")</f>
        <v/>
      </c>
    </row>
    <row r="138" spans="13:62">
      <c r="N138" s="14" t="str">
        <f t="shared" si="17"/>
        <v/>
      </c>
      <c r="P138" s="14" t="str">
        <f>IF(P139&lt;&gt;""," -R","")</f>
        <v/>
      </c>
      <c r="R138" s="14" t="str">
        <f>IF(R139&lt;&gt;""," -R","")</f>
        <v/>
      </c>
      <c r="T138" s="14" t="str">
        <f>IF(T139&lt;&gt;""," -R","")</f>
        <v/>
      </c>
      <c r="V138" s="14" t="str">
        <f>IF(V139&lt;&gt;""," -R","")</f>
        <v/>
      </c>
      <c r="X138" s="14" t="str">
        <f>IF(X139&lt;&gt;""," -R","")</f>
        <v/>
      </c>
      <c r="Z138" s="14" t="str">
        <f>IF(Z139&lt;&gt;""," -R","")</f>
        <v/>
      </c>
      <c r="AB138" s="14" t="str">
        <f>IF(AB139&lt;&gt;""," -R","")</f>
        <v/>
      </c>
      <c r="AD138" s="14" t="str">
        <f>IF(AD139&lt;&gt;""," -R","")</f>
        <v/>
      </c>
      <c r="AF138" s="14" t="str">
        <f t="shared" si="18"/>
        <v/>
      </c>
      <c r="AH138" s="14" t="str">
        <f t="shared" si="19"/>
        <v/>
      </c>
      <c r="AJ138" s="14" t="str">
        <f t="shared" si="20"/>
        <v/>
      </c>
      <c r="AL138" s="14" t="str">
        <f t="shared" si="21"/>
        <v/>
      </c>
      <c r="AN138" s="14" t="str">
        <f t="shared" si="22"/>
        <v/>
      </c>
      <c r="AP138" s="14" t="str">
        <f t="shared" si="23"/>
        <v/>
      </c>
      <c r="AR138" s="14" t="str">
        <f t="shared" si="24"/>
        <v/>
      </c>
      <c r="AT138" s="14" t="str">
        <f t="shared" si="25"/>
        <v/>
      </c>
      <c r="AV138" s="14" t="str">
        <f t="shared" si="26"/>
        <v/>
      </c>
      <c r="AX138" s="14" t="str">
        <f t="shared" si="27"/>
        <v/>
      </c>
      <c r="AZ138" s="14" t="str">
        <f t="shared" si="28"/>
        <v/>
      </c>
      <c r="BB138" s="14" t="str">
        <f t="shared" si="29"/>
        <v/>
      </c>
      <c r="BD138" s="14" t="str">
        <f t="shared" si="30"/>
        <v/>
      </c>
      <c r="BF138" s="14" t="str">
        <f t="shared" si="31"/>
        <v/>
      </c>
      <c r="BH138" s="14" t="str">
        <f t="shared" si="32"/>
        <v/>
      </c>
      <c r="BJ138" s="14" t="str">
        <f t="shared" si="33"/>
        <v/>
      </c>
    </row>
    <row r="139" spans="13:62">
      <c r="M139" s="14">
        <v>1.67</v>
      </c>
      <c r="N139" s="14" t="str">
        <f>IFERROR(VLOOKUP(M139,'CRUCE RIESGOS'!$C$21:$D$294,2,FALSE),"")</f>
        <v/>
      </c>
      <c r="O139" s="14">
        <v>2.6700000000000199</v>
      </c>
      <c r="P139" s="14" t="str">
        <f>IFERROR(VLOOKUP(O139,'CRUCE RIESGOS'!$C$21:$D$294,2,FALSE),"")</f>
        <v/>
      </c>
      <c r="Q139" s="14">
        <v>3.6700000000000399</v>
      </c>
      <c r="R139" s="14" t="str">
        <f>IFERROR(VLOOKUP(Q139,'CRUCE RIESGOS'!$C$21:$D$294,2,FALSE),"")</f>
        <v/>
      </c>
      <c r="S139" s="14">
        <v>4.6700000000000603</v>
      </c>
      <c r="T139" s="14" t="str">
        <f>IFERROR(VLOOKUP(S139,'CRUCE RIESGOS'!$C$21:$D$294,2,FALSE),"")</f>
        <v/>
      </c>
      <c r="U139" s="14">
        <v>5.6700000000000799</v>
      </c>
      <c r="V139" s="14" t="str">
        <f>IFERROR(VLOOKUP(U139,'CRUCE RIESGOS'!$C$21:$D$294,2,FALSE),"")</f>
        <v/>
      </c>
      <c r="W139" s="14">
        <v>6.6700000000001003</v>
      </c>
      <c r="X139" s="14" t="str">
        <f>IFERROR(VLOOKUP(W139,'CRUCE RIESGOS'!$C$21:$D$294,2,FALSE),"")</f>
        <v/>
      </c>
      <c r="Y139" s="14">
        <v>7.6700000000001198</v>
      </c>
      <c r="Z139" s="14" t="str">
        <f>IFERROR(VLOOKUP(Y139,'CRUCE RIESGOS'!$C$21:$D$294,2,FALSE),"")</f>
        <v/>
      </c>
      <c r="AA139" s="14">
        <v>8.6700000000001403</v>
      </c>
      <c r="AB139" s="14" t="str">
        <f>IFERROR(VLOOKUP(AA139,'CRUCE RIESGOS'!$C$21:$D$294,2,FALSE),"")</f>
        <v/>
      </c>
      <c r="AC139" s="14">
        <v>9.6700000000001598</v>
      </c>
      <c r="AD139" s="14" t="str">
        <f>IFERROR(VLOOKUP(AC139,'CRUCE RIESGOS'!$C$21:$D$294,2,FALSE),"")</f>
        <v/>
      </c>
      <c r="AE139" s="14">
        <v>10.670000000000201</v>
      </c>
      <c r="AF139" s="14" t="str">
        <f>IFERROR(VLOOKUP(AE139,'CRUCE RIESGOS'!$C$21:$D$294,2,FALSE),"")</f>
        <v/>
      </c>
      <c r="AG139" s="14">
        <v>11.670000000000201</v>
      </c>
      <c r="AH139" s="14" t="str">
        <f>IFERROR(VLOOKUP(AG139,'CRUCE RIESGOS'!$C$21:$D$294,2,FALSE),"")</f>
        <v/>
      </c>
      <c r="AI139" s="14">
        <v>12.670000000000201</v>
      </c>
      <c r="AJ139" s="14" t="str">
        <f>IFERROR(VLOOKUP(AI139,'CRUCE RIESGOS'!$C$21:$D$294,2,FALSE),"")</f>
        <v/>
      </c>
      <c r="AK139" s="14">
        <v>13.670000000000201</v>
      </c>
      <c r="AL139" s="14" t="str">
        <f>IFERROR(VLOOKUP(AK139,'CRUCE RIESGOS'!$C$21:$D$294,2,FALSE),"")</f>
        <v/>
      </c>
      <c r="AM139" s="14">
        <v>14.6700000000003</v>
      </c>
      <c r="AN139" s="14" t="str">
        <f>IFERROR(VLOOKUP(AM139,'CRUCE RIESGOS'!$C$21:$D$294,2,FALSE),"")</f>
        <v/>
      </c>
      <c r="AO139" s="14">
        <v>15.6700000000003</v>
      </c>
      <c r="AP139" s="14" t="str">
        <f>IFERROR(VLOOKUP(AO139,'CRUCE RIESGOS'!$C$21:$D$294,2,FALSE),"")</f>
        <v/>
      </c>
      <c r="AQ139" s="14">
        <v>16.6700000000003</v>
      </c>
      <c r="AR139" s="14" t="str">
        <f>IFERROR(VLOOKUP(AQ139,'CRUCE RIESGOS'!$C$21:$D$294,2,FALSE),"")</f>
        <v/>
      </c>
      <c r="AS139" s="14">
        <v>17.6700000000003</v>
      </c>
      <c r="AT139" s="14" t="str">
        <f>IFERROR(VLOOKUP(AS139,'CRUCE RIESGOS'!$C$21:$D$294,2,FALSE),"")</f>
        <v/>
      </c>
      <c r="AU139" s="14">
        <v>18.6700000000003</v>
      </c>
      <c r="AV139" s="14" t="str">
        <f>IFERROR(VLOOKUP(AU139,'CRUCE RIESGOS'!$C$21:$D$294,2,FALSE),"")</f>
        <v/>
      </c>
      <c r="AW139" s="14">
        <v>19.6700000000004</v>
      </c>
      <c r="AX139" s="14" t="str">
        <f>IFERROR(VLOOKUP(AW139,'CRUCE RIESGOS'!$C$21:$D$294,2,FALSE),"")</f>
        <v/>
      </c>
      <c r="AY139" s="14">
        <v>20.6700000000004</v>
      </c>
      <c r="AZ139" s="14" t="str">
        <f>IFERROR(VLOOKUP(AY139,'CRUCE RIESGOS'!$C$21:$D$294,2,FALSE),"")</f>
        <v/>
      </c>
      <c r="BA139" s="14">
        <v>21.6700000000004</v>
      </c>
      <c r="BB139" s="14" t="str">
        <f>IFERROR(VLOOKUP(BA139,'CRUCE RIESGOS'!$C$21:$D$294,2,FALSE),"")</f>
        <v/>
      </c>
      <c r="BC139" s="14">
        <v>22.6700000000004</v>
      </c>
      <c r="BD139" s="14" t="str">
        <f>IFERROR(VLOOKUP(BC139,'CRUCE RIESGOS'!$C$21:$D$294,2,FALSE),"")</f>
        <v/>
      </c>
      <c r="BE139" s="14">
        <v>23.6700000000004</v>
      </c>
      <c r="BF139" s="14" t="str">
        <f>IFERROR(VLOOKUP(BE139,'CRUCE RIESGOS'!$C$21:$D$294,2,FALSE),"")</f>
        <v/>
      </c>
      <c r="BG139" s="14">
        <v>24.670000000000499</v>
      </c>
      <c r="BH139" s="14" t="str">
        <f>IFERROR(VLOOKUP(BG139,'CRUCE RIESGOS'!$C$21:$D$294,2,FALSE),"")</f>
        <v/>
      </c>
      <c r="BI139" s="14">
        <v>25.670000000000499</v>
      </c>
      <c r="BJ139" s="14" t="str">
        <f>IFERROR(VLOOKUP(BI139,'CRUCE RIESGOS'!$C$21:$D$294,2,FALSE),"")</f>
        <v/>
      </c>
    </row>
    <row r="140" spans="13:62">
      <c r="N140" s="14" t="str">
        <f t="shared" si="17"/>
        <v/>
      </c>
      <c r="P140" s="14" t="str">
        <f>IF(P141&lt;&gt;""," -R","")</f>
        <v/>
      </c>
      <c r="R140" s="14" t="str">
        <f>IF(R141&lt;&gt;""," -R","")</f>
        <v/>
      </c>
      <c r="T140" s="14" t="str">
        <f>IF(T141&lt;&gt;""," -R","")</f>
        <v/>
      </c>
      <c r="V140" s="14" t="str">
        <f>IF(V141&lt;&gt;""," -R","")</f>
        <v/>
      </c>
      <c r="X140" s="14" t="str">
        <f>IF(X141&lt;&gt;""," -R","")</f>
        <v/>
      </c>
      <c r="Z140" s="14" t="str">
        <f>IF(Z141&lt;&gt;""," -R","")</f>
        <v/>
      </c>
      <c r="AB140" s="14" t="str">
        <f>IF(AB141&lt;&gt;""," -R","")</f>
        <v/>
      </c>
      <c r="AD140" s="14" t="str">
        <f>IF(AD141&lt;&gt;""," -R","")</f>
        <v/>
      </c>
      <c r="AF140" s="14" t="str">
        <f t="shared" si="18"/>
        <v/>
      </c>
      <c r="AH140" s="14" t="str">
        <f t="shared" si="19"/>
        <v/>
      </c>
      <c r="AJ140" s="14" t="str">
        <f t="shared" si="20"/>
        <v/>
      </c>
      <c r="AL140" s="14" t="str">
        <f t="shared" si="21"/>
        <v/>
      </c>
      <c r="AN140" s="14" t="str">
        <f t="shared" si="22"/>
        <v/>
      </c>
      <c r="AP140" s="14" t="str">
        <f t="shared" si="23"/>
        <v/>
      </c>
      <c r="AR140" s="14" t="str">
        <f t="shared" si="24"/>
        <v/>
      </c>
      <c r="AT140" s="14" t="str">
        <f t="shared" si="25"/>
        <v/>
      </c>
      <c r="AV140" s="14" t="str">
        <f t="shared" si="26"/>
        <v/>
      </c>
      <c r="AX140" s="14" t="str">
        <f t="shared" si="27"/>
        <v/>
      </c>
      <c r="AZ140" s="14" t="str">
        <f t="shared" si="28"/>
        <v/>
      </c>
      <c r="BB140" s="14" t="str">
        <f t="shared" si="29"/>
        <v/>
      </c>
      <c r="BD140" s="14" t="str">
        <f t="shared" si="30"/>
        <v/>
      </c>
      <c r="BF140" s="14" t="str">
        <f t="shared" si="31"/>
        <v/>
      </c>
      <c r="BH140" s="14" t="str">
        <f t="shared" si="32"/>
        <v/>
      </c>
      <c r="BJ140" s="14" t="str">
        <f t="shared" si="33"/>
        <v/>
      </c>
    </row>
    <row r="141" spans="13:62">
      <c r="M141" s="14">
        <v>1.68</v>
      </c>
      <c r="N141" s="14" t="str">
        <f>IFERROR(VLOOKUP(M141,'CRUCE RIESGOS'!$C$21:$D$294,2,FALSE),"")</f>
        <v/>
      </c>
      <c r="O141" s="14">
        <v>2.6800000000000099</v>
      </c>
      <c r="P141" s="14" t="str">
        <f>IFERROR(VLOOKUP(O141,'CRUCE RIESGOS'!$C$21:$D$294,2,FALSE),"")</f>
        <v/>
      </c>
      <c r="Q141" s="14">
        <v>3.6800000000000201</v>
      </c>
      <c r="R141" s="14" t="str">
        <f>IFERROR(VLOOKUP(Q141,'CRUCE RIESGOS'!$C$21:$D$294,2,FALSE),"")</f>
        <v/>
      </c>
      <c r="S141" s="14">
        <v>4.6800000000000299</v>
      </c>
      <c r="T141" s="14" t="str">
        <f>IFERROR(VLOOKUP(S141,'CRUCE RIESGOS'!$C$21:$D$294,2,FALSE),"")</f>
        <v/>
      </c>
      <c r="U141" s="14">
        <v>5.6800000000000397</v>
      </c>
      <c r="V141" s="14" t="str">
        <f>IFERROR(VLOOKUP(U141,'CRUCE RIESGOS'!$C$21:$D$294,2,FALSE),"")</f>
        <v/>
      </c>
      <c r="W141" s="14">
        <v>6.6800000000000503</v>
      </c>
      <c r="X141" s="14" t="str">
        <f>IFERROR(VLOOKUP(W141,'CRUCE RIESGOS'!$C$21:$D$294,2,FALSE),"")</f>
        <v/>
      </c>
      <c r="Y141" s="14">
        <v>7.6800000000000601</v>
      </c>
      <c r="Z141" s="14" t="str">
        <f>IFERROR(VLOOKUP(Y141,'CRUCE RIESGOS'!$C$21:$D$294,2,FALSE),"")</f>
        <v/>
      </c>
      <c r="AA141" s="14">
        <v>8.6800000000000708</v>
      </c>
      <c r="AB141" s="14" t="str">
        <f>IFERROR(VLOOKUP(AA141,'CRUCE RIESGOS'!$C$21:$D$294,2,FALSE),"")</f>
        <v/>
      </c>
      <c r="AC141" s="14">
        <v>9.6800000000000797</v>
      </c>
      <c r="AD141" s="14" t="str">
        <f>IFERROR(VLOOKUP(AC141,'CRUCE RIESGOS'!$C$21:$D$294,2,FALSE),"")</f>
        <v/>
      </c>
      <c r="AE141" s="14">
        <v>10.680000000000099</v>
      </c>
      <c r="AF141" s="14" t="str">
        <f>IFERROR(VLOOKUP(AE141,'CRUCE RIESGOS'!$C$21:$D$294,2,FALSE),"")</f>
        <v/>
      </c>
      <c r="AG141" s="14">
        <v>11.680000000000099</v>
      </c>
      <c r="AH141" s="14" t="str">
        <f>IFERROR(VLOOKUP(AG141,'CRUCE RIESGOS'!$C$21:$D$294,2,FALSE),"")</f>
        <v/>
      </c>
      <c r="AI141" s="14">
        <v>12.680000000000099</v>
      </c>
      <c r="AJ141" s="14" t="str">
        <f>IFERROR(VLOOKUP(AI141,'CRUCE RIESGOS'!$C$21:$D$294,2,FALSE),"")</f>
        <v/>
      </c>
      <c r="AK141" s="14">
        <v>13.680000000000099</v>
      </c>
      <c r="AL141" s="14" t="str">
        <f>IFERROR(VLOOKUP(AK141,'CRUCE RIESGOS'!$C$21:$D$294,2,FALSE),"")</f>
        <v/>
      </c>
      <c r="AM141" s="14">
        <v>14.680000000000099</v>
      </c>
      <c r="AN141" s="14" t="str">
        <f>IFERROR(VLOOKUP(AM141,'CRUCE RIESGOS'!$C$21:$D$294,2,FALSE),"")</f>
        <v/>
      </c>
      <c r="AO141" s="14">
        <v>15.680000000000099</v>
      </c>
      <c r="AP141" s="14" t="str">
        <f>IFERROR(VLOOKUP(AO141,'CRUCE RIESGOS'!$C$21:$D$294,2,FALSE),"")</f>
        <v/>
      </c>
      <c r="AQ141" s="14">
        <v>16.680000000000099</v>
      </c>
      <c r="AR141" s="14" t="str">
        <f>IFERROR(VLOOKUP(AQ141,'CRUCE RIESGOS'!$C$21:$D$294,2,FALSE),"")</f>
        <v/>
      </c>
      <c r="AS141" s="14">
        <v>17.680000000000199</v>
      </c>
      <c r="AT141" s="14" t="str">
        <f>IFERROR(VLOOKUP(AS141,'CRUCE RIESGOS'!$C$21:$D$294,2,FALSE),"")</f>
        <v/>
      </c>
      <c r="AU141" s="14">
        <v>18.680000000000199</v>
      </c>
      <c r="AV141" s="14" t="str">
        <f>IFERROR(VLOOKUP(AU141,'CRUCE RIESGOS'!$C$21:$D$294,2,FALSE),"")</f>
        <v/>
      </c>
      <c r="AW141" s="14">
        <v>19.680000000000199</v>
      </c>
      <c r="AX141" s="14" t="str">
        <f>IFERROR(VLOOKUP(AW141,'CRUCE RIESGOS'!$C$21:$D$294,2,FALSE),"")</f>
        <v/>
      </c>
      <c r="AY141" s="14">
        <v>20.680000000000199</v>
      </c>
      <c r="AZ141" s="14" t="str">
        <f>IFERROR(VLOOKUP(AY141,'CRUCE RIESGOS'!$C$21:$D$294,2,FALSE),"")</f>
        <v/>
      </c>
      <c r="BA141" s="14">
        <v>21.680000000000199</v>
      </c>
      <c r="BB141" s="14" t="str">
        <f>IFERROR(VLOOKUP(BA141,'CRUCE RIESGOS'!$C$21:$D$294,2,FALSE),"")</f>
        <v/>
      </c>
      <c r="BC141" s="14">
        <v>22.680000000000199</v>
      </c>
      <c r="BD141" s="14" t="str">
        <f>IFERROR(VLOOKUP(BC141,'CRUCE RIESGOS'!$C$21:$D$294,2,FALSE),"")</f>
        <v/>
      </c>
      <c r="BE141" s="14">
        <v>23.680000000000199</v>
      </c>
      <c r="BF141" s="14" t="str">
        <f>IFERROR(VLOOKUP(BE141,'CRUCE RIESGOS'!$C$21:$D$294,2,FALSE),"")</f>
        <v/>
      </c>
      <c r="BG141" s="14">
        <v>24.680000000000199</v>
      </c>
      <c r="BH141" s="14" t="str">
        <f>IFERROR(VLOOKUP(BG141,'CRUCE RIESGOS'!$C$21:$D$294,2,FALSE),"")</f>
        <v/>
      </c>
      <c r="BI141" s="14">
        <v>25.680000000000199</v>
      </c>
      <c r="BJ141" s="14" t="str">
        <f>IFERROR(VLOOKUP(BI141,'CRUCE RIESGOS'!$C$21:$D$294,2,FALSE),"")</f>
        <v/>
      </c>
    </row>
    <row r="142" spans="13:62">
      <c r="N142" s="14" t="str">
        <f t="shared" si="17"/>
        <v/>
      </c>
      <c r="P142" s="14" t="str">
        <f>IF(P143&lt;&gt;""," -R","")</f>
        <v/>
      </c>
      <c r="R142" s="14" t="str">
        <f>IF(R143&lt;&gt;""," -R","")</f>
        <v/>
      </c>
      <c r="T142" s="14" t="str">
        <f>IF(T143&lt;&gt;""," -R","")</f>
        <v/>
      </c>
      <c r="V142" s="14" t="str">
        <f>IF(V143&lt;&gt;""," -R","")</f>
        <v/>
      </c>
      <c r="X142" s="14" t="str">
        <f>IF(X143&lt;&gt;""," -R","")</f>
        <v/>
      </c>
      <c r="Z142" s="14" t="str">
        <f>IF(Z143&lt;&gt;""," -R","")</f>
        <v/>
      </c>
      <c r="AB142" s="14" t="str">
        <f>IF(AB143&lt;&gt;""," -R","")</f>
        <v/>
      </c>
      <c r="AD142" s="14" t="str">
        <f>IF(AD143&lt;&gt;""," -R","")</f>
        <v/>
      </c>
      <c r="AF142" s="14" t="str">
        <f t="shared" si="18"/>
        <v/>
      </c>
      <c r="AH142" s="14" t="str">
        <f t="shared" si="19"/>
        <v/>
      </c>
      <c r="AJ142" s="14" t="str">
        <f t="shared" si="20"/>
        <v/>
      </c>
      <c r="AL142" s="14" t="str">
        <f t="shared" si="21"/>
        <v/>
      </c>
      <c r="AN142" s="14" t="str">
        <f t="shared" si="22"/>
        <v/>
      </c>
      <c r="AP142" s="14" t="str">
        <f t="shared" si="23"/>
        <v/>
      </c>
      <c r="AR142" s="14" t="str">
        <f t="shared" si="24"/>
        <v/>
      </c>
      <c r="AT142" s="14" t="str">
        <f t="shared" si="25"/>
        <v/>
      </c>
      <c r="AV142" s="14" t="str">
        <f t="shared" si="26"/>
        <v/>
      </c>
      <c r="AX142" s="14" t="str">
        <f t="shared" si="27"/>
        <v/>
      </c>
      <c r="AZ142" s="14" t="str">
        <f t="shared" si="28"/>
        <v/>
      </c>
      <c r="BB142" s="14" t="str">
        <f t="shared" si="29"/>
        <v/>
      </c>
      <c r="BD142" s="14" t="str">
        <f t="shared" si="30"/>
        <v/>
      </c>
      <c r="BF142" s="14" t="str">
        <f t="shared" si="31"/>
        <v/>
      </c>
      <c r="BH142" s="14" t="str">
        <f t="shared" si="32"/>
        <v/>
      </c>
      <c r="BJ142" s="14" t="str">
        <f t="shared" si="33"/>
        <v/>
      </c>
    </row>
    <row r="143" spans="13:62">
      <c r="M143" s="14">
        <v>1.69</v>
      </c>
      <c r="N143" s="14" t="str">
        <f>IFERROR(VLOOKUP(M143,'CRUCE RIESGOS'!$C$21:$D$294,2,FALSE),"")</f>
        <v/>
      </c>
      <c r="O143" s="14">
        <v>2.6900000000000102</v>
      </c>
      <c r="P143" s="14" t="str">
        <f>IFERROR(VLOOKUP(O143,'CRUCE RIESGOS'!$C$21:$D$294,2,FALSE),"")</f>
        <v/>
      </c>
      <c r="Q143" s="14">
        <v>3.6900000000000199</v>
      </c>
      <c r="R143" s="14" t="str">
        <f>IFERROR(VLOOKUP(Q143,'CRUCE RIESGOS'!$C$21:$D$294,2,FALSE),"")</f>
        <v/>
      </c>
      <c r="S143" s="14">
        <v>4.6900000000000297</v>
      </c>
      <c r="T143" s="14" t="str">
        <f>IFERROR(VLOOKUP(S143,'CRUCE RIESGOS'!$C$21:$D$294,2,FALSE),"")</f>
        <v/>
      </c>
      <c r="U143" s="14">
        <v>5.6900000000000404</v>
      </c>
      <c r="V143" s="14" t="str">
        <f>IFERROR(VLOOKUP(U143,'CRUCE RIESGOS'!$C$21:$D$294,2,FALSE),"")</f>
        <v/>
      </c>
      <c r="W143" s="14">
        <v>6.6900000000000501</v>
      </c>
      <c r="X143" s="14" t="str">
        <f>IFERROR(VLOOKUP(W143,'CRUCE RIESGOS'!$C$21:$D$294,2,FALSE),"")</f>
        <v/>
      </c>
      <c r="Y143" s="14">
        <v>7.6900000000000599</v>
      </c>
      <c r="Z143" s="14" t="str">
        <f>IFERROR(VLOOKUP(Y143,'CRUCE RIESGOS'!$C$21:$D$294,2,FALSE),"")</f>
        <v/>
      </c>
      <c r="AA143" s="14">
        <v>8.6900000000000706</v>
      </c>
      <c r="AB143" s="14" t="str">
        <f>IFERROR(VLOOKUP(AA143,'CRUCE RIESGOS'!$C$21:$D$294,2,FALSE),"")</f>
        <v/>
      </c>
      <c r="AC143" s="14">
        <v>9.6900000000000794</v>
      </c>
      <c r="AD143" s="14" t="str">
        <f>IFERROR(VLOOKUP(AC143,'CRUCE RIESGOS'!$C$21:$D$294,2,FALSE),"")</f>
        <v/>
      </c>
      <c r="AE143" s="14">
        <v>10.690000000000101</v>
      </c>
      <c r="AF143" s="14" t="str">
        <f>IFERROR(VLOOKUP(AE143,'CRUCE RIESGOS'!$C$21:$D$294,2,FALSE),"")</f>
        <v/>
      </c>
      <c r="AG143" s="14">
        <v>11.690000000000101</v>
      </c>
      <c r="AH143" s="14" t="str">
        <f>IFERROR(VLOOKUP(AG143,'CRUCE RIESGOS'!$C$21:$D$294,2,FALSE),"")</f>
        <v/>
      </c>
      <c r="AI143" s="14">
        <v>12.690000000000101</v>
      </c>
      <c r="AJ143" s="14" t="str">
        <f>IFERROR(VLOOKUP(AI143,'CRUCE RIESGOS'!$C$21:$D$294,2,FALSE),"")</f>
        <v/>
      </c>
      <c r="AK143" s="14">
        <v>13.690000000000101</v>
      </c>
      <c r="AL143" s="14" t="str">
        <f>IFERROR(VLOOKUP(AK143,'CRUCE RIESGOS'!$C$21:$D$294,2,FALSE),"")</f>
        <v/>
      </c>
      <c r="AM143" s="14">
        <v>14.690000000000101</v>
      </c>
      <c r="AN143" s="14" t="str">
        <f>IFERROR(VLOOKUP(AM143,'CRUCE RIESGOS'!$C$21:$D$294,2,FALSE),"")</f>
        <v/>
      </c>
      <c r="AO143" s="14">
        <v>15.690000000000101</v>
      </c>
      <c r="AP143" s="14" t="str">
        <f>IFERROR(VLOOKUP(AO143,'CRUCE RIESGOS'!$C$21:$D$294,2,FALSE),"")</f>
        <v/>
      </c>
      <c r="AQ143" s="14">
        <v>16.6900000000002</v>
      </c>
      <c r="AR143" s="14" t="str">
        <f>IFERROR(VLOOKUP(AQ143,'CRUCE RIESGOS'!$C$21:$D$294,2,FALSE),"")</f>
        <v/>
      </c>
      <c r="AS143" s="14">
        <v>17.6900000000002</v>
      </c>
      <c r="AT143" s="14" t="str">
        <f>IFERROR(VLOOKUP(AS143,'CRUCE RIESGOS'!$C$21:$D$294,2,FALSE),"")</f>
        <v/>
      </c>
      <c r="AU143" s="14">
        <v>18.6900000000002</v>
      </c>
      <c r="AV143" s="14" t="str">
        <f>IFERROR(VLOOKUP(AU143,'CRUCE RIESGOS'!$C$21:$D$294,2,FALSE),"")</f>
        <v/>
      </c>
      <c r="AW143" s="14">
        <v>19.6900000000002</v>
      </c>
      <c r="AX143" s="14" t="str">
        <f>IFERROR(VLOOKUP(AW143,'CRUCE RIESGOS'!$C$21:$D$294,2,FALSE),"")</f>
        <v/>
      </c>
      <c r="AY143" s="14">
        <v>20.6900000000002</v>
      </c>
      <c r="AZ143" s="14" t="str">
        <f>IFERROR(VLOOKUP(AY143,'CRUCE RIESGOS'!$C$21:$D$294,2,FALSE),"")</f>
        <v/>
      </c>
      <c r="BA143" s="14">
        <v>21.6900000000002</v>
      </c>
      <c r="BB143" s="14" t="str">
        <f>IFERROR(VLOOKUP(BA143,'CRUCE RIESGOS'!$C$21:$D$294,2,FALSE),"")</f>
        <v/>
      </c>
      <c r="BC143" s="14">
        <v>22.6900000000002</v>
      </c>
      <c r="BD143" s="14" t="str">
        <f>IFERROR(VLOOKUP(BC143,'CRUCE RIESGOS'!$C$21:$D$294,2,FALSE),"")</f>
        <v/>
      </c>
      <c r="BE143" s="14">
        <v>23.6900000000002</v>
      </c>
      <c r="BF143" s="14" t="str">
        <f>IFERROR(VLOOKUP(BE143,'CRUCE RIESGOS'!$C$21:$D$294,2,FALSE),"")</f>
        <v/>
      </c>
      <c r="BG143" s="14">
        <v>24.6900000000002</v>
      </c>
      <c r="BH143" s="14" t="str">
        <f>IFERROR(VLOOKUP(BG143,'CRUCE RIESGOS'!$C$21:$D$294,2,FALSE),"")</f>
        <v/>
      </c>
      <c r="BI143" s="14">
        <v>25.6900000000002</v>
      </c>
      <c r="BJ143" s="14" t="str">
        <f>IFERROR(VLOOKUP(BI143,'CRUCE RIESGOS'!$C$21:$D$294,2,FALSE),"")</f>
        <v/>
      </c>
    </row>
    <row r="144" spans="13:62">
      <c r="N144" s="14" t="str">
        <f t="shared" si="17"/>
        <v/>
      </c>
      <c r="P144" s="14" t="str">
        <f>IF(P145&lt;&gt;""," -R","")</f>
        <v/>
      </c>
      <c r="R144" s="14" t="str">
        <f>IF(R145&lt;&gt;""," -R","")</f>
        <v/>
      </c>
      <c r="T144" s="14" t="str">
        <f>IF(T145&lt;&gt;""," -R","")</f>
        <v/>
      </c>
      <c r="V144" s="14" t="str">
        <f>IF(V145&lt;&gt;""," -R","")</f>
        <v/>
      </c>
      <c r="X144" s="14" t="str">
        <f>IF(X145&lt;&gt;""," -R","")</f>
        <v/>
      </c>
      <c r="Z144" s="14" t="str">
        <f>IF(Z145&lt;&gt;""," -R","")</f>
        <v/>
      </c>
      <c r="AB144" s="14" t="str">
        <f>IF(AB145&lt;&gt;""," -R","")</f>
        <v/>
      </c>
      <c r="AD144" s="14" t="str">
        <f>IF(AD145&lt;&gt;""," -R","")</f>
        <v/>
      </c>
      <c r="AF144" s="14" t="str">
        <f t="shared" si="18"/>
        <v/>
      </c>
      <c r="AH144" s="14" t="str">
        <f t="shared" si="19"/>
        <v/>
      </c>
      <c r="AJ144" s="14" t="str">
        <f t="shared" si="20"/>
        <v/>
      </c>
      <c r="AL144" s="14" t="str">
        <f t="shared" si="21"/>
        <v/>
      </c>
      <c r="AN144" s="14" t="str">
        <f t="shared" si="22"/>
        <v/>
      </c>
      <c r="AP144" s="14" t="str">
        <f t="shared" si="23"/>
        <v/>
      </c>
      <c r="AR144" s="14" t="str">
        <f t="shared" si="24"/>
        <v/>
      </c>
      <c r="AT144" s="14" t="str">
        <f t="shared" si="25"/>
        <v/>
      </c>
      <c r="AV144" s="14" t="str">
        <f t="shared" si="26"/>
        <v/>
      </c>
      <c r="AX144" s="14" t="str">
        <f t="shared" si="27"/>
        <v/>
      </c>
      <c r="AZ144" s="14" t="str">
        <f t="shared" si="28"/>
        <v/>
      </c>
      <c r="BB144" s="14" t="str">
        <f t="shared" si="29"/>
        <v/>
      </c>
      <c r="BD144" s="14" t="str">
        <f t="shared" si="30"/>
        <v/>
      </c>
      <c r="BF144" s="14" t="str">
        <f t="shared" si="31"/>
        <v/>
      </c>
      <c r="BH144" s="14" t="str">
        <f t="shared" si="32"/>
        <v/>
      </c>
      <c r="BJ144" s="14" t="str">
        <f t="shared" si="33"/>
        <v/>
      </c>
    </row>
    <row r="145" spans="13:62">
      <c r="M145" s="14">
        <v>1.7</v>
      </c>
      <c r="N145" s="14" t="str">
        <f>IFERROR(VLOOKUP(M145,'CRUCE RIESGOS'!$C$21:$D$294,2,FALSE),"")</f>
        <v/>
      </c>
      <c r="O145" s="14">
        <v>2.7000000000000099</v>
      </c>
      <c r="P145" s="14" t="str">
        <f>IFERROR(VLOOKUP(O145,'CRUCE RIESGOS'!$C$21:$D$294,2,FALSE),"")</f>
        <v/>
      </c>
      <c r="Q145" s="14">
        <v>3.7000000000000202</v>
      </c>
      <c r="R145" s="14" t="str">
        <f>IFERROR(VLOOKUP(Q145,'CRUCE RIESGOS'!$C$21:$D$294,2,FALSE),"")</f>
        <v/>
      </c>
      <c r="S145" s="14">
        <v>4.7000000000000304</v>
      </c>
      <c r="T145" s="14" t="str">
        <f>IFERROR(VLOOKUP(S145,'CRUCE RIESGOS'!$C$21:$D$294,2,FALSE),"")</f>
        <v/>
      </c>
      <c r="U145" s="14">
        <v>5.7000000000000401</v>
      </c>
      <c r="V145" s="14" t="str">
        <f>IFERROR(VLOOKUP(U145,'CRUCE RIESGOS'!$C$21:$D$294,2,FALSE),"")</f>
        <v/>
      </c>
      <c r="W145" s="14">
        <v>6.7000000000000499</v>
      </c>
      <c r="X145" s="14" t="str">
        <f>IFERROR(VLOOKUP(W145,'CRUCE RIESGOS'!$C$21:$D$294,2,FALSE),"")</f>
        <v/>
      </c>
      <c r="Y145" s="14">
        <v>7.7000000000000597</v>
      </c>
      <c r="Z145" s="14" t="str">
        <f>IFERROR(VLOOKUP(Y145,'CRUCE RIESGOS'!$C$21:$D$294,2,FALSE),"")</f>
        <v/>
      </c>
      <c r="AA145" s="14">
        <v>8.7000000000000703</v>
      </c>
      <c r="AB145" s="14" t="str">
        <f>IFERROR(VLOOKUP(AA145,'CRUCE RIESGOS'!$C$21:$D$294,2,FALSE),"")</f>
        <v/>
      </c>
      <c r="AC145" s="14">
        <v>9.7000000000000792</v>
      </c>
      <c r="AD145" s="14" t="str">
        <f>IFERROR(VLOOKUP(AC145,'CRUCE RIESGOS'!$C$21:$D$294,2,FALSE),"")</f>
        <v/>
      </c>
      <c r="AE145" s="14">
        <v>10.700000000000101</v>
      </c>
      <c r="AF145" s="14" t="str">
        <f>IFERROR(VLOOKUP(AE145,'CRUCE RIESGOS'!$C$21:$D$294,2,FALSE),"")</f>
        <v/>
      </c>
      <c r="AG145" s="14">
        <v>11.700000000000101</v>
      </c>
      <c r="AH145" s="14" t="str">
        <f>IFERROR(VLOOKUP(AG145,'CRUCE RIESGOS'!$C$21:$D$294,2,FALSE),"")</f>
        <v/>
      </c>
      <c r="AI145" s="14">
        <v>12.700000000000101</v>
      </c>
      <c r="AJ145" s="14" t="str">
        <f>IFERROR(VLOOKUP(AI145,'CRUCE RIESGOS'!$C$21:$D$294,2,FALSE),"")</f>
        <v/>
      </c>
      <c r="AK145" s="14">
        <v>13.700000000000101</v>
      </c>
      <c r="AL145" s="14" t="str">
        <f>IFERROR(VLOOKUP(AK145,'CRUCE RIESGOS'!$C$21:$D$294,2,FALSE),"")</f>
        <v/>
      </c>
      <c r="AM145" s="14">
        <v>14.700000000000101</v>
      </c>
      <c r="AN145" s="14" t="str">
        <f>IFERROR(VLOOKUP(AM145,'CRUCE RIESGOS'!$C$21:$D$294,2,FALSE),"")</f>
        <v/>
      </c>
      <c r="AO145" s="14">
        <v>15.700000000000101</v>
      </c>
      <c r="AP145" s="14" t="str">
        <f>IFERROR(VLOOKUP(AO145,'CRUCE RIESGOS'!$C$21:$D$294,2,FALSE),"")</f>
        <v/>
      </c>
      <c r="AQ145" s="14">
        <v>16.700000000000099</v>
      </c>
      <c r="AR145" s="14" t="str">
        <f>IFERROR(VLOOKUP(AQ145,'CRUCE RIESGOS'!$C$21:$D$294,2,FALSE),"")</f>
        <v/>
      </c>
      <c r="AS145" s="14">
        <v>17.700000000000198</v>
      </c>
      <c r="AT145" s="14" t="str">
        <f>IFERROR(VLOOKUP(AS145,'CRUCE RIESGOS'!$C$21:$D$294,2,FALSE),"")</f>
        <v/>
      </c>
      <c r="AU145" s="14">
        <v>18.700000000000198</v>
      </c>
      <c r="AV145" s="14" t="str">
        <f>IFERROR(VLOOKUP(AU145,'CRUCE RIESGOS'!$C$21:$D$294,2,FALSE),"")</f>
        <v/>
      </c>
      <c r="AW145" s="14">
        <v>19.700000000000198</v>
      </c>
      <c r="AX145" s="14" t="str">
        <f>IFERROR(VLOOKUP(AW145,'CRUCE RIESGOS'!$C$21:$D$294,2,FALSE),"")</f>
        <v/>
      </c>
      <c r="AY145" s="14">
        <v>20.700000000000198</v>
      </c>
      <c r="AZ145" s="14" t="str">
        <f>IFERROR(VLOOKUP(AY145,'CRUCE RIESGOS'!$C$21:$D$294,2,FALSE),"")</f>
        <v/>
      </c>
      <c r="BA145" s="14">
        <v>21.700000000000198</v>
      </c>
      <c r="BB145" s="14" t="str">
        <f>IFERROR(VLOOKUP(BA145,'CRUCE RIESGOS'!$C$21:$D$294,2,FALSE),"")</f>
        <v/>
      </c>
      <c r="BC145" s="14">
        <v>22.700000000000198</v>
      </c>
      <c r="BD145" s="14" t="str">
        <f>IFERROR(VLOOKUP(BC145,'CRUCE RIESGOS'!$C$21:$D$294,2,FALSE),"")</f>
        <v/>
      </c>
      <c r="BE145" s="14">
        <v>23.700000000000198</v>
      </c>
      <c r="BF145" s="14" t="str">
        <f>IFERROR(VLOOKUP(BE145,'CRUCE RIESGOS'!$C$21:$D$294,2,FALSE),"")</f>
        <v/>
      </c>
      <c r="BG145" s="14">
        <v>24.700000000000198</v>
      </c>
      <c r="BH145" s="14" t="str">
        <f>IFERROR(VLOOKUP(BG145,'CRUCE RIESGOS'!$C$21:$D$294,2,FALSE),"")</f>
        <v/>
      </c>
      <c r="BI145" s="14">
        <v>25.700000000000198</v>
      </c>
      <c r="BJ145" s="14" t="str">
        <f>IFERROR(VLOOKUP(BI145,'CRUCE RIESGOS'!$C$21:$D$294,2,FALSE),"")</f>
        <v/>
      </c>
    </row>
    <row r="146" spans="13:62">
      <c r="N146" s="14" t="str">
        <f t="shared" si="17"/>
        <v/>
      </c>
      <c r="P146" s="14" t="str">
        <f>IF(P147&lt;&gt;""," -R","")</f>
        <v/>
      </c>
      <c r="R146" s="14" t="str">
        <f>IF(R147&lt;&gt;""," -R","")</f>
        <v/>
      </c>
      <c r="T146" s="14" t="str">
        <f>IF(T147&lt;&gt;""," -R","")</f>
        <v/>
      </c>
      <c r="V146" s="14" t="str">
        <f>IF(V147&lt;&gt;""," -R","")</f>
        <v/>
      </c>
      <c r="X146" s="14" t="str">
        <f>IF(X147&lt;&gt;""," -R","")</f>
        <v/>
      </c>
      <c r="Z146" s="14" t="str">
        <f>IF(Z147&lt;&gt;""," -R","")</f>
        <v/>
      </c>
      <c r="AB146" s="14" t="str">
        <f>IF(AB147&lt;&gt;""," -R","")</f>
        <v/>
      </c>
      <c r="AD146" s="14" t="str">
        <f>IF(AD147&lt;&gt;""," -R","")</f>
        <v/>
      </c>
      <c r="AF146" s="14" t="str">
        <f t="shared" si="18"/>
        <v/>
      </c>
      <c r="AH146" s="14" t="str">
        <f t="shared" si="19"/>
        <v/>
      </c>
      <c r="AJ146" s="14" t="str">
        <f t="shared" si="20"/>
        <v/>
      </c>
      <c r="AL146" s="14" t="str">
        <f t="shared" si="21"/>
        <v/>
      </c>
      <c r="AN146" s="14" t="str">
        <f t="shared" si="22"/>
        <v/>
      </c>
      <c r="AP146" s="14" t="str">
        <f t="shared" si="23"/>
        <v/>
      </c>
      <c r="AR146" s="14" t="str">
        <f t="shared" si="24"/>
        <v/>
      </c>
      <c r="AT146" s="14" t="str">
        <f t="shared" si="25"/>
        <v/>
      </c>
      <c r="AV146" s="14" t="str">
        <f t="shared" si="26"/>
        <v/>
      </c>
      <c r="AX146" s="14" t="str">
        <f t="shared" si="27"/>
        <v/>
      </c>
      <c r="AZ146" s="14" t="str">
        <f t="shared" si="28"/>
        <v/>
      </c>
      <c r="BB146" s="14" t="str">
        <f t="shared" si="29"/>
        <v/>
      </c>
      <c r="BD146" s="14" t="str">
        <f t="shared" si="30"/>
        <v/>
      </c>
      <c r="BF146" s="14" t="str">
        <f t="shared" si="31"/>
        <v/>
      </c>
      <c r="BH146" s="14" t="str">
        <f t="shared" si="32"/>
        <v/>
      </c>
      <c r="BJ146" s="14" t="str">
        <f t="shared" si="33"/>
        <v/>
      </c>
    </row>
    <row r="147" spans="13:62">
      <c r="M147" s="14">
        <v>1.71</v>
      </c>
      <c r="N147" s="14" t="str">
        <f>IFERROR(VLOOKUP(M147,'CRUCE RIESGOS'!$C$21:$D$294,2,FALSE),"")</f>
        <v/>
      </c>
      <c r="O147" s="14">
        <v>2.7100000000000199</v>
      </c>
      <c r="P147" s="14" t="str">
        <f>IFERROR(VLOOKUP(O147,'CRUCE RIESGOS'!$C$21:$D$294,2,FALSE),"")</f>
        <v/>
      </c>
      <c r="Q147" s="14">
        <v>3.7100000000000399</v>
      </c>
      <c r="R147" s="14" t="str">
        <f>IFERROR(VLOOKUP(Q147,'CRUCE RIESGOS'!$C$21:$D$294,2,FALSE),"")</f>
        <v/>
      </c>
      <c r="S147" s="14">
        <v>4.7100000000000604</v>
      </c>
      <c r="T147" s="14" t="str">
        <f>IFERROR(VLOOKUP(S147,'CRUCE RIESGOS'!$C$21:$D$294,2,FALSE),"")</f>
        <v/>
      </c>
      <c r="U147" s="14">
        <v>5.7100000000000799</v>
      </c>
      <c r="V147" s="14" t="str">
        <f>IFERROR(VLOOKUP(U147,'CRUCE RIESGOS'!$C$21:$D$294,2,FALSE),"")</f>
        <v/>
      </c>
      <c r="W147" s="14">
        <v>6.7100000000001003</v>
      </c>
      <c r="X147" s="14" t="str">
        <f>IFERROR(VLOOKUP(W147,'CRUCE RIESGOS'!$C$21:$D$294,2,FALSE),"")</f>
        <v/>
      </c>
      <c r="Y147" s="14">
        <v>7.7100000000001199</v>
      </c>
      <c r="Z147" s="14" t="str">
        <f>IFERROR(VLOOKUP(Y147,'CRUCE RIESGOS'!$C$21:$D$294,2,FALSE),"")</f>
        <v/>
      </c>
      <c r="AA147" s="14">
        <v>8.7100000000001394</v>
      </c>
      <c r="AB147" s="14" t="str">
        <f>IFERROR(VLOOKUP(AA147,'CRUCE RIESGOS'!$C$21:$D$294,2,FALSE),"")</f>
        <v/>
      </c>
      <c r="AC147" s="14">
        <v>9.7100000000001607</v>
      </c>
      <c r="AD147" s="14" t="str">
        <f>IFERROR(VLOOKUP(AC147,'CRUCE RIESGOS'!$C$21:$D$294,2,FALSE),"")</f>
        <v/>
      </c>
      <c r="AE147" s="14">
        <v>10.7100000000002</v>
      </c>
      <c r="AF147" s="14" t="str">
        <f>IFERROR(VLOOKUP(AE147,'CRUCE RIESGOS'!$C$21:$D$294,2,FALSE),"")</f>
        <v/>
      </c>
      <c r="AG147" s="14">
        <v>11.7100000000002</v>
      </c>
      <c r="AH147" s="14" t="str">
        <f>IFERROR(VLOOKUP(AG147,'CRUCE RIESGOS'!$C$21:$D$294,2,FALSE),"")</f>
        <v/>
      </c>
      <c r="AI147" s="14">
        <v>12.7100000000002</v>
      </c>
      <c r="AJ147" s="14" t="str">
        <f>IFERROR(VLOOKUP(AI147,'CRUCE RIESGOS'!$C$21:$D$294,2,FALSE),"")</f>
        <v/>
      </c>
      <c r="AK147" s="14">
        <v>13.7100000000002</v>
      </c>
      <c r="AL147" s="14" t="str">
        <f>IFERROR(VLOOKUP(AK147,'CRUCE RIESGOS'!$C$21:$D$294,2,FALSE),"")</f>
        <v/>
      </c>
      <c r="AM147" s="14">
        <v>14.710000000000299</v>
      </c>
      <c r="AN147" s="14" t="str">
        <f>IFERROR(VLOOKUP(AM147,'CRUCE RIESGOS'!$C$21:$D$294,2,FALSE),"")</f>
        <v/>
      </c>
      <c r="AO147" s="14">
        <v>15.710000000000299</v>
      </c>
      <c r="AP147" s="14" t="str">
        <f>IFERROR(VLOOKUP(AO147,'CRUCE RIESGOS'!$C$21:$D$294,2,FALSE),"")</f>
        <v/>
      </c>
      <c r="AQ147" s="14">
        <v>16.710000000000299</v>
      </c>
      <c r="AR147" s="14" t="str">
        <f>IFERROR(VLOOKUP(AQ147,'CRUCE RIESGOS'!$C$21:$D$294,2,FALSE),"")</f>
        <v/>
      </c>
      <c r="AS147" s="14">
        <v>17.710000000000299</v>
      </c>
      <c r="AT147" s="14" t="str">
        <f>IFERROR(VLOOKUP(AS147,'CRUCE RIESGOS'!$C$21:$D$294,2,FALSE),"")</f>
        <v/>
      </c>
      <c r="AU147" s="14">
        <v>18.710000000000299</v>
      </c>
      <c r="AV147" s="14" t="str">
        <f>IFERROR(VLOOKUP(AU147,'CRUCE RIESGOS'!$C$21:$D$294,2,FALSE),"")</f>
        <v/>
      </c>
      <c r="AW147" s="14">
        <v>19.710000000000399</v>
      </c>
      <c r="AX147" s="14" t="str">
        <f>IFERROR(VLOOKUP(AW147,'CRUCE RIESGOS'!$C$21:$D$294,2,FALSE),"")</f>
        <v/>
      </c>
      <c r="AY147" s="14">
        <v>20.710000000000399</v>
      </c>
      <c r="AZ147" s="14" t="str">
        <f>IFERROR(VLOOKUP(AY147,'CRUCE RIESGOS'!$C$21:$D$294,2,FALSE),"")</f>
        <v/>
      </c>
      <c r="BA147" s="14">
        <v>21.710000000000399</v>
      </c>
      <c r="BB147" s="14" t="str">
        <f>IFERROR(VLOOKUP(BA147,'CRUCE RIESGOS'!$C$21:$D$294,2,FALSE),"")</f>
        <v/>
      </c>
      <c r="BC147" s="14">
        <v>22.710000000000399</v>
      </c>
      <c r="BD147" s="14" t="str">
        <f>IFERROR(VLOOKUP(BC147,'CRUCE RIESGOS'!$C$21:$D$294,2,FALSE),"")</f>
        <v/>
      </c>
      <c r="BE147" s="14">
        <v>23.710000000000399</v>
      </c>
      <c r="BF147" s="14" t="str">
        <f>IFERROR(VLOOKUP(BE147,'CRUCE RIESGOS'!$C$21:$D$294,2,FALSE),"")</f>
        <v/>
      </c>
      <c r="BG147" s="14">
        <v>24.710000000000498</v>
      </c>
      <c r="BH147" s="14" t="str">
        <f>IFERROR(VLOOKUP(BG147,'CRUCE RIESGOS'!$C$21:$D$294,2,FALSE),"")</f>
        <v/>
      </c>
      <c r="BI147" s="14">
        <v>25.710000000000498</v>
      </c>
      <c r="BJ147" s="14" t="str">
        <f>IFERROR(VLOOKUP(BI147,'CRUCE RIESGOS'!$C$21:$D$294,2,FALSE),"")</f>
        <v/>
      </c>
    </row>
    <row r="148" spans="13:62">
      <c r="N148" s="14" t="str">
        <f t="shared" si="17"/>
        <v/>
      </c>
      <c r="P148" s="14" t="str">
        <f>IF(P149&lt;&gt;""," -R","")</f>
        <v/>
      </c>
      <c r="R148" s="14" t="str">
        <f>IF(R149&lt;&gt;""," -R","")</f>
        <v/>
      </c>
      <c r="T148" s="14" t="str">
        <f>IF(T149&lt;&gt;""," -R","")</f>
        <v/>
      </c>
      <c r="V148" s="14" t="str">
        <f>IF(V149&lt;&gt;""," -R","")</f>
        <v/>
      </c>
      <c r="X148" s="14" t="str">
        <f>IF(X149&lt;&gt;""," -R","")</f>
        <v/>
      </c>
      <c r="Z148" s="14" t="str">
        <f>IF(Z149&lt;&gt;""," -R","")</f>
        <v/>
      </c>
      <c r="AB148" s="14" t="str">
        <f>IF(AB149&lt;&gt;""," -R","")</f>
        <v/>
      </c>
      <c r="AD148" s="14" t="str">
        <f>IF(AD149&lt;&gt;""," -R","")</f>
        <v/>
      </c>
      <c r="AF148" s="14" t="str">
        <f t="shared" si="18"/>
        <v/>
      </c>
      <c r="AH148" s="14" t="str">
        <f t="shared" si="19"/>
        <v/>
      </c>
      <c r="AJ148" s="14" t="str">
        <f t="shared" si="20"/>
        <v/>
      </c>
      <c r="AL148" s="14" t="str">
        <f t="shared" si="21"/>
        <v/>
      </c>
      <c r="AN148" s="14" t="str">
        <f t="shared" si="22"/>
        <v/>
      </c>
      <c r="AP148" s="14" t="str">
        <f t="shared" si="23"/>
        <v/>
      </c>
      <c r="AR148" s="14" t="str">
        <f t="shared" si="24"/>
        <v/>
      </c>
      <c r="AT148" s="14" t="str">
        <f t="shared" si="25"/>
        <v/>
      </c>
      <c r="AV148" s="14" t="str">
        <f t="shared" si="26"/>
        <v/>
      </c>
      <c r="AX148" s="14" t="str">
        <f t="shared" si="27"/>
        <v/>
      </c>
      <c r="AZ148" s="14" t="str">
        <f t="shared" si="28"/>
        <v/>
      </c>
      <c r="BB148" s="14" t="str">
        <f t="shared" si="29"/>
        <v/>
      </c>
      <c r="BD148" s="14" t="str">
        <f t="shared" si="30"/>
        <v/>
      </c>
      <c r="BF148" s="14" t="str">
        <f t="shared" si="31"/>
        <v/>
      </c>
      <c r="BH148" s="14" t="str">
        <f t="shared" si="32"/>
        <v/>
      </c>
      <c r="BJ148" s="14" t="str">
        <f t="shared" si="33"/>
        <v/>
      </c>
    </row>
    <row r="149" spans="13:62">
      <c r="M149" s="14">
        <v>1.72</v>
      </c>
      <c r="N149" s="14" t="str">
        <f>IFERROR(VLOOKUP(M149,'CRUCE RIESGOS'!$C$21:$D$294,2,FALSE),"")</f>
        <v/>
      </c>
      <c r="O149" s="14">
        <v>2.7200000000000202</v>
      </c>
      <c r="P149" s="14" t="str">
        <f>IFERROR(VLOOKUP(O149,'CRUCE RIESGOS'!$C$21:$D$294,2,FALSE),"")</f>
        <v/>
      </c>
      <c r="Q149" s="14">
        <v>3.7200000000000402</v>
      </c>
      <c r="R149" s="14" t="str">
        <f>IFERROR(VLOOKUP(Q149,'CRUCE RIESGOS'!$C$21:$D$294,2,FALSE),"")</f>
        <v/>
      </c>
      <c r="S149" s="14">
        <v>4.7200000000000601</v>
      </c>
      <c r="T149" s="14" t="str">
        <f>IFERROR(VLOOKUP(S149,'CRUCE RIESGOS'!$C$21:$D$294,2,FALSE),"")</f>
        <v/>
      </c>
      <c r="U149" s="14">
        <v>5.7200000000000797</v>
      </c>
      <c r="V149" s="14" t="str">
        <f>IFERROR(VLOOKUP(U149,'CRUCE RIESGOS'!$C$21:$D$294,2,FALSE),"")</f>
        <v/>
      </c>
      <c r="W149" s="14">
        <v>6.7200000000001001</v>
      </c>
      <c r="X149" s="14" t="str">
        <f>IFERROR(VLOOKUP(W149,'CRUCE RIESGOS'!$C$21:$D$294,2,FALSE),"")</f>
        <v/>
      </c>
      <c r="Y149" s="14">
        <v>7.7200000000001197</v>
      </c>
      <c r="Z149" s="14" t="str">
        <f>IFERROR(VLOOKUP(Y149,'CRUCE RIESGOS'!$C$21:$D$294,2,FALSE),"")</f>
        <v/>
      </c>
      <c r="AA149" s="14">
        <v>8.7200000000001392</v>
      </c>
      <c r="AB149" s="14" t="str">
        <f>IFERROR(VLOOKUP(AA149,'CRUCE RIESGOS'!$C$21:$D$294,2,FALSE),"")</f>
        <v/>
      </c>
      <c r="AC149" s="14">
        <v>9.7200000000001605</v>
      </c>
      <c r="AD149" s="14" t="str">
        <f>IFERROR(VLOOKUP(AC149,'CRUCE RIESGOS'!$C$21:$D$294,2,FALSE),"")</f>
        <v/>
      </c>
      <c r="AE149" s="14">
        <v>10.7200000000002</v>
      </c>
      <c r="AF149" s="14" t="str">
        <f>IFERROR(VLOOKUP(AE149,'CRUCE RIESGOS'!$C$21:$D$294,2,FALSE),"")</f>
        <v/>
      </c>
      <c r="AG149" s="14">
        <v>11.7200000000002</v>
      </c>
      <c r="AH149" s="14" t="str">
        <f>IFERROR(VLOOKUP(AG149,'CRUCE RIESGOS'!$C$21:$D$294,2,FALSE),"")</f>
        <v/>
      </c>
      <c r="AI149" s="14">
        <v>12.7200000000002</v>
      </c>
      <c r="AJ149" s="14" t="str">
        <f>IFERROR(VLOOKUP(AI149,'CRUCE RIESGOS'!$C$21:$D$294,2,FALSE),"")</f>
        <v/>
      </c>
      <c r="AK149" s="14">
        <v>13.7200000000002</v>
      </c>
      <c r="AL149" s="14" t="str">
        <f>IFERROR(VLOOKUP(AK149,'CRUCE RIESGOS'!$C$21:$D$294,2,FALSE),"")</f>
        <v/>
      </c>
      <c r="AM149" s="14">
        <v>14.720000000000301</v>
      </c>
      <c r="AN149" s="14" t="str">
        <f>IFERROR(VLOOKUP(AM149,'CRUCE RIESGOS'!$C$21:$D$294,2,FALSE),"")</f>
        <v/>
      </c>
      <c r="AO149" s="14">
        <v>15.720000000000301</v>
      </c>
      <c r="AP149" s="14" t="str">
        <f>IFERROR(VLOOKUP(AO149,'CRUCE RIESGOS'!$C$21:$D$294,2,FALSE),"")</f>
        <v/>
      </c>
      <c r="AQ149" s="14">
        <v>16.720000000000301</v>
      </c>
      <c r="AR149" s="14" t="str">
        <f>IFERROR(VLOOKUP(AQ149,'CRUCE RIESGOS'!$C$21:$D$294,2,FALSE),"")</f>
        <v/>
      </c>
      <c r="AS149" s="14">
        <v>17.720000000000301</v>
      </c>
      <c r="AT149" s="14" t="str">
        <f>IFERROR(VLOOKUP(AS149,'CRUCE RIESGOS'!$C$21:$D$294,2,FALSE),"")</f>
        <v/>
      </c>
      <c r="AU149" s="14">
        <v>18.720000000000301</v>
      </c>
      <c r="AV149" s="14" t="str">
        <f>IFERROR(VLOOKUP(AU149,'CRUCE RIESGOS'!$C$21:$D$294,2,FALSE),"")</f>
        <v/>
      </c>
      <c r="AW149" s="14">
        <v>19.7200000000004</v>
      </c>
      <c r="AX149" s="14" t="str">
        <f>IFERROR(VLOOKUP(AW149,'CRUCE RIESGOS'!$C$21:$D$294,2,FALSE),"")</f>
        <v/>
      </c>
      <c r="AY149" s="14">
        <v>20.7200000000004</v>
      </c>
      <c r="AZ149" s="14" t="str">
        <f>IFERROR(VLOOKUP(AY149,'CRUCE RIESGOS'!$C$21:$D$294,2,FALSE),"")</f>
        <v/>
      </c>
      <c r="BA149" s="14">
        <v>21.7200000000004</v>
      </c>
      <c r="BB149" s="14" t="str">
        <f>IFERROR(VLOOKUP(BA149,'CRUCE RIESGOS'!$C$21:$D$294,2,FALSE),"")</f>
        <v/>
      </c>
      <c r="BC149" s="14">
        <v>22.7200000000004</v>
      </c>
      <c r="BD149" s="14" t="str">
        <f>IFERROR(VLOOKUP(BC149,'CRUCE RIESGOS'!$C$21:$D$294,2,FALSE),"")</f>
        <v/>
      </c>
      <c r="BE149" s="14">
        <v>23.7200000000004</v>
      </c>
      <c r="BF149" s="14" t="str">
        <f>IFERROR(VLOOKUP(BE149,'CRUCE RIESGOS'!$C$21:$D$294,2,FALSE),"")</f>
        <v/>
      </c>
      <c r="BG149" s="14">
        <v>24.7200000000005</v>
      </c>
      <c r="BH149" s="14" t="str">
        <f>IFERROR(VLOOKUP(BG149,'CRUCE RIESGOS'!$C$21:$D$294,2,FALSE),"")</f>
        <v/>
      </c>
      <c r="BI149" s="14">
        <v>25.7200000000005</v>
      </c>
      <c r="BJ149" s="14" t="str">
        <f>IFERROR(VLOOKUP(BI149,'CRUCE RIESGOS'!$C$21:$D$294,2,FALSE),"")</f>
        <v/>
      </c>
    </row>
    <row r="150" spans="13:62">
      <c r="N150" s="14" t="str">
        <f t="shared" si="17"/>
        <v/>
      </c>
      <c r="P150" s="14" t="str">
        <f>IF(P151&lt;&gt;""," -R","")</f>
        <v/>
      </c>
      <c r="R150" s="14" t="str">
        <f>IF(R151&lt;&gt;""," -R","")</f>
        <v/>
      </c>
      <c r="T150" s="14" t="str">
        <f>IF(T151&lt;&gt;""," -R","")</f>
        <v/>
      </c>
      <c r="V150" s="14" t="str">
        <f>IF(V151&lt;&gt;""," -R","")</f>
        <v/>
      </c>
      <c r="X150" s="14" t="str">
        <f>IF(X151&lt;&gt;""," -R","")</f>
        <v/>
      </c>
      <c r="Z150" s="14" t="str">
        <f>IF(Z151&lt;&gt;""," -R","")</f>
        <v/>
      </c>
      <c r="AB150" s="14" t="str">
        <f>IF(AB151&lt;&gt;""," -R","")</f>
        <v/>
      </c>
      <c r="AD150" s="14" t="str">
        <f>IF(AD151&lt;&gt;""," -R","")</f>
        <v/>
      </c>
      <c r="AF150" s="14" t="str">
        <f t="shared" si="18"/>
        <v/>
      </c>
      <c r="AH150" s="14" t="str">
        <f t="shared" si="19"/>
        <v/>
      </c>
      <c r="AJ150" s="14" t="str">
        <f t="shared" si="20"/>
        <v/>
      </c>
      <c r="AL150" s="14" t="str">
        <f t="shared" si="21"/>
        <v/>
      </c>
      <c r="AN150" s="14" t="str">
        <f t="shared" si="22"/>
        <v/>
      </c>
      <c r="AP150" s="14" t="str">
        <f t="shared" si="23"/>
        <v/>
      </c>
      <c r="AR150" s="14" t="str">
        <f t="shared" si="24"/>
        <v/>
      </c>
      <c r="AT150" s="14" t="str">
        <f t="shared" si="25"/>
        <v/>
      </c>
      <c r="AV150" s="14" t="str">
        <f t="shared" si="26"/>
        <v/>
      </c>
      <c r="AX150" s="14" t="str">
        <f t="shared" si="27"/>
        <v/>
      </c>
      <c r="AZ150" s="14" t="str">
        <f t="shared" si="28"/>
        <v/>
      </c>
      <c r="BB150" s="14" t="str">
        <f t="shared" si="29"/>
        <v/>
      </c>
      <c r="BD150" s="14" t="str">
        <f t="shared" si="30"/>
        <v/>
      </c>
      <c r="BF150" s="14" t="str">
        <f t="shared" si="31"/>
        <v/>
      </c>
      <c r="BH150" s="14" t="str">
        <f t="shared" si="32"/>
        <v/>
      </c>
      <c r="BJ150" s="14" t="str">
        <f t="shared" si="33"/>
        <v/>
      </c>
    </row>
    <row r="151" spans="13:62">
      <c r="M151" s="14">
        <v>1.73</v>
      </c>
      <c r="N151" s="14" t="str">
        <f>IFERROR(VLOOKUP(M151,'CRUCE RIESGOS'!$C$21:$D$294,2,FALSE),"")</f>
        <v/>
      </c>
      <c r="O151" s="14">
        <v>2.73000000000002</v>
      </c>
      <c r="P151" s="14" t="str">
        <f>IFERROR(VLOOKUP(O151,'CRUCE RIESGOS'!$C$21:$D$294,2,FALSE),"")</f>
        <v/>
      </c>
      <c r="Q151" s="14">
        <v>3.73000000000004</v>
      </c>
      <c r="R151" s="14" t="str">
        <f>IFERROR(VLOOKUP(Q151,'CRUCE RIESGOS'!$C$21:$D$294,2,FALSE),"")</f>
        <v/>
      </c>
      <c r="S151" s="14">
        <v>4.7300000000000599</v>
      </c>
      <c r="T151" s="14" t="str">
        <f>IFERROR(VLOOKUP(S151,'CRUCE RIESGOS'!$C$21:$D$294,2,FALSE),"")</f>
        <v/>
      </c>
      <c r="U151" s="14">
        <v>5.7300000000000804</v>
      </c>
      <c r="V151" s="14" t="str">
        <f>IFERROR(VLOOKUP(U151,'CRUCE RIESGOS'!$C$21:$D$294,2,FALSE),"")</f>
        <v/>
      </c>
      <c r="W151" s="14">
        <v>6.7300000000000999</v>
      </c>
      <c r="X151" s="14" t="str">
        <f>IFERROR(VLOOKUP(W151,'CRUCE RIESGOS'!$C$21:$D$294,2,FALSE),"")</f>
        <v/>
      </c>
      <c r="Y151" s="14">
        <v>7.7300000000001203</v>
      </c>
      <c r="Z151" s="14" t="str">
        <f>IFERROR(VLOOKUP(Y151,'CRUCE RIESGOS'!$C$21:$D$294,2,FALSE),"")</f>
        <v/>
      </c>
      <c r="AA151" s="14">
        <v>8.7300000000001408</v>
      </c>
      <c r="AB151" s="14" t="str">
        <f>IFERROR(VLOOKUP(AA151,'CRUCE RIESGOS'!$C$21:$D$294,2,FALSE),"")</f>
        <v/>
      </c>
      <c r="AC151" s="14">
        <v>9.7300000000001603</v>
      </c>
      <c r="AD151" s="14" t="str">
        <f>IFERROR(VLOOKUP(AC151,'CRUCE RIESGOS'!$C$21:$D$294,2,FALSE),"")</f>
        <v/>
      </c>
      <c r="AE151" s="14">
        <v>10.730000000000199</v>
      </c>
      <c r="AF151" s="14" t="str">
        <f>IFERROR(VLOOKUP(AE151,'CRUCE RIESGOS'!$C$21:$D$294,2,FALSE),"")</f>
        <v/>
      </c>
      <c r="AG151" s="14">
        <v>11.730000000000199</v>
      </c>
      <c r="AH151" s="14" t="str">
        <f>IFERROR(VLOOKUP(AG151,'CRUCE RIESGOS'!$C$21:$D$294,2,FALSE),"")</f>
        <v/>
      </c>
      <c r="AI151" s="14">
        <v>12.730000000000199</v>
      </c>
      <c r="AJ151" s="14" t="str">
        <f>IFERROR(VLOOKUP(AI151,'CRUCE RIESGOS'!$C$21:$D$294,2,FALSE),"")</f>
        <v/>
      </c>
      <c r="AK151" s="14">
        <v>13.730000000000199</v>
      </c>
      <c r="AL151" s="14" t="str">
        <f>IFERROR(VLOOKUP(AK151,'CRUCE RIESGOS'!$C$21:$D$294,2,FALSE),"")</f>
        <v/>
      </c>
      <c r="AM151" s="14">
        <v>14.730000000000301</v>
      </c>
      <c r="AN151" s="14" t="str">
        <f>IFERROR(VLOOKUP(AM151,'CRUCE RIESGOS'!$C$21:$D$294,2,FALSE),"")</f>
        <v/>
      </c>
      <c r="AO151" s="14">
        <v>15.730000000000301</v>
      </c>
      <c r="AP151" s="14" t="str">
        <f>IFERROR(VLOOKUP(AO151,'CRUCE RIESGOS'!$C$21:$D$294,2,FALSE),"")</f>
        <v/>
      </c>
      <c r="AQ151" s="14">
        <v>16.730000000000299</v>
      </c>
      <c r="AR151" s="14" t="str">
        <f>IFERROR(VLOOKUP(AQ151,'CRUCE RIESGOS'!$C$21:$D$294,2,FALSE),"")</f>
        <v/>
      </c>
      <c r="AS151" s="14">
        <v>17.730000000000299</v>
      </c>
      <c r="AT151" s="14" t="str">
        <f>IFERROR(VLOOKUP(AS151,'CRUCE RIESGOS'!$C$21:$D$294,2,FALSE),"")</f>
        <v/>
      </c>
      <c r="AU151" s="14">
        <v>18.730000000000299</v>
      </c>
      <c r="AV151" s="14" t="str">
        <f>IFERROR(VLOOKUP(AU151,'CRUCE RIESGOS'!$C$21:$D$294,2,FALSE),"")</f>
        <v/>
      </c>
      <c r="AW151" s="14">
        <v>19.730000000000398</v>
      </c>
      <c r="AX151" s="14" t="str">
        <f>IFERROR(VLOOKUP(AW151,'CRUCE RIESGOS'!$C$21:$D$294,2,FALSE),"")</f>
        <v/>
      </c>
      <c r="AY151" s="14">
        <v>20.730000000000398</v>
      </c>
      <c r="AZ151" s="14" t="str">
        <f>IFERROR(VLOOKUP(AY151,'CRUCE RIESGOS'!$C$21:$D$294,2,FALSE),"")</f>
        <v/>
      </c>
      <c r="BA151" s="14">
        <v>21.730000000000398</v>
      </c>
      <c r="BB151" s="14" t="str">
        <f>IFERROR(VLOOKUP(BA151,'CRUCE RIESGOS'!$C$21:$D$294,2,FALSE),"")</f>
        <v/>
      </c>
      <c r="BC151" s="14">
        <v>22.730000000000398</v>
      </c>
      <c r="BD151" s="14" t="str">
        <f>IFERROR(VLOOKUP(BC151,'CRUCE RIESGOS'!$C$21:$D$294,2,FALSE),"")</f>
        <v/>
      </c>
      <c r="BE151" s="14">
        <v>23.730000000000398</v>
      </c>
      <c r="BF151" s="14" t="str">
        <f>IFERROR(VLOOKUP(BE151,'CRUCE RIESGOS'!$C$21:$D$294,2,FALSE),"")</f>
        <v/>
      </c>
      <c r="BG151" s="14">
        <v>24.730000000000501</v>
      </c>
      <c r="BH151" s="14" t="str">
        <f>IFERROR(VLOOKUP(BG151,'CRUCE RIESGOS'!$C$21:$D$294,2,FALSE),"")</f>
        <v/>
      </c>
      <c r="BI151" s="14">
        <v>25.730000000000501</v>
      </c>
      <c r="BJ151" s="14" t="str">
        <f>IFERROR(VLOOKUP(BI151,'CRUCE RIESGOS'!$C$21:$D$294,2,FALSE),"")</f>
        <v/>
      </c>
    </row>
    <row r="152" spans="13:62">
      <c r="N152" s="14" t="str">
        <f t="shared" si="17"/>
        <v/>
      </c>
      <c r="P152" s="14" t="str">
        <f>IF(P153&lt;&gt;""," -R","")</f>
        <v/>
      </c>
      <c r="R152" s="14" t="str">
        <f>IF(R153&lt;&gt;""," -R","")</f>
        <v/>
      </c>
      <c r="T152" s="14" t="str">
        <f>IF(T153&lt;&gt;""," -R","")</f>
        <v/>
      </c>
      <c r="V152" s="14" t="str">
        <f>IF(V153&lt;&gt;""," -R","")</f>
        <v/>
      </c>
      <c r="X152" s="14" t="str">
        <f>IF(X153&lt;&gt;""," -R","")</f>
        <v/>
      </c>
      <c r="Z152" s="14" t="str">
        <f>IF(Z153&lt;&gt;""," -R","")</f>
        <v/>
      </c>
      <c r="AB152" s="14" t="str">
        <f>IF(AB153&lt;&gt;""," -R","")</f>
        <v/>
      </c>
      <c r="AD152" s="14" t="str">
        <f>IF(AD153&lt;&gt;""," -R","")</f>
        <v/>
      </c>
      <c r="AF152" s="14" t="str">
        <f t="shared" si="18"/>
        <v/>
      </c>
      <c r="AH152" s="14" t="str">
        <f t="shared" si="19"/>
        <v/>
      </c>
      <c r="AJ152" s="14" t="str">
        <f t="shared" si="20"/>
        <v/>
      </c>
      <c r="AL152" s="14" t="str">
        <f t="shared" si="21"/>
        <v/>
      </c>
      <c r="AN152" s="14" t="str">
        <f t="shared" si="22"/>
        <v/>
      </c>
      <c r="AP152" s="14" t="str">
        <f t="shared" si="23"/>
        <v/>
      </c>
      <c r="AR152" s="14" t="str">
        <f t="shared" si="24"/>
        <v/>
      </c>
      <c r="AT152" s="14" t="str">
        <f t="shared" si="25"/>
        <v/>
      </c>
      <c r="AV152" s="14" t="str">
        <f t="shared" si="26"/>
        <v/>
      </c>
      <c r="AX152" s="14" t="str">
        <f t="shared" si="27"/>
        <v/>
      </c>
      <c r="AZ152" s="14" t="str">
        <f t="shared" si="28"/>
        <v/>
      </c>
      <c r="BB152" s="14" t="str">
        <f t="shared" si="29"/>
        <v/>
      </c>
      <c r="BD152" s="14" t="str">
        <f t="shared" si="30"/>
        <v/>
      </c>
      <c r="BF152" s="14" t="str">
        <f t="shared" si="31"/>
        <v/>
      </c>
      <c r="BH152" s="14" t="str">
        <f t="shared" si="32"/>
        <v/>
      </c>
      <c r="BJ152" s="14" t="str">
        <f t="shared" si="33"/>
        <v/>
      </c>
    </row>
    <row r="153" spans="13:62">
      <c r="M153" s="14">
        <v>1.74</v>
      </c>
      <c r="N153" s="14" t="str">
        <f>IFERROR(VLOOKUP(M153,'CRUCE RIESGOS'!$C$21:$D$294,2,FALSE),"")</f>
        <v/>
      </c>
      <c r="O153" s="14">
        <v>2.7400000000000202</v>
      </c>
      <c r="P153" s="14" t="str">
        <f>IFERROR(VLOOKUP(O153,'CRUCE RIESGOS'!$C$21:$D$294,2,FALSE),"")</f>
        <v/>
      </c>
      <c r="Q153" s="14">
        <v>3.7400000000000402</v>
      </c>
      <c r="R153" s="14" t="str">
        <f>IFERROR(VLOOKUP(Q153,'CRUCE RIESGOS'!$C$21:$D$294,2,FALSE),"")</f>
        <v/>
      </c>
      <c r="S153" s="14">
        <v>4.7400000000000597</v>
      </c>
      <c r="T153" s="14" t="str">
        <f>IFERROR(VLOOKUP(S153,'CRUCE RIESGOS'!$C$21:$D$294,2,FALSE),"")</f>
        <v/>
      </c>
      <c r="U153" s="14">
        <v>5.7400000000000801</v>
      </c>
      <c r="V153" s="14" t="str">
        <f>IFERROR(VLOOKUP(U153,'CRUCE RIESGOS'!$C$21:$D$294,2,FALSE),"")</f>
        <v/>
      </c>
      <c r="W153" s="14">
        <v>6.7400000000000997</v>
      </c>
      <c r="X153" s="14" t="str">
        <f>IFERROR(VLOOKUP(W153,'CRUCE RIESGOS'!$C$21:$D$294,2,FALSE),"")</f>
        <v/>
      </c>
      <c r="Y153" s="14">
        <v>7.7400000000001201</v>
      </c>
      <c r="Z153" s="14" t="str">
        <f>IFERROR(VLOOKUP(Y153,'CRUCE RIESGOS'!$C$21:$D$294,2,FALSE),"")</f>
        <v/>
      </c>
      <c r="AA153" s="14">
        <v>8.7400000000001405</v>
      </c>
      <c r="AB153" s="14" t="str">
        <f>IFERROR(VLOOKUP(AA153,'CRUCE RIESGOS'!$C$21:$D$294,2,FALSE),"")</f>
        <v/>
      </c>
      <c r="AC153" s="14">
        <v>9.7400000000001601</v>
      </c>
      <c r="AD153" s="14" t="str">
        <f>IFERROR(VLOOKUP(AC153,'CRUCE RIESGOS'!$C$21:$D$294,2,FALSE),"")</f>
        <v/>
      </c>
      <c r="AE153" s="14">
        <v>10.740000000000199</v>
      </c>
      <c r="AF153" s="14" t="str">
        <f>IFERROR(VLOOKUP(AE153,'CRUCE RIESGOS'!$C$21:$D$294,2,FALSE),"")</f>
        <v/>
      </c>
      <c r="AG153" s="14">
        <v>11.740000000000199</v>
      </c>
      <c r="AH153" s="14" t="str">
        <f>IFERROR(VLOOKUP(AG153,'CRUCE RIESGOS'!$C$21:$D$294,2,FALSE),"")</f>
        <v/>
      </c>
      <c r="AI153" s="14">
        <v>12.740000000000199</v>
      </c>
      <c r="AJ153" s="14" t="str">
        <f>IFERROR(VLOOKUP(AI153,'CRUCE RIESGOS'!$C$21:$D$294,2,FALSE),"")</f>
        <v/>
      </c>
      <c r="AK153" s="14">
        <v>13.740000000000199</v>
      </c>
      <c r="AL153" s="14" t="str">
        <f>IFERROR(VLOOKUP(AK153,'CRUCE RIESGOS'!$C$21:$D$294,2,FALSE),"")</f>
        <v/>
      </c>
      <c r="AM153" s="14">
        <v>14.7400000000003</v>
      </c>
      <c r="AN153" s="14" t="str">
        <f>IFERROR(VLOOKUP(AM153,'CRUCE RIESGOS'!$C$21:$D$294,2,FALSE),"")</f>
        <v/>
      </c>
      <c r="AO153" s="14">
        <v>15.7400000000003</v>
      </c>
      <c r="AP153" s="14" t="str">
        <f>IFERROR(VLOOKUP(AO153,'CRUCE RIESGOS'!$C$21:$D$294,2,FALSE),"")</f>
        <v/>
      </c>
      <c r="AQ153" s="14">
        <v>16.7400000000003</v>
      </c>
      <c r="AR153" s="14" t="str">
        <f>IFERROR(VLOOKUP(AQ153,'CRUCE RIESGOS'!$C$21:$D$294,2,FALSE),"")</f>
        <v/>
      </c>
      <c r="AS153" s="14">
        <v>17.7400000000003</v>
      </c>
      <c r="AT153" s="14" t="str">
        <f>IFERROR(VLOOKUP(AS153,'CRUCE RIESGOS'!$C$21:$D$294,2,FALSE),"")</f>
        <v/>
      </c>
      <c r="AU153" s="14">
        <v>18.7400000000003</v>
      </c>
      <c r="AV153" s="14" t="str">
        <f>IFERROR(VLOOKUP(AU153,'CRUCE RIESGOS'!$C$21:$D$294,2,FALSE),"")</f>
        <v/>
      </c>
      <c r="AW153" s="14">
        <v>19.7400000000004</v>
      </c>
      <c r="AX153" s="14" t="str">
        <f>IFERROR(VLOOKUP(AW153,'CRUCE RIESGOS'!$C$21:$D$294,2,FALSE),"")</f>
        <v/>
      </c>
      <c r="AY153" s="14">
        <v>20.7400000000004</v>
      </c>
      <c r="AZ153" s="14" t="str">
        <f>IFERROR(VLOOKUP(AY153,'CRUCE RIESGOS'!$C$21:$D$294,2,FALSE),"")</f>
        <v/>
      </c>
      <c r="BA153" s="14">
        <v>21.7400000000004</v>
      </c>
      <c r="BB153" s="14" t="str">
        <f>IFERROR(VLOOKUP(BA153,'CRUCE RIESGOS'!$C$21:$D$294,2,FALSE),"")</f>
        <v/>
      </c>
      <c r="BC153" s="14">
        <v>22.7400000000004</v>
      </c>
      <c r="BD153" s="14" t="str">
        <f>IFERROR(VLOOKUP(BC153,'CRUCE RIESGOS'!$C$21:$D$294,2,FALSE),"")</f>
        <v/>
      </c>
      <c r="BE153" s="14">
        <v>23.7400000000004</v>
      </c>
      <c r="BF153" s="14" t="str">
        <f>IFERROR(VLOOKUP(BE153,'CRUCE RIESGOS'!$C$21:$D$294,2,FALSE),"")</f>
        <v/>
      </c>
      <c r="BG153" s="14">
        <v>24.740000000000499</v>
      </c>
      <c r="BH153" s="14" t="str">
        <f>IFERROR(VLOOKUP(BG153,'CRUCE RIESGOS'!$C$21:$D$294,2,FALSE),"")</f>
        <v/>
      </c>
      <c r="BI153" s="14">
        <v>25.740000000000499</v>
      </c>
      <c r="BJ153" s="14" t="str">
        <f>IFERROR(VLOOKUP(BI153,'CRUCE RIESGOS'!$C$21:$D$294,2,FALSE),"")</f>
        <v/>
      </c>
    </row>
    <row r="154" spans="13:62">
      <c r="N154" s="14" t="str">
        <f t="shared" si="17"/>
        <v/>
      </c>
      <c r="P154" s="14" t="str">
        <f>IF(P155&lt;&gt;""," -R","")</f>
        <v/>
      </c>
      <c r="R154" s="14" t="str">
        <f>IF(R155&lt;&gt;""," -R","")</f>
        <v/>
      </c>
      <c r="T154" s="14" t="str">
        <f>IF(T155&lt;&gt;""," -R","")</f>
        <v/>
      </c>
      <c r="V154" s="14" t="str">
        <f>IF(V155&lt;&gt;""," -R","")</f>
        <v/>
      </c>
      <c r="X154" s="14" t="str">
        <f>IF(X155&lt;&gt;""," -R","")</f>
        <v/>
      </c>
      <c r="Z154" s="14" t="str">
        <f>IF(Z155&lt;&gt;""," -R","")</f>
        <v/>
      </c>
      <c r="AB154" s="14" t="str">
        <f>IF(AB155&lt;&gt;""," -R","")</f>
        <v/>
      </c>
      <c r="AD154" s="14" t="str">
        <f>IF(AD155&lt;&gt;""," -R","")</f>
        <v/>
      </c>
      <c r="AF154" s="14" t="str">
        <f t="shared" si="18"/>
        <v/>
      </c>
      <c r="AH154" s="14" t="str">
        <f t="shared" si="19"/>
        <v/>
      </c>
      <c r="AJ154" s="14" t="str">
        <f t="shared" si="20"/>
        <v/>
      </c>
      <c r="AL154" s="14" t="str">
        <f t="shared" si="21"/>
        <v/>
      </c>
      <c r="AN154" s="14" t="str">
        <f t="shared" si="22"/>
        <v/>
      </c>
      <c r="AP154" s="14" t="str">
        <f t="shared" si="23"/>
        <v/>
      </c>
      <c r="AR154" s="14" t="str">
        <f t="shared" si="24"/>
        <v/>
      </c>
      <c r="AT154" s="14" t="str">
        <f t="shared" si="25"/>
        <v/>
      </c>
      <c r="AV154" s="14" t="str">
        <f t="shared" si="26"/>
        <v/>
      </c>
      <c r="AX154" s="14" t="str">
        <f t="shared" si="27"/>
        <v/>
      </c>
      <c r="AZ154" s="14" t="str">
        <f t="shared" si="28"/>
        <v/>
      </c>
      <c r="BB154" s="14" t="str">
        <f t="shared" si="29"/>
        <v/>
      </c>
      <c r="BD154" s="14" t="str">
        <f t="shared" si="30"/>
        <v/>
      </c>
      <c r="BF154" s="14" t="str">
        <f t="shared" si="31"/>
        <v/>
      </c>
      <c r="BH154" s="14" t="str">
        <f t="shared" si="32"/>
        <v/>
      </c>
      <c r="BJ154" s="14" t="str">
        <f t="shared" si="33"/>
        <v/>
      </c>
    </row>
    <row r="155" spans="13:62">
      <c r="M155" s="14">
        <v>1.75</v>
      </c>
      <c r="N155" s="14" t="str">
        <f>IFERROR(VLOOKUP(M155,'CRUCE RIESGOS'!$C$21:$D$294,2,FALSE),"")</f>
        <v/>
      </c>
      <c r="O155" s="14">
        <v>2.75000000000002</v>
      </c>
      <c r="P155" s="14" t="str">
        <f>IFERROR(VLOOKUP(O155,'CRUCE RIESGOS'!$C$21:$D$294,2,FALSE),"")</f>
        <v/>
      </c>
      <c r="Q155" s="14">
        <v>3.75000000000004</v>
      </c>
      <c r="R155" s="14" t="str">
        <f>IFERROR(VLOOKUP(Q155,'CRUCE RIESGOS'!$C$21:$D$294,2,FALSE),"")</f>
        <v/>
      </c>
      <c r="S155" s="14">
        <v>4.7500000000000604</v>
      </c>
      <c r="T155" s="14" t="str">
        <f>IFERROR(VLOOKUP(S155,'CRUCE RIESGOS'!$C$21:$D$294,2,FALSE),"")</f>
        <v/>
      </c>
      <c r="U155" s="14">
        <v>5.7500000000000799</v>
      </c>
      <c r="V155" s="14" t="str">
        <f>IFERROR(VLOOKUP(U155,'CRUCE RIESGOS'!$C$21:$D$294,2,FALSE),"")</f>
        <v/>
      </c>
      <c r="W155" s="14">
        <v>6.7500000000001004</v>
      </c>
      <c r="X155" s="14" t="str">
        <f>IFERROR(VLOOKUP(W155,'CRUCE RIESGOS'!$C$21:$D$294,2,FALSE),"")</f>
        <v/>
      </c>
      <c r="Y155" s="14">
        <v>7.7500000000001199</v>
      </c>
      <c r="Z155" s="14" t="str">
        <f>IFERROR(VLOOKUP(Y155,'CRUCE RIESGOS'!$C$21:$D$294,2,FALSE),"")</f>
        <v/>
      </c>
      <c r="AA155" s="14">
        <v>8.7500000000001403</v>
      </c>
      <c r="AB155" s="14" t="str">
        <f>IFERROR(VLOOKUP(AA155,'CRUCE RIESGOS'!$C$21:$D$294,2,FALSE),"")</f>
        <v/>
      </c>
      <c r="AC155" s="14">
        <v>9.7500000000001599</v>
      </c>
      <c r="AD155" s="14" t="str">
        <f>IFERROR(VLOOKUP(AC155,'CRUCE RIESGOS'!$C$21:$D$294,2,FALSE),"")</f>
        <v/>
      </c>
      <c r="AE155" s="14">
        <v>10.750000000000201</v>
      </c>
      <c r="AF155" s="14" t="str">
        <f>IFERROR(VLOOKUP(AE155,'CRUCE RIESGOS'!$C$21:$D$294,2,FALSE),"")</f>
        <v/>
      </c>
      <c r="AG155" s="14">
        <v>11.750000000000201</v>
      </c>
      <c r="AH155" s="14" t="str">
        <f>IFERROR(VLOOKUP(AG155,'CRUCE RIESGOS'!$C$21:$D$294,2,FALSE),"")</f>
        <v/>
      </c>
      <c r="AI155" s="14">
        <v>12.750000000000201</v>
      </c>
      <c r="AJ155" s="14" t="str">
        <f>IFERROR(VLOOKUP(AI155,'CRUCE RIESGOS'!$C$21:$D$294,2,FALSE),"")</f>
        <v/>
      </c>
      <c r="AK155" s="14">
        <v>13.750000000000201</v>
      </c>
      <c r="AL155" s="14" t="str">
        <f>IFERROR(VLOOKUP(AK155,'CRUCE RIESGOS'!$C$21:$D$294,2,FALSE),"")</f>
        <v/>
      </c>
      <c r="AM155" s="14">
        <v>14.7500000000003</v>
      </c>
      <c r="AN155" s="14" t="str">
        <f>IFERROR(VLOOKUP(AM155,'CRUCE RIESGOS'!$C$21:$D$294,2,FALSE),"")</f>
        <v/>
      </c>
      <c r="AO155" s="14">
        <v>15.7500000000003</v>
      </c>
      <c r="AP155" s="14" t="str">
        <f>IFERROR(VLOOKUP(AO155,'CRUCE RIESGOS'!$C$21:$D$294,2,FALSE),"")</f>
        <v/>
      </c>
      <c r="AQ155" s="14">
        <v>16.750000000000298</v>
      </c>
      <c r="AR155" s="14" t="str">
        <f>IFERROR(VLOOKUP(AQ155,'CRUCE RIESGOS'!$C$21:$D$294,2,FALSE),"")</f>
        <v/>
      </c>
      <c r="AS155" s="14">
        <v>17.750000000000298</v>
      </c>
      <c r="AT155" s="14" t="str">
        <f>IFERROR(VLOOKUP(AS155,'CRUCE RIESGOS'!$C$21:$D$294,2,FALSE),"")</f>
        <v/>
      </c>
      <c r="AU155" s="14">
        <v>18.750000000000298</v>
      </c>
      <c r="AV155" s="14" t="str">
        <f>IFERROR(VLOOKUP(AU155,'CRUCE RIESGOS'!$C$21:$D$294,2,FALSE),"")</f>
        <v/>
      </c>
      <c r="AW155" s="14">
        <v>19.750000000000401</v>
      </c>
      <c r="AX155" s="14" t="str">
        <f>IFERROR(VLOOKUP(AW155,'CRUCE RIESGOS'!$C$21:$D$294,2,FALSE),"")</f>
        <v/>
      </c>
      <c r="AY155" s="14">
        <v>20.750000000000401</v>
      </c>
      <c r="AZ155" s="14" t="str">
        <f>IFERROR(VLOOKUP(AY155,'CRUCE RIESGOS'!$C$21:$D$294,2,FALSE),"")</f>
        <v/>
      </c>
      <c r="BA155" s="14">
        <v>21.750000000000401</v>
      </c>
      <c r="BB155" s="14" t="str">
        <f>IFERROR(VLOOKUP(BA155,'CRUCE RIESGOS'!$C$21:$D$294,2,FALSE),"")</f>
        <v/>
      </c>
      <c r="BC155" s="14">
        <v>22.750000000000401</v>
      </c>
      <c r="BD155" s="14" t="str">
        <f>IFERROR(VLOOKUP(BC155,'CRUCE RIESGOS'!$C$21:$D$294,2,FALSE),"")</f>
        <v/>
      </c>
      <c r="BE155" s="14">
        <v>23.750000000000401</v>
      </c>
      <c r="BF155" s="14" t="str">
        <f>IFERROR(VLOOKUP(BE155,'CRUCE RIESGOS'!$C$21:$D$294,2,FALSE),"")</f>
        <v/>
      </c>
      <c r="BG155" s="14">
        <v>24.750000000000501</v>
      </c>
      <c r="BH155" s="14" t="str">
        <f>IFERROR(VLOOKUP(BG155,'CRUCE RIESGOS'!$C$21:$D$294,2,FALSE),"")</f>
        <v/>
      </c>
      <c r="BI155" s="14">
        <v>25.750000000000501</v>
      </c>
      <c r="BJ155" s="14" t="str">
        <f>IFERROR(VLOOKUP(BI155,'CRUCE RIESGOS'!$C$21:$D$294,2,FALSE),"")</f>
        <v/>
      </c>
    </row>
    <row r="156" spans="13:62">
      <c r="N156" s="14" t="str">
        <f t="shared" si="17"/>
        <v/>
      </c>
      <c r="P156" s="14" t="str">
        <f>IF(P157&lt;&gt;""," -R","")</f>
        <v/>
      </c>
      <c r="R156" s="14" t="str">
        <f>IF(R157&lt;&gt;""," -R","")</f>
        <v/>
      </c>
      <c r="T156" s="14" t="str">
        <f>IF(T157&lt;&gt;""," -R","")</f>
        <v/>
      </c>
      <c r="V156" s="14" t="str">
        <f>IF(V157&lt;&gt;""," -R","")</f>
        <v/>
      </c>
      <c r="X156" s="14" t="str">
        <f>IF(X157&lt;&gt;""," -R","")</f>
        <v/>
      </c>
      <c r="Z156" s="14" t="str">
        <f>IF(Z157&lt;&gt;""," -R","")</f>
        <v/>
      </c>
      <c r="AB156" s="14" t="str">
        <f>IF(AB157&lt;&gt;""," -R","")</f>
        <v/>
      </c>
      <c r="AD156" s="14" t="str">
        <f>IF(AD157&lt;&gt;""," -R","")</f>
        <v/>
      </c>
      <c r="AF156" s="14" t="str">
        <f t="shared" si="18"/>
        <v/>
      </c>
      <c r="AH156" s="14" t="str">
        <f t="shared" si="19"/>
        <v/>
      </c>
      <c r="AJ156" s="14" t="str">
        <f t="shared" si="20"/>
        <v/>
      </c>
      <c r="AL156" s="14" t="str">
        <f t="shared" si="21"/>
        <v/>
      </c>
      <c r="AN156" s="14" t="str">
        <f t="shared" si="22"/>
        <v/>
      </c>
      <c r="AP156" s="14" t="str">
        <f t="shared" si="23"/>
        <v/>
      </c>
      <c r="AR156" s="14" t="str">
        <f t="shared" si="24"/>
        <v/>
      </c>
      <c r="AT156" s="14" t="str">
        <f t="shared" si="25"/>
        <v/>
      </c>
      <c r="AV156" s="14" t="str">
        <f t="shared" si="26"/>
        <v/>
      </c>
      <c r="AX156" s="14" t="str">
        <f t="shared" si="27"/>
        <v/>
      </c>
      <c r="AZ156" s="14" t="str">
        <f t="shared" si="28"/>
        <v/>
      </c>
      <c r="BB156" s="14" t="str">
        <f t="shared" si="29"/>
        <v/>
      </c>
      <c r="BD156" s="14" t="str">
        <f t="shared" si="30"/>
        <v/>
      </c>
      <c r="BF156" s="14" t="str">
        <f t="shared" si="31"/>
        <v/>
      </c>
      <c r="BH156" s="14" t="str">
        <f t="shared" si="32"/>
        <v/>
      </c>
      <c r="BJ156" s="14" t="str">
        <f t="shared" si="33"/>
        <v/>
      </c>
    </row>
    <row r="157" spans="13:62">
      <c r="M157" s="14">
        <v>1.76</v>
      </c>
      <c r="N157" s="14" t="str">
        <f>IFERROR(VLOOKUP(M157,'CRUCE RIESGOS'!$C$21:$D$294,2,FALSE),"")</f>
        <v/>
      </c>
      <c r="O157" s="14">
        <v>2.7600000000000202</v>
      </c>
      <c r="P157" s="14" t="str">
        <f>IFERROR(VLOOKUP(O157,'CRUCE RIESGOS'!$C$21:$D$294,2,FALSE),"")</f>
        <v/>
      </c>
      <c r="Q157" s="14">
        <v>3.7600000000000402</v>
      </c>
      <c r="R157" s="14" t="str">
        <f>IFERROR(VLOOKUP(Q157,'CRUCE RIESGOS'!$C$21:$D$294,2,FALSE),"")</f>
        <v/>
      </c>
      <c r="S157" s="14">
        <v>4.7600000000000602</v>
      </c>
      <c r="T157" s="14" t="str">
        <f>IFERROR(VLOOKUP(S157,'CRUCE RIESGOS'!$C$21:$D$294,2,FALSE),"")</f>
        <v/>
      </c>
      <c r="U157" s="14">
        <v>5.7600000000000797</v>
      </c>
      <c r="V157" s="14" t="str">
        <f>IFERROR(VLOOKUP(U157,'CRUCE RIESGOS'!$C$21:$D$294,2,FALSE),"")</f>
        <v/>
      </c>
      <c r="W157" s="14">
        <v>6.7600000000001002</v>
      </c>
      <c r="X157" s="14" t="str">
        <f>IFERROR(VLOOKUP(W157,'CRUCE RIESGOS'!$C$21:$D$294,2,FALSE),"")</f>
        <v/>
      </c>
      <c r="Y157" s="14">
        <v>7.7600000000001197</v>
      </c>
      <c r="Z157" s="14" t="str">
        <f>IFERROR(VLOOKUP(Y157,'CRUCE RIESGOS'!$C$21:$D$294,2,FALSE),"")</f>
        <v/>
      </c>
      <c r="AA157" s="14">
        <v>8.7600000000001401</v>
      </c>
      <c r="AB157" s="14" t="str">
        <f>IFERROR(VLOOKUP(AA157,'CRUCE RIESGOS'!$C$21:$D$294,2,FALSE),"")</f>
        <v/>
      </c>
      <c r="AC157" s="14">
        <v>9.7600000000001597</v>
      </c>
      <c r="AD157" s="14" t="str">
        <f>IFERROR(VLOOKUP(AC157,'CRUCE RIESGOS'!$C$21:$D$294,2,FALSE),"")</f>
        <v/>
      </c>
      <c r="AE157" s="14">
        <v>10.760000000000201</v>
      </c>
      <c r="AF157" s="14" t="str">
        <f>IFERROR(VLOOKUP(AE157,'CRUCE RIESGOS'!$C$21:$D$294,2,FALSE),"")</f>
        <v/>
      </c>
      <c r="AG157" s="14">
        <v>11.760000000000201</v>
      </c>
      <c r="AH157" s="14" t="str">
        <f>IFERROR(VLOOKUP(AG157,'CRUCE RIESGOS'!$C$21:$D$294,2,FALSE),"")</f>
        <v/>
      </c>
      <c r="AI157" s="14">
        <v>12.760000000000201</v>
      </c>
      <c r="AJ157" s="14" t="str">
        <f>IFERROR(VLOOKUP(AI157,'CRUCE RIESGOS'!$C$21:$D$294,2,FALSE),"")</f>
        <v/>
      </c>
      <c r="AK157" s="14">
        <v>13.760000000000201</v>
      </c>
      <c r="AL157" s="14" t="str">
        <f>IFERROR(VLOOKUP(AK157,'CRUCE RIESGOS'!$C$21:$D$294,2,FALSE),"")</f>
        <v/>
      </c>
      <c r="AM157" s="14">
        <v>14.7600000000003</v>
      </c>
      <c r="AN157" s="14" t="str">
        <f>IFERROR(VLOOKUP(AM157,'CRUCE RIESGOS'!$C$21:$D$294,2,FALSE),"")</f>
        <v/>
      </c>
      <c r="AO157" s="14">
        <v>15.7600000000003</v>
      </c>
      <c r="AP157" s="14" t="str">
        <f>IFERROR(VLOOKUP(AO157,'CRUCE RIESGOS'!$C$21:$D$294,2,FALSE),"")</f>
        <v/>
      </c>
      <c r="AQ157" s="14">
        <v>16.7600000000003</v>
      </c>
      <c r="AR157" s="14" t="str">
        <f>IFERROR(VLOOKUP(AQ157,'CRUCE RIESGOS'!$C$21:$D$294,2,FALSE),"")</f>
        <v/>
      </c>
      <c r="AS157" s="14">
        <v>17.7600000000003</v>
      </c>
      <c r="AT157" s="14" t="str">
        <f>IFERROR(VLOOKUP(AS157,'CRUCE RIESGOS'!$C$21:$D$294,2,FALSE),"")</f>
        <v/>
      </c>
      <c r="AU157" s="14">
        <v>18.7600000000003</v>
      </c>
      <c r="AV157" s="14" t="str">
        <f>IFERROR(VLOOKUP(AU157,'CRUCE RIESGOS'!$C$21:$D$294,2,FALSE),"")</f>
        <v/>
      </c>
      <c r="AW157" s="14">
        <v>19.760000000000399</v>
      </c>
      <c r="AX157" s="14" t="str">
        <f>IFERROR(VLOOKUP(AW157,'CRUCE RIESGOS'!$C$21:$D$294,2,FALSE),"")</f>
        <v/>
      </c>
      <c r="AY157" s="14">
        <v>20.760000000000399</v>
      </c>
      <c r="AZ157" s="14" t="str">
        <f>IFERROR(VLOOKUP(AY157,'CRUCE RIESGOS'!$C$21:$D$294,2,FALSE),"")</f>
        <v/>
      </c>
      <c r="BA157" s="14">
        <v>21.760000000000399</v>
      </c>
      <c r="BB157" s="14" t="str">
        <f>IFERROR(VLOOKUP(BA157,'CRUCE RIESGOS'!$C$21:$D$294,2,FALSE),"")</f>
        <v/>
      </c>
      <c r="BC157" s="14">
        <v>22.760000000000399</v>
      </c>
      <c r="BD157" s="14" t="str">
        <f>IFERROR(VLOOKUP(BC157,'CRUCE RIESGOS'!$C$21:$D$294,2,FALSE),"")</f>
        <v/>
      </c>
      <c r="BE157" s="14">
        <v>23.760000000000399</v>
      </c>
      <c r="BF157" s="14" t="str">
        <f>IFERROR(VLOOKUP(BE157,'CRUCE RIESGOS'!$C$21:$D$294,2,FALSE),"")</f>
        <v/>
      </c>
      <c r="BG157" s="14">
        <v>24.760000000000499</v>
      </c>
      <c r="BH157" s="14" t="str">
        <f>IFERROR(VLOOKUP(BG157,'CRUCE RIESGOS'!$C$21:$D$294,2,FALSE),"")</f>
        <v/>
      </c>
      <c r="BI157" s="14">
        <v>25.760000000000499</v>
      </c>
      <c r="BJ157" s="14" t="str">
        <f>IFERROR(VLOOKUP(BI157,'CRUCE RIESGOS'!$C$21:$D$294,2,FALSE),"")</f>
        <v/>
      </c>
    </row>
    <row r="158" spans="13:62">
      <c r="N158" s="14" t="str">
        <f t="shared" si="17"/>
        <v/>
      </c>
      <c r="P158" s="14" t="str">
        <f>IF(P159&lt;&gt;""," -R","")</f>
        <v/>
      </c>
      <c r="R158" s="14" t="str">
        <f>IF(R159&lt;&gt;""," -R","")</f>
        <v/>
      </c>
      <c r="T158" s="14" t="str">
        <f>IF(T159&lt;&gt;""," -R","")</f>
        <v/>
      </c>
      <c r="V158" s="14" t="str">
        <f>IF(V159&lt;&gt;""," -R","")</f>
        <v/>
      </c>
      <c r="X158" s="14" t="str">
        <f>IF(X159&lt;&gt;""," -R","")</f>
        <v/>
      </c>
      <c r="Z158" s="14" t="str">
        <f>IF(Z159&lt;&gt;""," -R","")</f>
        <v/>
      </c>
      <c r="AB158" s="14" t="str">
        <f>IF(AB159&lt;&gt;""," -R","")</f>
        <v/>
      </c>
      <c r="AD158" s="14" t="str">
        <f>IF(AD159&lt;&gt;""," -R","")</f>
        <v/>
      </c>
      <c r="AF158" s="14" t="str">
        <f t="shared" si="18"/>
        <v/>
      </c>
      <c r="AH158" s="14" t="str">
        <f t="shared" si="19"/>
        <v/>
      </c>
      <c r="AJ158" s="14" t="str">
        <f t="shared" si="20"/>
        <v/>
      </c>
      <c r="AL158" s="14" t="str">
        <f t="shared" si="21"/>
        <v/>
      </c>
      <c r="AN158" s="14" t="str">
        <f t="shared" si="22"/>
        <v/>
      </c>
      <c r="AP158" s="14" t="str">
        <f t="shared" si="23"/>
        <v/>
      </c>
      <c r="AR158" s="14" t="str">
        <f t="shared" si="24"/>
        <v/>
      </c>
      <c r="AT158" s="14" t="str">
        <f t="shared" si="25"/>
        <v/>
      </c>
      <c r="AV158" s="14" t="str">
        <f t="shared" si="26"/>
        <v/>
      </c>
      <c r="AX158" s="14" t="str">
        <f t="shared" si="27"/>
        <v/>
      </c>
      <c r="AZ158" s="14" t="str">
        <f t="shared" si="28"/>
        <v/>
      </c>
      <c r="BB158" s="14" t="str">
        <f t="shared" si="29"/>
        <v/>
      </c>
      <c r="BD158" s="14" t="str">
        <f t="shared" si="30"/>
        <v/>
      </c>
      <c r="BF158" s="14" t="str">
        <f t="shared" si="31"/>
        <v/>
      </c>
      <c r="BH158" s="14" t="str">
        <f t="shared" si="32"/>
        <v/>
      </c>
      <c r="BJ158" s="14" t="str">
        <f t="shared" si="33"/>
        <v/>
      </c>
    </row>
    <row r="159" spans="13:62">
      <c r="M159" s="14">
        <v>1.77</v>
      </c>
      <c r="N159" s="14" t="str">
        <f>IFERROR(VLOOKUP(M159,'CRUCE RIESGOS'!$C$21:$D$294,2,FALSE),"")</f>
        <v/>
      </c>
      <c r="O159" s="14">
        <v>2.77000000000002</v>
      </c>
      <c r="P159" s="14" t="str">
        <f>IFERROR(VLOOKUP(O159,'CRUCE RIESGOS'!$C$21:$D$294,2,FALSE),"")</f>
        <v/>
      </c>
      <c r="Q159" s="14">
        <v>3.77000000000004</v>
      </c>
      <c r="R159" s="14" t="str">
        <f>IFERROR(VLOOKUP(Q159,'CRUCE RIESGOS'!$C$21:$D$294,2,FALSE),"")</f>
        <v/>
      </c>
      <c r="S159" s="14">
        <v>4.77000000000006</v>
      </c>
      <c r="T159" s="14" t="str">
        <f>IFERROR(VLOOKUP(S159,'CRUCE RIESGOS'!$C$21:$D$294,2,FALSE),"")</f>
        <v/>
      </c>
      <c r="U159" s="14">
        <v>5.7700000000000804</v>
      </c>
      <c r="V159" s="14" t="str">
        <f>IFERROR(VLOOKUP(U159,'CRUCE RIESGOS'!$C$21:$D$294,2,FALSE),"")</f>
        <v/>
      </c>
      <c r="W159" s="14">
        <v>6.7700000000000999</v>
      </c>
      <c r="X159" s="14" t="str">
        <f>IFERROR(VLOOKUP(W159,'CRUCE RIESGOS'!$C$21:$D$294,2,FALSE),"")</f>
        <v/>
      </c>
      <c r="Y159" s="14">
        <v>7.7700000000001204</v>
      </c>
      <c r="Z159" s="14" t="str">
        <f>IFERROR(VLOOKUP(Y159,'CRUCE RIESGOS'!$C$21:$D$294,2,FALSE),"")</f>
        <v/>
      </c>
      <c r="AA159" s="14">
        <v>8.7700000000001399</v>
      </c>
      <c r="AB159" s="14" t="str">
        <f>IFERROR(VLOOKUP(AA159,'CRUCE RIESGOS'!$C$21:$D$294,2,FALSE),"")</f>
        <v/>
      </c>
      <c r="AC159" s="14">
        <v>9.7700000000001594</v>
      </c>
      <c r="AD159" s="14" t="str">
        <f>IFERROR(VLOOKUP(AC159,'CRUCE RIESGOS'!$C$21:$D$294,2,FALSE),"")</f>
        <v/>
      </c>
      <c r="AE159" s="14">
        <v>10.7700000000002</v>
      </c>
      <c r="AF159" s="14" t="str">
        <f>IFERROR(VLOOKUP(AE159,'CRUCE RIESGOS'!$C$21:$D$294,2,FALSE),"")</f>
        <v/>
      </c>
      <c r="AG159" s="14">
        <v>11.7700000000002</v>
      </c>
      <c r="AH159" s="14" t="str">
        <f>IFERROR(VLOOKUP(AG159,'CRUCE RIESGOS'!$C$21:$D$294,2,FALSE),"")</f>
        <v/>
      </c>
      <c r="AI159" s="14">
        <v>12.7700000000002</v>
      </c>
      <c r="AJ159" s="14" t="str">
        <f>IFERROR(VLOOKUP(AI159,'CRUCE RIESGOS'!$C$21:$D$294,2,FALSE),"")</f>
        <v/>
      </c>
      <c r="AK159" s="14">
        <v>13.7700000000002</v>
      </c>
      <c r="AL159" s="14" t="str">
        <f>IFERROR(VLOOKUP(AK159,'CRUCE RIESGOS'!$C$21:$D$294,2,FALSE),"")</f>
        <v/>
      </c>
      <c r="AM159" s="14">
        <v>14.7700000000003</v>
      </c>
      <c r="AN159" s="14" t="str">
        <f>IFERROR(VLOOKUP(AM159,'CRUCE RIESGOS'!$C$21:$D$294,2,FALSE),"")</f>
        <v/>
      </c>
      <c r="AO159" s="14">
        <v>15.7700000000003</v>
      </c>
      <c r="AP159" s="14" t="str">
        <f>IFERROR(VLOOKUP(AO159,'CRUCE RIESGOS'!$C$21:$D$294,2,FALSE),"")</f>
        <v/>
      </c>
      <c r="AQ159" s="14">
        <v>16.770000000000302</v>
      </c>
      <c r="AR159" s="14" t="str">
        <f>IFERROR(VLOOKUP(AQ159,'CRUCE RIESGOS'!$C$21:$D$294,2,FALSE),"")</f>
        <v/>
      </c>
      <c r="AS159" s="14">
        <v>17.770000000000302</v>
      </c>
      <c r="AT159" s="14" t="str">
        <f>IFERROR(VLOOKUP(AS159,'CRUCE RIESGOS'!$C$21:$D$294,2,FALSE),"")</f>
        <v/>
      </c>
      <c r="AU159" s="14">
        <v>18.770000000000302</v>
      </c>
      <c r="AV159" s="14" t="str">
        <f>IFERROR(VLOOKUP(AU159,'CRUCE RIESGOS'!$C$21:$D$294,2,FALSE),"")</f>
        <v/>
      </c>
      <c r="AW159" s="14">
        <v>19.770000000000401</v>
      </c>
      <c r="AX159" s="14" t="str">
        <f>IFERROR(VLOOKUP(AW159,'CRUCE RIESGOS'!$C$21:$D$294,2,FALSE),"")</f>
        <v/>
      </c>
      <c r="AY159" s="14">
        <v>20.770000000000401</v>
      </c>
      <c r="AZ159" s="14" t="str">
        <f>IFERROR(VLOOKUP(AY159,'CRUCE RIESGOS'!$C$21:$D$294,2,FALSE),"")</f>
        <v/>
      </c>
      <c r="BA159" s="14">
        <v>21.770000000000401</v>
      </c>
      <c r="BB159" s="14" t="str">
        <f>IFERROR(VLOOKUP(BA159,'CRUCE RIESGOS'!$C$21:$D$294,2,FALSE),"")</f>
        <v/>
      </c>
      <c r="BC159" s="14">
        <v>22.770000000000401</v>
      </c>
      <c r="BD159" s="14" t="str">
        <f>IFERROR(VLOOKUP(BC159,'CRUCE RIESGOS'!$C$21:$D$294,2,FALSE),"")</f>
        <v/>
      </c>
      <c r="BE159" s="14">
        <v>23.770000000000401</v>
      </c>
      <c r="BF159" s="14" t="str">
        <f>IFERROR(VLOOKUP(BE159,'CRUCE RIESGOS'!$C$21:$D$294,2,FALSE),"")</f>
        <v/>
      </c>
      <c r="BG159" s="14">
        <v>24.770000000000501</v>
      </c>
      <c r="BH159" s="14" t="str">
        <f>IFERROR(VLOOKUP(BG159,'CRUCE RIESGOS'!$C$21:$D$294,2,FALSE),"")</f>
        <v/>
      </c>
      <c r="BI159" s="14">
        <v>25.770000000000501</v>
      </c>
      <c r="BJ159" s="14" t="str">
        <f>IFERROR(VLOOKUP(BI159,'CRUCE RIESGOS'!$C$21:$D$294,2,FALSE),"")</f>
        <v/>
      </c>
    </row>
    <row r="160" spans="13:62">
      <c r="N160" s="14" t="str">
        <f t="shared" si="17"/>
        <v/>
      </c>
      <c r="P160" s="14" t="str">
        <f>IF(P161&lt;&gt;""," -R","")</f>
        <v/>
      </c>
      <c r="R160" s="14" t="str">
        <f>IF(R161&lt;&gt;""," -R","")</f>
        <v/>
      </c>
      <c r="T160" s="14" t="str">
        <f>IF(T161&lt;&gt;""," -R","")</f>
        <v/>
      </c>
      <c r="V160" s="14" t="str">
        <f>IF(V161&lt;&gt;""," -R","")</f>
        <v/>
      </c>
      <c r="X160" s="14" t="str">
        <f>IF(X161&lt;&gt;""," -R","")</f>
        <v/>
      </c>
      <c r="Z160" s="14" t="str">
        <f>IF(Z161&lt;&gt;""," -R","")</f>
        <v/>
      </c>
      <c r="AB160" s="14" t="str">
        <f>IF(AB161&lt;&gt;""," -R","")</f>
        <v/>
      </c>
      <c r="AD160" s="14" t="str">
        <f>IF(AD161&lt;&gt;""," -R","")</f>
        <v/>
      </c>
      <c r="AF160" s="14" t="str">
        <f t="shared" si="18"/>
        <v/>
      </c>
      <c r="AH160" s="14" t="str">
        <f t="shared" si="19"/>
        <v/>
      </c>
      <c r="AJ160" s="14" t="str">
        <f t="shared" si="20"/>
        <v/>
      </c>
      <c r="AL160" s="14" t="str">
        <f t="shared" si="21"/>
        <v/>
      </c>
      <c r="AN160" s="14" t="str">
        <f t="shared" si="22"/>
        <v/>
      </c>
      <c r="AP160" s="14" t="str">
        <f t="shared" si="23"/>
        <v/>
      </c>
      <c r="AR160" s="14" t="str">
        <f t="shared" si="24"/>
        <v/>
      </c>
      <c r="AT160" s="14" t="str">
        <f t="shared" si="25"/>
        <v/>
      </c>
      <c r="AV160" s="14" t="str">
        <f t="shared" si="26"/>
        <v/>
      </c>
      <c r="AX160" s="14" t="str">
        <f t="shared" si="27"/>
        <v/>
      </c>
      <c r="AZ160" s="14" t="str">
        <f t="shared" si="28"/>
        <v/>
      </c>
      <c r="BB160" s="14" t="str">
        <f t="shared" si="29"/>
        <v/>
      </c>
      <c r="BD160" s="14" t="str">
        <f t="shared" si="30"/>
        <v/>
      </c>
      <c r="BF160" s="14" t="str">
        <f t="shared" si="31"/>
        <v/>
      </c>
      <c r="BH160" s="14" t="str">
        <f t="shared" si="32"/>
        <v/>
      </c>
      <c r="BJ160" s="14" t="str">
        <f t="shared" si="33"/>
        <v/>
      </c>
    </row>
    <row r="161" spans="13:62">
      <c r="M161" s="14">
        <v>1.78</v>
      </c>
      <c r="N161" s="14" t="str">
        <f>IFERROR(VLOOKUP(M161,'CRUCE RIESGOS'!$C$21:$D$294,2,FALSE),"")</f>
        <v/>
      </c>
      <c r="O161" s="14">
        <v>2.7800000000000198</v>
      </c>
      <c r="P161" s="14" t="str">
        <f>IFERROR(VLOOKUP(O161,'CRUCE RIESGOS'!$C$21:$D$294,2,FALSE),"")</f>
        <v/>
      </c>
      <c r="Q161" s="14">
        <v>3.7800000000000402</v>
      </c>
      <c r="R161" s="14" t="str">
        <f>IFERROR(VLOOKUP(Q161,'CRUCE RIESGOS'!$C$21:$D$294,2,FALSE),"")</f>
        <v/>
      </c>
      <c r="S161" s="14">
        <v>4.7800000000000598</v>
      </c>
      <c r="T161" s="14" t="str">
        <f>IFERROR(VLOOKUP(S161,'CRUCE RIESGOS'!$C$21:$D$294,2,FALSE),"")</f>
        <v/>
      </c>
      <c r="U161" s="14">
        <v>5.7800000000000802</v>
      </c>
      <c r="V161" s="14" t="str">
        <f>IFERROR(VLOOKUP(U161,'CRUCE RIESGOS'!$C$21:$D$294,2,FALSE),"")</f>
        <v/>
      </c>
      <c r="W161" s="14">
        <v>6.7800000000000997</v>
      </c>
      <c r="X161" s="14" t="str">
        <f>IFERROR(VLOOKUP(W161,'CRUCE RIESGOS'!$C$21:$D$294,2,FALSE),"")</f>
        <v/>
      </c>
      <c r="Y161" s="14">
        <v>7.7800000000001202</v>
      </c>
      <c r="Z161" s="14" t="str">
        <f>IFERROR(VLOOKUP(Y161,'CRUCE RIESGOS'!$C$21:$D$294,2,FALSE),"")</f>
        <v/>
      </c>
      <c r="AA161" s="14">
        <v>8.7800000000001397</v>
      </c>
      <c r="AB161" s="14" t="str">
        <f>IFERROR(VLOOKUP(AA161,'CRUCE RIESGOS'!$C$21:$D$294,2,FALSE),"")</f>
        <v/>
      </c>
      <c r="AC161" s="14">
        <v>9.7800000000001592</v>
      </c>
      <c r="AD161" s="14" t="str">
        <f>IFERROR(VLOOKUP(AC161,'CRUCE RIESGOS'!$C$21:$D$294,2,FALSE),"")</f>
        <v/>
      </c>
      <c r="AE161" s="14">
        <v>10.7800000000002</v>
      </c>
      <c r="AF161" s="14" t="str">
        <f>IFERROR(VLOOKUP(AE161,'CRUCE RIESGOS'!$C$21:$D$294,2,FALSE),"")</f>
        <v/>
      </c>
      <c r="AG161" s="14">
        <v>11.7800000000002</v>
      </c>
      <c r="AH161" s="14" t="str">
        <f>IFERROR(VLOOKUP(AG161,'CRUCE RIESGOS'!$C$21:$D$294,2,FALSE),"")</f>
        <v/>
      </c>
      <c r="AI161" s="14">
        <v>12.7800000000002</v>
      </c>
      <c r="AJ161" s="14" t="str">
        <f>IFERROR(VLOOKUP(AI161,'CRUCE RIESGOS'!$C$21:$D$294,2,FALSE),"")</f>
        <v/>
      </c>
      <c r="AK161" s="14">
        <v>13.7800000000002</v>
      </c>
      <c r="AL161" s="14" t="str">
        <f>IFERROR(VLOOKUP(AK161,'CRUCE RIESGOS'!$C$21:$D$294,2,FALSE),"")</f>
        <v/>
      </c>
      <c r="AM161" s="14">
        <v>14.7800000000003</v>
      </c>
      <c r="AN161" s="14" t="str">
        <f>IFERROR(VLOOKUP(AM161,'CRUCE RIESGOS'!$C$21:$D$294,2,FALSE),"")</f>
        <v/>
      </c>
      <c r="AO161" s="14">
        <v>15.7800000000003</v>
      </c>
      <c r="AP161" s="14" t="str">
        <f>IFERROR(VLOOKUP(AO161,'CRUCE RIESGOS'!$C$21:$D$294,2,FALSE),"")</f>
        <v/>
      </c>
      <c r="AQ161" s="14">
        <v>16.7800000000003</v>
      </c>
      <c r="AR161" s="14" t="str">
        <f>IFERROR(VLOOKUP(AQ161,'CRUCE RIESGOS'!$C$21:$D$294,2,FALSE),"")</f>
        <v/>
      </c>
      <c r="AS161" s="14">
        <v>17.7800000000003</v>
      </c>
      <c r="AT161" s="14" t="str">
        <f>IFERROR(VLOOKUP(AS161,'CRUCE RIESGOS'!$C$21:$D$294,2,FALSE),"")</f>
        <v/>
      </c>
      <c r="AU161" s="14">
        <v>18.7800000000003</v>
      </c>
      <c r="AV161" s="14" t="str">
        <f>IFERROR(VLOOKUP(AU161,'CRUCE RIESGOS'!$C$21:$D$294,2,FALSE),"")</f>
        <v/>
      </c>
      <c r="AW161" s="14">
        <v>19.780000000000399</v>
      </c>
      <c r="AX161" s="14" t="str">
        <f>IFERROR(VLOOKUP(AW161,'CRUCE RIESGOS'!$C$21:$D$294,2,FALSE),"")</f>
        <v/>
      </c>
      <c r="AY161" s="14">
        <v>20.780000000000399</v>
      </c>
      <c r="AZ161" s="14" t="str">
        <f>IFERROR(VLOOKUP(AY161,'CRUCE RIESGOS'!$C$21:$D$294,2,FALSE),"")</f>
        <v/>
      </c>
      <c r="BA161" s="14">
        <v>21.780000000000399</v>
      </c>
      <c r="BB161" s="14" t="str">
        <f>IFERROR(VLOOKUP(BA161,'CRUCE RIESGOS'!$C$21:$D$294,2,FALSE),"")</f>
        <v/>
      </c>
      <c r="BC161" s="14">
        <v>22.780000000000399</v>
      </c>
      <c r="BD161" s="14" t="str">
        <f>IFERROR(VLOOKUP(BC161,'CRUCE RIESGOS'!$C$21:$D$294,2,FALSE),"")</f>
        <v/>
      </c>
      <c r="BE161" s="14">
        <v>23.780000000000399</v>
      </c>
      <c r="BF161" s="14" t="str">
        <f>IFERROR(VLOOKUP(BE161,'CRUCE RIESGOS'!$C$21:$D$294,2,FALSE),"")</f>
        <v/>
      </c>
      <c r="BG161" s="14">
        <v>24.780000000000499</v>
      </c>
      <c r="BH161" s="14" t="str">
        <f>IFERROR(VLOOKUP(BG161,'CRUCE RIESGOS'!$C$21:$D$294,2,FALSE),"")</f>
        <v/>
      </c>
      <c r="BI161" s="14">
        <v>25.780000000000499</v>
      </c>
      <c r="BJ161" s="14" t="str">
        <f>IFERROR(VLOOKUP(BI161,'CRUCE RIESGOS'!$C$21:$D$294,2,FALSE),"")</f>
        <v/>
      </c>
    </row>
    <row r="162" spans="13:62">
      <c r="N162" s="14" t="str">
        <f t="shared" si="17"/>
        <v/>
      </c>
      <c r="P162" s="14" t="str">
        <f>IF(P163&lt;&gt;""," -R","")</f>
        <v/>
      </c>
      <c r="R162" s="14" t="str">
        <f>IF(R163&lt;&gt;""," -R","")</f>
        <v/>
      </c>
      <c r="T162" s="14" t="str">
        <f>IF(T163&lt;&gt;""," -R","")</f>
        <v/>
      </c>
      <c r="V162" s="14" t="str">
        <f>IF(V163&lt;&gt;""," -R","")</f>
        <v/>
      </c>
      <c r="X162" s="14" t="str">
        <f>IF(X163&lt;&gt;""," -R","")</f>
        <v/>
      </c>
      <c r="Z162" s="14" t="str">
        <f>IF(Z163&lt;&gt;""," -R","")</f>
        <v/>
      </c>
      <c r="AB162" s="14" t="str">
        <f>IF(AB163&lt;&gt;""," -R","")</f>
        <v/>
      </c>
      <c r="AD162" s="14" t="str">
        <f>IF(AD163&lt;&gt;""," -R","")</f>
        <v/>
      </c>
      <c r="AF162" s="14" t="str">
        <f t="shared" si="18"/>
        <v/>
      </c>
      <c r="AH162" s="14" t="str">
        <f t="shared" si="19"/>
        <v/>
      </c>
      <c r="AJ162" s="14" t="str">
        <f t="shared" si="20"/>
        <v/>
      </c>
      <c r="AL162" s="14" t="str">
        <f t="shared" si="21"/>
        <v/>
      </c>
      <c r="AN162" s="14" t="str">
        <f t="shared" si="22"/>
        <v/>
      </c>
      <c r="AP162" s="14" t="str">
        <f t="shared" si="23"/>
        <v/>
      </c>
      <c r="AR162" s="14" t="str">
        <f t="shared" si="24"/>
        <v/>
      </c>
      <c r="AT162" s="14" t="str">
        <f t="shared" si="25"/>
        <v/>
      </c>
      <c r="AV162" s="14" t="str">
        <f t="shared" si="26"/>
        <v/>
      </c>
      <c r="AX162" s="14" t="str">
        <f t="shared" si="27"/>
        <v/>
      </c>
      <c r="AZ162" s="14" t="str">
        <f t="shared" si="28"/>
        <v/>
      </c>
      <c r="BB162" s="14" t="str">
        <f t="shared" si="29"/>
        <v/>
      </c>
      <c r="BD162" s="14" t="str">
        <f t="shared" si="30"/>
        <v/>
      </c>
      <c r="BF162" s="14" t="str">
        <f t="shared" si="31"/>
        <v/>
      </c>
      <c r="BH162" s="14" t="str">
        <f t="shared" si="32"/>
        <v/>
      </c>
      <c r="BJ162" s="14" t="str">
        <f t="shared" si="33"/>
        <v/>
      </c>
    </row>
    <row r="163" spans="13:62">
      <c r="M163" s="14">
        <v>1.79</v>
      </c>
      <c r="N163" s="14" t="str">
        <f>IFERROR(VLOOKUP(M163,'CRUCE RIESGOS'!$C$21:$D$294,2,FALSE),"")</f>
        <v/>
      </c>
      <c r="O163" s="14">
        <v>2.79000000000002</v>
      </c>
      <c r="P163" s="14" t="str">
        <f>IFERROR(VLOOKUP(O163,'CRUCE RIESGOS'!$C$21:$D$294,2,FALSE),"")</f>
        <v/>
      </c>
      <c r="Q163" s="14">
        <v>3.79000000000004</v>
      </c>
      <c r="R163" s="14" t="str">
        <f>IFERROR(VLOOKUP(Q163,'CRUCE RIESGOS'!$C$21:$D$294,2,FALSE),"")</f>
        <v/>
      </c>
      <c r="S163" s="14">
        <v>4.7900000000000604</v>
      </c>
      <c r="T163" s="14" t="str">
        <f>IFERROR(VLOOKUP(S163,'CRUCE RIESGOS'!$C$21:$D$294,2,FALSE),"")</f>
        <v/>
      </c>
      <c r="U163" s="14">
        <v>5.79000000000008</v>
      </c>
      <c r="V163" s="14" t="str">
        <f>IFERROR(VLOOKUP(U163,'CRUCE RIESGOS'!$C$21:$D$294,2,FALSE),"")</f>
        <v/>
      </c>
      <c r="W163" s="14">
        <v>6.7900000000001004</v>
      </c>
      <c r="X163" s="14" t="str">
        <f>IFERROR(VLOOKUP(W163,'CRUCE RIESGOS'!$C$21:$D$294,2,FALSE),"")</f>
        <v/>
      </c>
      <c r="Y163" s="14">
        <v>7.7900000000001199</v>
      </c>
      <c r="Z163" s="14" t="str">
        <f>IFERROR(VLOOKUP(Y163,'CRUCE RIESGOS'!$C$21:$D$294,2,FALSE),"")</f>
        <v/>
      </c>
      <c r="AA163" s="14">
        <v>8.7900000000001395</v>
      </c>
      <c r="AB163" s="14" t="str">
        <f>IFERROR(VLOOKUP(AA163,'CRUCE RIESGOS'!$C$21:$D$294,2,FALSE),"")</f>
        <v/>
      </c>
      <c r="AC163" s="14">
        <v>9.7900000000001608</v>
      </c>
      <c r="AD163" s="14" t="str">
        <f>IFERROR(VLOOKUP(AC163,'CRUCE RIESGOS'!$C$21:$D$294,2,FALSE),"")</f>
        <v/>
      </c>
      <c r="AE163" s="14">
        <v>10.7900000000002</v>
      </c>
      <c r="AF163" s="14" t="str">
        <f>IFERROR(VLOOKUP(AE163,'CRUCE RIESGOS'!$C$21:$D$294,2,FALSE),"")</f>
        <v/>
      </c>
      <c r="AG163" s="14">
        <v>11.7900000000002</v>
      </c>
      <c r="AH163" s="14" t="str">
        <f>IFERROR(VLOOKUP(AG163,'CRUCE RIESGOS'!$C$21:$D$294,2,FALSE),"")</f>
        <v/>
      </c>
      <c r="AI163" s="14">
        <v>12.7900000000002</v>
      </c>
      <c r="AJ163" s="14" t="str">
        <f>IFERROR(VLOOKUP(AI163,'CRUCE RIESGOS'!$C$21:$D$294,2,FALSE),"")</f>
        <v/>
      </c>
      <c r="AK163" s="14">
        <v>13.7900000000002</v>
      </c>
      <c r="AL163" s="14" t="str">
        <f>IFERROR(VLOOKUP(AK163,'CRUCE RIESGOS'!$C$21:$D$294,2,FALSE),"")</f>
        <v/>
      </c>
      <c r="AM163" s="14">
        <v>14.790000000000299</v>
      </c>
      <c r="AN163" s="14" t="str">
        <f>IFERROR(VLOOKUP(AM163,'CRUCE RIESGOS'!$C$21:$D$294,2,FALSE),"")</f>
        <v/>
      </c>
      <c r="AO163" s="14">
        <v>15.790000000000299</v>
      </c>
      <c r="AP163" s="14" t="str">
        <f>IFERROR(VLOOKUP(AO163,'CRUCE RIESGOS'!$C$21:$D$294,2,FALSE),"")</f>
        <v/>
      </c>
      <c r="AQ163" s="14">
        <v>16.790000000000301</v>
      </c>
      <c r="AR163" s="14" t="str">
        <f>IFERROR(VLOOKUP(AQ163,'CRUCE RIESGOS'!$C$21:$D$294,2,FALSE),"")</f>
        <v/>
      </c>
      <c r="AS163" s="14">
        <v>17.790000000000301</v>
      </c>
      <c r="AT163" s="14" t="str">
        <f>IFERROR(VLOOKUP(AS163,'CRUCE RIESGOS'!$C$21:$D$294,2,FALSE),"")</f>
        <v/>
      </c>
      <c r="AU163" s="14">
        <v>18.790000000000301</v>
      </c>
      <c r="AV163" s="14" t="str">
        <f>IFERROR(VLOOKUP(AU163,'CRUCE RIESGOS'!$C$21:$D$294,2,FALSE),"")</f>
        <v/>
      </c>
      <c r="AW163" s="14">
        <v>19.790000000000401</v>
      </c>
      <c r="AX163" s="14" t="str">
        <f>IFERROR(VLOOKUP(AW163,'CRUCE RIESGOS'!$C$21:$D$294,2,FALSE),"")</f>
        <v/>
      </c>
      <c r="AY163" s="14">
        <v>20.790000000000401</v>
      </c>
      <c r="AZ163" s="14" t="str">
        <f>IFERROR(VLOOKUP(AY163,'CRUCE RIESGOS'!$C$21:$D$294,2,FALSE),"")</f>
        <v/>
      </c>
      <c r="BA163" s="14">
        <v>21.790000000000401</v>
      </c>
      <c r="BB163" s="14" t="str">
        <f>IFERROR(VLOOKUP(BA163,'CRUCE RIESGOS'!$C$21:$D$294,2,FALSE),"")</f>
        <v/>
      </c>
      <c r="BC163" s="14">
        <v>22.790000000000401</v>
      </c>
      <c r="BD163" s="14" t="str">
        <f>IFERROR(VLOOKUP(BC163,'CRUCE RIESGOS'!$C$21:$D$294,2,FALSE),"")</f>
        <v/>
      </c>
      <c r="BE163" s="14">
        <v>23.790000000000401</v>
      </c>
      <c r="BF163" s="14" t="str">
        <f>IFERROR(VLOOKUP(BE163,'CRUCE RIESGOS'!$C$21:$D$294,2,FALSE),"")</f>
        <v/>
      </c>
      <c r="BG163" s="14">
        <v>24.7900000000005</v>
      </c>
      <c r="BH163" s="14" t="str">
        <f>IFERROR(VLOOKUP(BG163,'CRUCE RIESGOS'!$C$21:$D$294,2,FALSE),"")</f>
        <v/>
      </c>
      <c r="BI163" s="14">
        <v>25.7900000000005</v>
      </c>
      <c r="BJ163" s="14" t="str">
        <f>IFERROR(VLOOKUP(BI163,'CRUCE RIESGOS'!$C$21:$D$294,2,FALSE),"")</f>
        <v/>
      </c>
    </row>
    <row r="164" spans="13:62">
      <c r="N164" s="14" t="str">
        <f t="shared" si="17"/>
        <v/>
      </c>
      <c r="P164" s="14" t="str">
        <f>IF(P165&lt;&gt;""," -R","")</f>
        <v/>
      </c>
      <c r="R164" s="14" t="str">
        <f>IF(R165&lt;&gt;""," -R","")</f>
        <v/>
      </c>
      <c r="T164" s="14" t="str">
        <f>IF(T165&lt;&gt;""," -R","")</f>
        <v/>
      </c>
      <c r="V164" s="14" t="str">
        <f>IF(V165&lt;&gt;""," -R","")</f>
        <v/>
      </c>
      <c r="X164" s="14" t="str">
        <f>IF(X165&lt;&gt;""," -R","")</f>
        <v/>
      </c>
      <c r="Z164" s="14" t="str">
        <f>IF(Z165&lt;&gt;""," -R","")</f>
        <v/>
      </c>
      <c r="AB164" s="14" t="str">
        <f>IF(AB165&lt;&gt;""," -R","")</f>
        <v/>
      </c>
      <c r="AD164" s="14" t="str">
        <f>IF(AD165&lt;&gt;""," -R","")</f>
        <v/>
      </c>
      <c r="AF164" s="14" t="str">
        <f t="shared" si="18"/>
        <v/>
      </c>
      <c r="AH164" s="14" t="str">
        <f t="shared" si="19"/>
        <v/>
      </c>
      <c r="AJ164" s="14" t="str">
        <f t="shared" si="20"/>
        <v/>
      </c>
      <c r="AL164" s="14" t="str">
        <f t="shared" si="21"/>
        <v/>
      </c>
      <c r="AN164" s="14" t="str">
        <f t="shared" si="22"/>
        <v/>
      </c>
      <c r="AP164" s="14" t="str">
        <f t="shared" si="23"/>
        <v/>
      </c>
      <c r="AR164" s="14" t="str">
        <f t="shared" si="24"/>
        <v/>
      </c>
      <c r="AT164" s="14" t="str">
        <f t="shared" si="25"/>
        <v/>
      </c>
      <c r="AV164" s="14" t="str">
        <f t="shared" si="26"/>
        <v/>
      </c>
      <c r="AX164" s="14" t="str">
        <f t="shared" si="27"/>
        <v/>
      </c>
      <c r="AZ164" s="14" t="str">
        <f t="shared" si="28"/>
        <v/>
      </c>
      <c r="BB164" s="14" t="str">
        <f t="shared" si="29"/>
        <v/>
      </c>
      <c r="BD164" s="14" t="str">
        <f t="shared" si="30"/>
        <v/>
      </c>
      <c r="BF164" s="14" t="str">
        <f t="shared" si="31"/>
        <v/>
      </c>
      <c r="BH164" s="14" t="str">
        <f t="shared" si="32"/>
        <v/>
      </c>
      <c r="BJ164" s="14" t="str">
        <f t="shared" si="33"/>
        <v/>
      </c>
    </row>
    <row r="165" spans="13:62">
      <c r="M165" s="14">
        <v>1.8</v>
      </c>
      <c r="N165" s="14" t="str">
        <f>IFERROR(VLOOKUP(M165,'CRUCE RIESGOS'!$C$21:$D$294,2,FALSE),"")</f>
        <v/>
      </c>
      <c r="O165" s="14">
        <v>2.8000000000000198</v>
      </c>
      <c r="P165" s="14" t="str">
        <f>IFERROR(VLOOKUP(O165,'CRUCE RIESGOS'!$C$21:$D$294,2,FALSE),"")</f>
        <v/>
      </c>
      <c r="Q165" s="14">
        <v>3.8000000000000398</v>
      </c>
      <c r="R165" s="14" t="str">
        <f>IFERROR(VLOOKUP(Q165,'CRUCE RIESGOS'!$C$21:$D$294,2,FALSE),"")</f>
        <v/>
      </c>
      <c r="S165" s="14">
        <v>4.8000000000000602</v>
      </c>
      <c r="T165" s="14" t="str">
        <f>IFERROR(VLOOKUP(S165,'CRUCE RIESGOS'!$C$21:$D$294,2,FALSE),"")</f>
        <v/>
      </c>
      <c r="U165" s="14">
        <v>5.8000000000000798</v>
      </c>
      <c r="V165" s="14" t="str">
        <f>IFERROR(VLOOKUP(U165,'CRUCE RIESGOS'!$C$21:$D$294,2,FALSE),"")</f>
        <v/>
      </c>
      <c r="W165" s="14">
        <v>6.8000000000001002</v>
      </c>
      <c r="X165" s="14" t="str">
        <f>IFERROR(VLOOKUP(W165,'CRUCE RIESGOS'!$C$21:$D$294,2,FALSE),"")</f>
        <v/>
      </c>
      <c r="Y165" s="14">
        <v>7.8000000000001197</v>
      </c>
      <c r="Z165" s="14" t="str">
        <f>IFERROR(VLOOKUP(Y165,'CRUCE RIESGOS'!$C$21:$D$294,2,FALSE),"")</f>
        <v/>
      </c>
      <c r="AA165" s="14">
        <v>8.8000000000001393</v>
      </c>
      <c r="AB165" s="14" t="str">
        <f>IFERROR(VLOOKUP(AA165,'CRUCE RIESGOS'!$C$21:$D$294,2,FALSE),"")</f>
        <v/>
      </c>
      <c r="AC165" s="14">
        <v>9.8000000000001606</v>
      </c>
      <c r="AD165" s="14" t="str">
        <f>IFERROR(VLOOKUP(AC165,'CRUCE RIESGOS'!$C$21:$D$294,2,FALSE),"")</f>
        <v/>
      </c>
      <c r="AE165" s="14">
        <v>10.8000000000002</v>
      </c>
      <c r="AF165" s="14" t="str">
        <f>IFERROR(VLOOKUP(AE165,'CRUCE RIESGOS'!$C$21:$D$294,2,FALSE),"")</f>
        <v/>
      </c>
      <c r="AG165" s="14">
        <v>11.8000000000002</v>
      </c>
      <c r="AH165" s="14" t="str">
        <f>IFERROR(VLOOKUP(AG165,'CRUCE RIESGOS'!$C$21:$D$294,2,FALSE),"")</f>
        <v/>
      </c>
      <c r="AI165" s="14">
        <v>12.8000000000002</v>
      </c>
      <c r="AJ165" s="14" t="str">
        <f>IFERROR(VLOOKUP(AI165,'CRUCE RIESGOS'!$C$21:$D$294,2,FALSE),"")</f>
        <v/>
      </c>
      <c r="AK165" s="14">
        <v>13.8000000000002</v>
      </c>
      <c r="AL165" s="14" t="str">
        <f>IFERROR(VLOOKUP(AK165,'CRUCE RIESGOS'!$C$21:$D$294,2,FALSE),"")</f>
        <v/>
      </c>
      <c r="AM165" s="14">
        <v>14.800000000000299</v>
      </c>
      <c r="AN165" s="14" t="str">
        <f>IFERROR(VLOOKUP(AM165,'CRUCE RIESGOS'!$C$21:$D$294,2,FALSE),"")</f>
        <v/>
      </c>
      <c r="AO165" s="14">
        <v>15.800000000000299</v>
      </c>
      <c r="AP165" s="14" t="str">
        <f>IFERROR(VLOOKUP(AO165,'CRUCE RIESGOS'!$C$21:$D$294,2,FALSE),"")</f>
        <v/>
      </c>
      <c r="AQ165" s="14">
        <v>16.800000000000299</v>
      </c>
      <c r="AR165" s="14" t="str">
        <f>IFERROR(VLOOKUP(AQ165,'CRUCE RIESGOS'!$C$21:$D$294,2,FALSE),"")</f>
        <v/>
      </c>
      <c r="AS165" s="14">
        <v>17.800000000000299</v>
      </c>
      <c r="AT165" s="14" t="str">
        <f>IFERROR(VLOOKUP(AS165,'CRUCE RIESGOS'!$C$21:$D$294,2,FALSE),"")</f>
        <v/>
      </c>
      <c r="AU165" s="14">
        <v>18.800000000000299</v>
      </c>
      <c r="AV165" s="14" t="str">
        <f>IFERROR(VLOOKUP(AU165,'CRUCE RIESGOS'!$C$21:$D$294,2,FALSE),"")</f>
        <v/>
      </c>
      <c r="AW165" s="14">
        <v>19.800000000000399</v>
      </c>
      <c r="AX165" s="14" t="str">
        <f>IFERROR(VLOOKUP(AW165,'CRUCE RIESGOS'!$C$21:$D$294,2,FALSE),"")</f>
        <v/>
      </c>
      <c r="AY165" s="14">
        <v>20.800000000000399</v>
      </c>
      <c r="AZ165" s="14" t="str">
        <f>IFERROR(VLOOKUP(AY165,'CRUCE RIESGOS'!$C$21:$D$294,2,FALSE),"")</f>
        <v/>
      </c>
      <c r="BA165" s="14">
        <v>21.800000000000399</v>
      </c>
      <c r="BB165" s="14" t="str">
        <f>IFERROR(VLOOKUP(BA165,'CRUCE RIESGOS'!$C$21:$D$294,2,FALSE),"")</f>
        <v/>
      </c>
      <c r="BC165" s="14">
        <v>22.800000000000399</v>
      </c>
      <c r="BD165" s="14" t="str">
        <f>IFERROR(VLOOKUP(BC165,'CRUCE RIESGOS'!$C$21:$D$294,2,FALSE),"")</f>
        <v/>
      </c>
      <c r="BE165" s="14">
        <v>23.800000000000399</v>
      </c>
      <c r="BF165" s="14" t="str">
        <f>IFERROR(VLOOKUP(BE165,'CRUCE RIESGOS'!$C$21:$D$294,2,FALSE),"")</f>
        <v/>
      </c>
      <c r="BG165" s="14">
        <v>24.800000000000502</v>
      </c>
      <c r="BH165" s="14" t="str">
        <f>IFERROR(VLOOKUP(BG165,'CRUCE RIESGOS'!$C$21:$D$294,2,FALSE),"")</f>
        <v/>
      </c>
      <c r="BI165" s="14">
        <v>25.800000000000502</v>
      </c>
      <c r="BJ165" s="14" t="str">
        <f>IFERROR(VLOOKUP(BI165,'CRUCE RIESGOS'!$C$21:$D$294,2,FALSE),"")</f>
        <v/>
      </c>
    </row>
    <row r="166" spans="13:62">
      <c r="N166" s="14" t="str">
        <f t="shared" si="17"/>
        <v/>
      </c>
      <c r="P166" s="14" t="str">
        <f>IF(P167&lt;&gt;""," -R","")</f>
        <v/>
      </c>
      <c r="R166" s="14" t="str">
        <f>IF(R167&lt;&gt;""," -R","")</f>
        <v/>
      </c>
      <c r="T166" s="14" t="str">
        <f>IF(T167&lt;&gt;""," -R","")</f>
        <v/>
      </c>
      <c r="V166" s="14" t="str">
        <f>IF(V167&lt;&gt;""," -R","")</f>
        <v/>
      </c>
      <c r="X166" s="14" t="str">
        <f>IF(X167&lt;&gt;""," -R","")</f>
        <v/>
      </c>
      <c r="Z166" s="14" t="str">
        <f>IF(Z167&lt;&gt;""," -R","")</f>
        <v/>
      </c>
      <c r="AB166" s="14" t="str">
        <f>IF(AB167&lt;&gt;""," -R","")</f>
        <v/>
      </c>
      <c r="AD166" s="14" t="str">
        <f>IF(AD167&lt;&gt;""," -R","")</f>
        <v/>
      </c>
      <c r="AF166" s="14" t="str">
        <f t="shared" si="18"/>
        <v/>
      </c>
      <c r="AH166" s="14" t="str">
        <f t="shared" si="19"/>
        <v/>
      </c>
      <c r="AJ166" s="14" t="str">
        <f t="shared" si="20"/>
        <v/>
      </c>
      <c r="AL166" s="14" t="str">
        <f t="shared" si="21"/>
        <v/>
      </c>
      <c r="AN166" s="14" t="str">
        <f t="shared" si="22"/>
        <v/>
      </c>
      <c r="AP166" s="14" t="str">
        <f t="shared" si="23"/>
        <v/>
      </c>
      <c r="AR166" s="14" t="str">
        <f t="shared" si="24"/>
        <v/>
      </c>
      <c r="AT166" s="14" t="str">
        <f t="shared" si="25"/>
        <v/>
      </c>
      <c r="AV166" s="14" t="str">
        <f t="shared" si="26"/>
        <v/>
      </c>
      <c r="AX166" s="14" t="str">
        <f t="shared" si="27"/>
        <v/>
      </c>
      <c r="AZ166" s="14" t="str">
        <f t="shared" si="28"/>
        <v/>
      </c>
      <c r="BB166" s="14" t="str">
        <f t="shared" si="29"/>
        <v/>
      </c>
      <c r="BD166" s="14" t="str">
        <f t="shared" si="30"/>
        <v/>
      </c>
      <c r="BF166" s="14" t="str">
        <f t="shared" si="31"/>
        <v/>
      </c>
      <c r="BH166" s="14" t="str">
        <f t="shared" si="32"/>
        <v/>
      </c>
      <c r="BJ166" s="14" t="str">
        <f t="shared" si="33"/>
        <v/>
      </c>
    </row>
    <row r="167" spans="13:62">
      <c r="M167" s="14">
        <v>1.81</v>
      </c>
      <c r="N167" s="14" t="str">
        <f>IFERROR(VLOOKUP(M167,'CRUCE RIESGOS'!$C$21:$D$294,2,FALSE),"")</f>
        <v/>
      </c>
      <c r="O167" s="14">
        <v>2.81000000000002</v>
      </c>
      <c r="P167" s="14" t="str">
        <f>IFERROR(VLOOKUP(O167,'CRUCE RIESGOS'!$C$21:$D$294,2,FALSE),"")</f>
        <v/>
      </c>
      <c r="Q167" s="14">
        <v>3.81000000000004</v>
      </c>
      <c r="R167" s="14" t="str">
        <f>IFERROR(VLOOKUP(Q167,'CRUCE RIESGOS'!$C$21:$D$294,2,FALSE),"")</f>
        <v/>
      </c>
      <c r="S167" s="14">
        <v>4.81000000000006</v>
      </c>
      <c r="T167" s="14" t="str">
        <f>IFERROR(VLOOKUP(S167,'CRUCE RIESGOS'!$C$21:$D$294,2,FALSE),"")</f>
        <v/>
      </c>
      <c r="U167" s="14">
        <v>5.8100000000000804</v>
      </c>
      <c r="V167" s="14" t="str">
        <f>IFERROR(VLOOKUP(U167,'CRUCE RIESGOS'!$C$21:$D$294,2,FALSE),"")</f>
        <v/>
      </c>
      <c r="W167" s="14">
        <v>6.8100000000001</v>
      </c>
      <c r="X167" s="14" t="str">
        <f>IFERROR(VLOOKUP(W167,'CRUCE RIESGOS'!$C$21:$D$294,2,FALSE),"")</f>
        <v/>
      </c>
      <c r="Y167" s="14">
        <v>7.8100000000001204</v>
      </c>
      <c r="Z167" s="14" t="str">
        <f>IFERROR(VLOOKUP(Y167,'CRUCE RIESGOS'!$C$21:$D$294,2,FALSE),"")</f>
        <v/>
      </c>
      <c r="AA167" s="14">
        <v>8.8100000000001408</v>
      </c>
      <c r="AB167" s="14" t="str">
        <f>IFERROR(VLOOKUP(AA167,'CRUCE RIESGOS'!$C$21:$D$294,2,FALSE),"")</f>
        <v/>
      </c>
      <c r="AC167" s="14">
        <v>9.8100000000001604</v>
      </c>
      <c r="AD167" s="14" t="str">
        <f>IFERROR(VLOOKUP(AC167,'CRUCE RIESGOS'!$C$21:$D$294,2,FALSE),"")</f>
        <v/>
      </c>
      <c r="AE167" s="14">
        <v>10.810000000000199</v>
      </c>
      <c r="AF167" s="14" t="str">
        <f>IFERROR(VLOOKUP(AE167,'CRUCE RIESGOS'!$C$21:$D$294,2,FALSE),"")</f>
        <v/>
      </c>
      <c r="AG167" s="14">
        <v>11.810000000000199</v>
      </c>
      <c r="AH167" s="14" t="str">
        <f>IFERROR(VLOOKUP(AG167,'CRUCE RIESGOS'!$C$21:$D$294,2,FALSE),"")</f>
        <v/>
      </c>
      <c r="AI167" s="14">
        <v>12.810000000000199</v>
      </c>
      <c r="AJ167" s="14" t="str">
        <f>IFERROR(VLOOKUP(AI167,'CRUCE RIESGOS'!$C$21:$D$294,2,FALSE),"")</f>
        <v/>
      </c>
      <c r="AK167" s="14">
        <v>13.810000000000199</v>
      </c>
      <c r="AL167" s="14" t="str">
        <f>IFERROR(VLOOKUP(AK167,'CRUCE RIESGOS'!$C$21:$D$294,2,FALSE),"")</f>
        <v/>
      </c>
      <c r="AM167" s="14">
        <v>14.810000000000301</v>
      </c>
      <c r="AN167" s="14" t="str">
        <f>IFERROR(VLOOKUP(AM167,'CRUCE RIESGOS'!$C$21:$D$294,2,FALSE),"")</f>
        <v/>
      </c>
      <c r="AO167" s="14">
        <v>15.810000000000301</v>
      </c>
      <c r="AP167" s="14" t="str">
        <f>IFERROR(VLOOKUP(AO167,'CRUCE RIESGOS'!$C$21:$D$294,2,FALSE),"")</f>
        <v/>
      </c>
      <c r="AQ167" s="14">
        <v>16.810000000000301</v>
      </c>
      <c r="AR167" s="14" t="str">
        <f>IFERROR(VLOOKUP(AQ167,'CRUCE RIESGOS'!$C$21:$D$294,2,FALSE),"")</f>
        <v/>
      </c>
      <c r="AS167" s="14">
        <v>17.810000000000301</v>
      </c>
      <c r="AT167" s="14" t="str">
        <f>IFERROR(VLOOKUP(AS167,'CRUCE RIESGOS'!$C$21:$D$294,2,FALSE),"")</f>
        <v/>
      </c>
      <c r="AU167" s="14">
        <v>18.810000000000301</v>
      </c>
      <c r="AV167" s="14" t="str">
        <f>IFERROR(VLOOKUP(AU167,'CRUCE RIESGOS'!$C$21:$D$294,2,FALSE),"")</f>
        <v/>
      </c>
      <c r="AW167" s="14">
        <v>19.8100000000004</v>
      </c>
      <c r="AX167" s="14" t="str">
        <f>IFERROR(VLOOKUP(AW167,'CRUCE RIESGOS'!$C$21:$D$294,2,FALSE),"")</f>
        <v/>
      </c>
      <c r="AY167" s="14">
        <v>20.8100000000004</v>
      </c>
      <c r="AZ167" s="14" t="str">
        <f>IFERROR(VLOOKUP(AY167,'CRUCE RIESGOS'!$C$21:$D$294,2,FALSE),"")</f>
        <v/>
      </c>
      <c r="BA167" s="14">
        <v>21.8100000000004</v>
      </c>
      <c r="BB167" s="14" t="str">
        <f>IFERROR(VLOOKUP(BA167,'CRUCE RIESGOS'!$C$21:$D$294,2,FALSE),"")</f>
        <v/>
      </c>
      <c r="BC167" s="14">
        <v>22.8100000000004</v>
      </c>
      <c r="BD167" s="14" t="str">
        <f>IFERROR(VLOOKUP(BC167,'CRUCE RIESGOS'!$C$21:$D$294,2,FALSE),"")</f>
        <v/>
      </c>
      <c r="BE167" s="14">
        <v>23.8100000000004</v>
      </c>
      <c r="BF167" s="14" t="str">
        <f>IFERROR(VLOOKUP(BE167,'CRUCE RIESGOS'!$C$21:$D$294,2,FALSE),"")</f>
        <v/>
      </c>
      <c r="BG167" s="14">
        <v>24.8100000000005</v>
      </c>
      <c r="BH167" s="14" t="str">
        <f>IFERROR(VLOOKUP(BG167,'CRUCE RIESGOS'!$C$21:$D$294,2,FALSE),"")</f>
        <v/>
      </c>
      <c r="BI167" s="14">
        <v>25.8100000000005</v>
      </c>
      <c r="BJ167" s="14" t="str">
        <f>IFERROR(VLOOKUP(BI167,'CRUCE RIESGOS'!$C$21:$D$294,2,FALSE),"")</f>
        <v/>
      </c>
    </row>
    <row r="168" spans="13:62">
      <c r="N168" s="14" t="str">
        <f t="shared" si="17"/>
        <v/>
      </c>
      <c r="P168" s="14" t="str">
        <f>IF(P169&lt;&gt;""," -R","")</f>
        <v/>
      </c>
      <c r="R168" s="14" t="str">
        <f>IF(R169&lt;&gt;""," -R","")</f>
        <v/>
      </c>
      <c r="T168" s="14" t="str">
        <f>IF(T169&lt;&gt;""," -R","")</f>
        <v/>
      </c>
      <c r="V168" s="14" t="str">
        <f>IF(V169&lt;&gt;""," -R","")</f>
        <v/>
      </c>
      <c r="X168" s="14" t="str">
        <f>IF(X169&lt;&gt;""," -R","")</f>
        <v/>
      </c>
      <c r="Z168" s="14" t="str">
        <f>IF(Z169&lt;&gt;""," -R","")</f>
        <v/>
      </c>
      <c r="AB168" s="14" t="str">
        <f>IF(AB169&lt;&gt;""," -R","")</f>
        <v/>
      </c>
      <c r="AD168" s="14" t="str">
        <f>IF(AD169&lt;&gt;""," -R","")</f>
        <v/>
      </c>
      <c r="AF168" s="14" t="str">
        <f t="shared" si="18"/>
        <v/>
      </c>
      <c r="AH168" s="14" t="str">
        <f t="shared" si="19"/>
        <v/>
      </c>
      <c r="AJ168" s="14" t="str">
        <f t="shared" si="20"/>
        <v/>
      </c>
      <c r="AL168" s="14" t="str">
        <f t="shared" si="21"/>
        <v/>
      </c>
      <c r="AN168" s="14" t="str">
        <f t="shared" si="22"/>
        <v/>
      </c>
      <c r="AP168" s="14" t="str">
        <f t="shared" si="23"/>
        <v/>
      </c>
      <c r="AR168" s="14" t="str">
        <f t="shared" si="24"/>
        <v/>
      </c>
      <c r="AT168" s="14" t="str">
        <f t="shared" si="25"/>
        <v/>
      </c>
      <c r="AV168" s="14" t="str">
        <f t="shared" si="26"/>
        <v/>
      </c>
      <c r="AX168" s="14" t="str">
        <f t="shared" si="27"/>
        <v/>
      </c>
      <c r="AZ168" s="14" t="str">
        <f t="shared" si="28"/>
        <v/>
      </c>
      <c r="BB168" s="14" t="str">
        <f t="shared" si="29"/>
        <v/>
      </c>
      <c r="BD168" s="14" t="str">
        <f t="shared" si="30"/>
        <v/>
      </c>
      <c r="BF168" s="14" t="str">
        <f t="shared" si="31"/>
        <v/>
      </c>
      <c r="BH168" s="14" t="str">
        <f t="shared" si="32"/>
        <v/>
      </c>
      <c r="BJ168" s="14" t="str">
        <f t="shared" si="33"/>
        <v/>
      </c>
    </row>
    <row r="169" spans="13:62">
      <c r="M169" s="14">
        <v>1.82</v>
      </c>
      <c r="N169" s="14" t="str">
        <f>IFERROR(VLOOKUP(M169,'CRUCE RIESGOS'!$C$21:$D$294,2,FALSE),"")</f>
        <v/>
      </c>
      <c r="O169" s="14">
        <v>2.8200000000000198</v>
      </c>
      <c r="P169" s="14" t="str">
        <f>IFERROR(VLOOKUP(O169,'CRUCE RIESGOS'!$C$21:$D$294,2,FALSE),"")</f>
        <v/>
      </c>
      <c r="Q169" s="14">
        <v>3.8200000000000398</v>
      </c>
      <c r="R169" s="14" t="str">
        <f>IFERROR(VLOOKUP(Q169,'CRUCE RIESGOS'!$C$21:$D$294,2,FALSE),"")</f>
        <v/>
      </c>
      <c r="S169" s="14">
        <v>4.8200000000000598</v>
      </c>
      <c r="T169" s="14" t="str">
        <f>IFERROR(VLOOKUP(S169,'CRUCE RIESGOS'!$C$21:$D$294,2,FALSE),"")</f>
        <v/>
      </c>
      <c r="U169" s="14">
        <v>5.8200000000000802</v>
      </c>
      <c r="V169" s="14" t="str">
        <f>IFERROR(VLOOKUP(U169,'CRUCE RIESGOS'!$C$21:$D$294,2,FALSE),"")</f>
        <v/>
      </c>
      <c r="W169" s="14">
        <v>6.8200000000000998</v>
      </c>
      <c r="X169" s="14" t="str">
        <f>IFERROR(VLOOKUP(W169,'CRUCE RIESGOS'!$C$21:$D$294,2,FALSE),"")</f>
        <v/>
      </c>
      <c r="Y169" s="14">
        <v>7.8200000000001202</v>
      </c>
      <c r="Z169" s="14" t="str">
        <f>IFERROR(VLOOKUP(Y169,'CRUCE RIESGOS'!$C$21:$D$294,2,FALSE),"")</f>
        <v/>
      </c>
      <c r="AA169" s="14">
        <v>8.8200000000001406</v>
      </c>
      <c r="AB169" s="14" t="str">
        <f>IFERROR(VLOOKUP(AA169,'CRUCE RIESGOS'!$C$21:$D$294,2,FALSE),"")</f>
        <v/>
      </c>
      <c r="AC169" s="14">
        <v>9.8200000000001602</v>
      </c>
      <c r="AD169" s="14" t="str">
        <f>IFERROR(VLOOKUP(AC169,'CRUCE RIESGOS'!$C$21:$D$294,2,FALSE),"")</f>
        <v/>
      </c>
      <c r="AE169" s="14">
        <v>10.820000000000199</v>
      </c>
      <c r="AF169" s="14" t="str">
        <f>IFERROR(VLOOKUP(AE169,'CRUCE RIESGOS'!$C$21:$D$294,2,FALSE),"")</f>
        <v/>
      </c>
      <c r="AG169" s="14">
        <v>11.820000000000199</v>
      </c>
      <c r="AH169" s="14" t="str">
        <f>IFERROR(VLOOKUP(AG169,'CRUCE RIESGOS'!$C$21:$D$294,2,FALSE),"")</f>
        <v/>
      </c>
      <c r="AI169" s="14">
        <v>12.820000000000199</v>
      </c>
      <c r="AJ169" s="14" t="str">
        <f>IFERROR(VLOOKUP(AI169,'CRUCE RIESGOS'!$C$21:$D$294,2,FALSE),"")</f>
        <v/>
      </c>
      <c r="AK169" s="14">
        <v>13.820000000000199</v>
      </c>
      <c r="AL169" s="14" t="str">
        <f>IFERROR(VLOOKUP(AK169,'CRUCE RIESGOS'!$C$21:$D$294,2,FALSE),"")</f>
        <v/>
      </c>
      <c r="AM169" s="14">
        <v>14.8200000000003</v>
      </c>
      <c r="AN169" s="14" t="str">
        <f>IFERROR(VLOOKUP(AM169,'CRUCE RIESGOS'!$C$21:$D$294,2,FALSE),"")</f>
        <v/>
      </c>
      <c r="AO169" s="14">
        <v>15.8200000000003</v>
      </c>
      <c r="AP169" s="14" t="str">
        <f>IFERROR(VLOOKUP(AO169,'CRUCE RIESGOS'!$C$21:$D$294,2,FALSE),"")</f>
        <v/>
      </c>
      <c r="AQ169" s="14">
        <v>16.820000000000299</v>
      </c>
      <c r="AR169" s="14" t="str">
        <f>IFERROR(VLOOKUP(AQ169,'CRUCE RIESGOS'!$C$21:$D$294,2,FALSE),"")</f>
        <v/>
      </c>
      <c r="AS169" s="14">
        <v>17.820000000000299</v>
      </c>
      <c r="AT169" s="14" t="str">
        <f>IFERROR(VLOOKUP(AS169,'CRUCE RIESGOS'!$C$21:$D$294,2,FALSE),"")</f>
        <v/>
      </c>
      <c r="AU169" s="14">
        <v>18.820000000000299</v>
      </c>
      <c r="AV169" s="14" t="str">
        <f>IFERROR(VLOOKUP(AU169,'CRUCE RIESGOS'!$C$21:$D$294,2,FALSE),"")</f>
        <v/>
      </c>
      <c r="AW169" s="14">
        <v>19.820000000000402</v>
      </c>
      <c r="AX169" s="14" t="str">
        <f>IFERROR(VLOOKUP(AW169,'CRUCE RIESGOS'!$C$21:$D$294,2,FALSE),"")</f>
        <v/>
      </c>
      <c r="AY169" s="14">
        <v>20.820000000000402</v>
      </c>
      <c r="AZ169" s="14" t="str">
        <f>IFERROR(VLOOKUP(AY169,'CRUCE RIESGOS'!$C$21:$D$294,2,FALSE),"")</f>
        <v/>
      </c>
      <c r="BA169" s="14">
        <v>21.820000000000402</v>
      </c>
      <c r="BB169" s="14" t="str">
        <f>IFERROR(VLOOKUP(BA169,'CRUCE RIESGOS'!$C$21:$D$294,2,FALSE),"")</f>
        <v/>
      </c>
      <c r="BC169" s="14">
        <v>22.820000000000402</v>
      </c>
      <c r="BD169" s="14" t="str">
        <f>IFERROR(VLOOKUP(BC169,'CRUCE RIESGOS'!$C$21:$D$294,2,FALSE),"")</f>
        <v/>
      </c>
      <c r="BE169" s="14">
        <v>23.820000000000402</v>
      </c>
      <c r="BF169" s="14" t="str">
        <f>IFERROR(VLOOKUP(BE169,'CRUCE RIESGOS'!$C$21:$D$294,2,FALSE),"")</f>
        <v/>
      </c>
      <c r="BG169" s="14">
        <v>24.820000000000501</v>
      </c>
      <c r="BH169" s="14" t="str">
        <f>IFERROR(VLOOKUP(BG169,'CRUCE RIESGOS'!$C$21:$D$294,2,FALSE),"")</f>
        <v/>
      </c>
      <c r="BI169" s="14">
        <v>25.820000000000501</v>
      </c>
      <c r="BJ169" s="14" t="str">
        <f>IFERROR(VLOOKUP(BI169,'CRUCE RIESGOS'!$C$21:$D$294,2,FALSE),"")</f>
        <v/>
      </c>
    </row>
    <row r="170" spans="13:62">
      <c r="N170" s="14" t="str">
        <f t="shared" si="17"/>
        <v/>
      </c>
      <c r="P170" s="14" t="str">
        <f>IF(P171&lt;&gt;""," -R","")</f>
        <v/>
      </c>
      <c r="R170" s="14" t="str">
        <f>IF(R171&lt;&gt;""," -R","")</f>
        <v/>
      </c>
      <c r="T170" s="14" t="str">
        <f>IF(T171&lt;&gt;""," -R","")</f>
        <v/>
      </c>
      <c r="V170" s="14" t="str">
        <f>IF(V171&lt;&gt;""," -R","")</f>
        <v/>
      </c>
      <c r="X170" s="14" t="str">
        <f>IF(X171&lt;&gt;""," -R","")</f>
        <v/>
      </c>
      <c r="Z170" s="14" t="str">
        <f>IF(Z171&lt;&gt;""," -R","")</f>
        <v/>
      </c>
      <c r="AB170" s="14" t="str">
        <f>IF(AB171&lt;&gt;""," -R","")</f>
        <v/>
      </c>
      <c r="AD170" s="14" t="str">
        <f>IF(AD171&lt;&gt;""," -R","")</f>
        <v/>
      </c>
      <c r="AF170" s="14" t="str">
        <f t="shared" si="18"/>
        <v/>
      </c>
      <c r="AH170" s="14" t="str">
        <f t="shared" si="19"/>
        <v/>
      </c>
      <c r="AJ170" s="14" t="str">
        <f t="shared" si="20"/>
        <v/>
      </c>
      <c r="AL170" s="14" t="str">
        <f t="shared" si="21"/>
        <v/>
      </c>
      <c r="AN170" s="14" t="str">
        <f t="shared" si="22"/>
        <v/>
      </c>
      <c r="AP170" s="14" t="str">
        <f t="shared" si="23"/>
        <v/>
      </c>
      <c r="AR170" s="14" t="str">
        <f t="shared" si="24"/>
        <v/>
      </c>
      <c r="AT170" s="14" t="str">
        <f t="shared" si="25"/>
        <v/>
      </c>
      <c r="AV170" s="14" t="str">
        <f t="shared" si="26"/>
        <v/>
      </c>
      <c r="AX170" s="14" t="str">
        <f t="shared" si="27"/>
        <v/>
      </c>
      <c r="AZ170" s="14" t="str">
        <f t="shared" si="28"/>
        <v/>
      </c>
      <c r="BB170" s="14" t="str">
        <f t="shared" si="29"/>
        <v/>
      </c>
      <c r="BD170" s="14" t="str">
        <f t="shared" si="30"/>
        <v/>
      </c>
      <c r="BF170" s="14" t="str">
        <f t="shared" si="31"/>
        <v/>
      </c>
      <c r="BH170" s="14" t="str">
        <f t="shared" si="32"/>
        <v/>
      </c>
      <c r="BJ170" s="14" t="str">
        <f t="shared" si="33"/>
        <v/>
      </c>
    </row>
    <row r="171" spans="13:62">
      <c r="M171" s="14">
        <v>1.83</v>
      </c>
      <c r="N171" s="14" t="str">
        <f>IFERROR(VLOOKUP(M171,'CRUCE RIESGOS'!$C$21:$D$294,2,FALSE),"")</f>
        <v/>
      </c>
      <c r="O171" s="14">
        <v>2.8300000000000201</v>
      </c>
      <c r="P171" s="14" t="str">
        <f>IFERROR(VLOOKUP(O171,'CRUCE RIESGOS'!$C$21:$D$294,2,FALSE),"")</f>
        <v/>
      </c>
      <c r="Q171" s="14">
        <v>3.83000000000004</v>
      </c>
      <c r="R171" s="14" t="str">
        <f>IFERROR(VLOOKUP(Q171,'CRUCE RIESGOS'!$C$21:$D$294,2,FALSE),"")</f>
        <v/>
      </c>
      <c r="S171" s="14">
        <v>4.8300000000000596</v>
      </c>
      <c r="T171" s="14" t="str">
        <f>IFERROR(VLOOKUP(S171,'CRUCE RIESGOS'!$C$21:$D$294,2,FALSE),"")</f>
        <v/>
      </c>
      <c r="U171" s="14">
        <v>5.83000000000008</v>
      </c>
      <c r="V171" s="14" t="str">
        <f>IFERROR(VLOOKUP(U171,'CRUCE RIESGOS'!$C$21:$D$294,2,FALSE),"")</f>
        <v/>
      </c>
      <c r="W171" s="14">
        <v>6.8300000000001004</v>
      </c>
      <c r="X171" s="14" t="str">
        <f>IFERROR(VLOOKUP(W171,'CRUCE RIESGOS'!$C$21:$D$294,2,FALSE),"")</f>
        <v/>
      </c>
      <c r="Y171" s="14">
        <v>7.83000000000012</v>
      </c>
      <c r="Z171" s="14" t="str">
        <f>IFERROR(VLOOKUP(Y171,'CRUCE RIESGOS'!$C$21:$D$294,2,FALSE),"")</f>
        <v/>
      </c>
      <c r="AA171" s="14">
        <v>8.8300000000001404</v>
      </c>
      <c r="AB171" s="14" t="str">
        <f>IFERROR(VLOOKUP(AA171,'CRUCE RIESGOS'!$C$21:$D$294,2,FALSE),"")</f>
        <v/>
      </c>
      <c r="AC171" s="14">
        <v>9.8300000000001599</v>
      </c>
      <c r="AD171" s="14" t="str">
        <f>IFERROR(VLOOKUP(AC171,'CRUCE RIESGOS'!$C$21:$D$294,2,FALSE),"")</f>
        <v/>
      </c>
      <c r="AE171" s="14">
        <v>10.830000000000201</v>
      </c>
      <c r="AF171" s="14" t="str">
        <f>IFERROR(VLOOKUP(AE171,'CRUCE RIESGOS'!$C$21:$D$294,2,FALSE),"")</f>
        <v/>
      </c>
      <c r="AG171" s="14">
        <v>11.830000000000201</v>
      </c>
      <c r="AH171" s="14" t="str">
        <f>IFERROR(VLOOKUP(AG171,'CRUCE RIESGOS'!$C$21:$D$294,2,FALSE),"")</f>
        <v/>
      </c>
      <c r="AI171" s="14">
        <v>12.830000000000201</v>
      </c>
      <c r="AJ171" s="14" t="str">
        <f>IFERROR(VLOOKUP(AI171,'CRUCE RIESGOS'!$C$21:$D$294,2,FALSE),"")</f>
        <v/>
      </c>
      <c r="AK171" s="14">
        <v>13.830000000000201</v>
      </c>
      <c r="AL171" s="14" t="str">
        <f>IFERROR(VLOOKUP(AK171,'CRUCE RIESGOS'!$C$21:$D$294,2,FALSE),"")</f>
        <v/>
      </c>
      <c r="AM171" s="14">
        <v>14.8300000000003</v>
      </c>
      <c r="AN171" s="14" t="str">
        <f>IFERROR(VLOOKUP(AM171,'CRUCE RIESGOS'!$C$21:$D$294,2,FALSE),"")</f>
        <v/>
      </c>
      <c r="AO171" s="14">
        <v>15.8300000000003</v>
      </c>
      <c r="AP171" s="14" t="str">
        <f>IFERROR(VLOOKUP(AO171,'CRUCE RIESGOS'!$C$21:$D$294,2,FALSE),"")</f>
        <v/>
      </c>
      <c r="AQ171" s="14">
        <v>16.8300000000003</v>
      </c>
      <c r="AR171" s="14" t="str">
        <f>IFERROR(VLOOKUP(AQ171,'CRUCE RIESGOS'!$C$21:$D$294,2,FALSE),"")</f>
        <v/>
      </c>
      <c r="AS171" s="14">
        <v>17.8300000000003</v>
      </c>
      <c r="AT171" s="14" t="str">
        <f>IFERROR(VLOOKUP(AS171,'CRUCE RIESGOS'!$C$21:$D$294,2,FALSE),"")</f>
        <v/>
      </c>
      <c r="AU171" s="14">
        <v>18.8300000000003</v>
      </c>
      <c r="AV171" s="14" t="str">
        <f>IFERROR(VLOOKUP(AU171,'CRUCE RIESGOS'!$C$21:$D$294,2,FALSE),"")</f>
        <v/>
      </c>
      <c r="AW171" s="14">
        <v>19.8300000000004</v>
      </c>
      <c r="AX171" s="14" t="str">
        <f>IFERROR(VLOOKUP(AW171,'CRUCE RIESGOS'!$C$21:$D$294,2,FALSE),"")</f>
        <v/>
      </c>
      <c r="AY171" s="14">
        <v>20.8300000000004</v>
      </c>
      <c r="AZ171" s="14" t="str">
        <f>IFERROR(VLOOKUP(AY171,'CRUCE RIESGOS'!$C$21:$D$294,2,FALSE),"")</f>
        <v/>
      </c>
      <c r="BA171" s="14">
        <v>21.8300000000004</v>
      </c>
      <c r="BB171" s="14" t="str">
        <f>IFERROR(VLOOKUP(BA171,'CRUCE RIESGOS'!$C$21:$D$294,2,FALSE),"")</f>
        <v/>
      </c>
      <c r="BC171" s="14">
        <v>22.8300000000004</v>
      </c>
      <c r="BD171" s="14" t="str">
        <f>IFERROR(VLOOKUP(BC171,'CRUCE RIESGOS'!$C$21:$D$294,2,FALSE),"")</f>
        <v/>
      </c>
      <c r="BE171" s="14">
        <v>23.8300000000004</v>
      </c>
      <c r="BF171" s="14" t="str">
        <f>IFERROR(VLOOKUP(BE171,'CRUCE RIESGOS'!$C$21:$D$294,2,FALSE),"")</f>
        <v/>
      </c>
      <c r="BG171" s="14">
        <v>24.830000000000499</v>
      </c>
      <c r="BH171" s="14" t="str">
        <f>IFERROR(VLOOKUP(BG171,'CRUCE RIESGOS'!$C$21:$D$294,2,FALSE),"")</f>
        <v/>
      </c>
      <c r="BI171" s="14">
        <v>25.830000000000499</v>
      </c>
      <c r="BJ171" s="14" t="str">
        <f>IFERROR(VLOOKUP(BI171,'CRUCE RIESGOS'!$C$21:$D$294,2,FALSE),"")</f>
        <v/>
      </c>
    </row>
    <row r="172" spans="13:62">
      <c r="N172" s="14" t="str">
        <f t="shared" si="17"/>
        <v/>
      </c>
      <c r="P172" s="14" t="str">
        <f>IF(P173&lt;&gt;""," -R","")</f>
        <v/>
      </c>
      <c r="R172" s="14" t="str">
        <f>IF(R173&lt;&gt;""," -R","")</f>
        <v/>
      </c>
      <c r="T172" s="14" t="str">
        <f>IF(T173&lt;&gt;""," -R","")</f>
        <v/>
      </c>
      <c r="V172" s="14" t="str">
        <f>IF(V173&lt;&gt;""," -R","")</f>
        <v/>
      </c>
      <c r="X172" s="14" t="str">
        <f>IF(X173&lt;&gt;""," -R","")</f>
        <v/>
      </c>
      <c r="Z172" s="14" t="str">
        <f>IF(Z173&lt;&gt;""," -R","")</f>
        <v/>
      </c>
      <c r="AB172" s="14" t="str">
        <f>IF(AB173&lt;&gt;""," -R","")</f>
        <v/>
      </c>
      <c r="AD172" s="14" t="str">
        <f>IF(AD173&lt;&gt;""," -R","")</f>
        <v/>
      </c>
      <c r="AF172" s="14" t="str">
        <f t="shared" si="18"/>
        <v/>
      </c>
      <c r="AH172" s="14" t="str">
        <f t="shared" si="19"/>
        <v/>
      </c>
      <c r="AJ172" s="14" t="str">
        <f t="shared" si="20"/>
        <v/>
      </c>
      <c r="AL172" s="14" t="str">
        <f t="shared" si="21"/>
        <v/>
      </c>
      <c r="AN172" s="14" t="str">
        <f t="shared" si="22"/>
        <v/>
      </c>
      <c r="AP172" s="14" t="str">
        <f t="shared" si="23"/>
        <v/>
      </c>
      <c r="AR172" s="14" t="str">
        <f t="shared" si="24"/>
        <v/>
      </c>
      <c r="AT172" s="14" t="str">
        <f t="shared" si="25"/>
        <v/>
      </c>
      <c r="AV172" s="14" t="str">
        <f t="shared" si="26"/>
        <v/>
      </c>
      <c r="AX172" s="14" t="str">
        <f t="shared" si="27"/>
        <v/>
      </c>
      <c r="AZ172" s="14" t="str">
        <f t="shared" si="28"/>
        <v/>
      </c>
      <c r="BB172" s="14" t="str">
        <f t="shared" si="29"/>
        <v/>
      </c>
      <c r="BD172" s="14" t="str">
        <f t="shared" si="30"/>
        <v/>
      </c>
      <c r="BF172" s="14" t="str">
        <f t="shared" si="31"/>
        <v/>
      </c>
      <c r="BH172" s="14" t="str">
        <f t="shared" si="32"/>
        <v/>
      </c>
      <c r="BJ172" s="14" t="str">
        <f t="shared" si="33"/>
        <v/>
      </c>
    </row>
    <row r="173" spans="13:62">
      <c r="M173" s="14">
        <v>1.84</v>
      </c>
      <c r="N173" s="14" t="str">
        <f>IFERROR(VLOOKUP(M173,'CRUCE RIESGOS'!$C$21:$D$294,2,FALSE),"")</f>
        <v/>
      </c>
      <c r="O173" s="14">
        <v>2.8400000000000198</v>
      </c>
      <c r="P173" s="14" t="str">
        <f>IFERROR(VLOOKUP(O173,'CRUCE RIESGOS'!$C$21:$D$294,2,FALSE),"")</f>
        <v/>
      </c>
      <c r="Q173" s="14">
        <v>3.8400000000000398</v>
      </c>
      <c r="R173" s="14" t="str">
        <f>IFERROR(VLOOKUP(Q173,'CRUCE RIESGOS'!$C$21:$D$294,2,FALSE),"")</f>
        <v/>
      </c>
      <c r="S173" s="14">
        <v>4.8400000000000603</v>
      </c>
      <c r="T173" s="14" t="str">
        <f>IFERROR(VLOOKUP(S173,'CRUCE RIESGOS'!$C$21:$D$294,2,FALSE),"")</f>
        <v/>
      </c>
      <c r="U173" s="14">
        <v>5.8400000000000798</v>
      </c>
      <c r="V173" s="14" t="str">
        <f>IFERROR(VLOOKUP(U173,'CRUCE RIESGOS'!$C$21:$D$294,2,FALSE),"")</f>
        <v/>
      </c>
      <c r="W173" s="14">
        <v>6.8400000000001002</v>
      </c>
      <c r="X173" s="14" t="str">
        <f>IFERROR(VLOOKUP(W173,'CRUCE RIESGOS'!$C$21:$D$294,2,FALSE),"")</f>
        <v/>
      </c>
      <c r="Y173" s="14">
        <v>7.8400000000001198</v>
      </c>
      <c r="Z173" s="14" t="str">
        <f>IFERROR(VLOOKUP(Y173,'CRUCE RIESGOS'!$C$21:$D$294,2,FALSE),"")</f>
        <v/>
      </c>
      <c r="AA173" s="14">
        <v>8.8400000000001402</v>
      </c>
      <c r="AB173" s="14" t="str">
        <f>IFERROR(VLOOKUP(AA173,'CRUCE RIESGOS'!$C$21:$D$294,2,FALSE),"")</f>
        <v/>
      </c>
      <c r="AC173" s="14">
        <v>9.8400000000001597</v>
      </c>
      <c r="AD173" s="14" t="str">
        <f>IFERROR(VLOOKUP(AC173,'CRUCE RIESGOS'!$C$21:$D$294,2,FALSE),"")</f>
        <v/>
      </c>
      <c r="AE173" s="14">
        <v>10.840000000000201</v>
      </c>
      <c r="AF173" s="14" t="str">
        <f>IFERROR(VLOOKUP(AE173,'CRUCE RIESGOS'!$C$21:$D$294,2,FALSE),"")</f>
        <v/>
      </c>
      <c r="AG173" s="14">
        <v>11.840000000000201</v>
      </c>
      <c r="AH173" s="14" t="str">
        <f>IFERROR(VLOOKUP(AG173,'CRUCE RIESGOS'!$C$21:$D$294,2,FALSE),"")</f>
        <v/>
      </c>
      <c r="AI173" s="14">
        <v>12.840000000000201</v>
      </c>
      <c r="AJ173" s="14" t="str">
        <f>IFERROR(VLOOKUP(AI173,'CRUCE RIESGOS'!$C$21:$D$294,2,FALSE),"")</f>
        <v/>
      </c>
      <c r="AK173" s="14">
        <v>13.840000000000201</v>
      </c>
      <c r="AL173" s="14" t="str">
        <f>IFERROR(VLOOKUP(AK173,'CRUCE RIESGOS'!$C$21:$D$294,2,FALSE),"")</f>
        <v/>
      </c>
      <c r="AM173" s="14">
        <v>14.8400000000003</v>
      </c>
      <c r="AN173" s="14" t="str">
        <f>IFERROR(VLOOKUP(AM173,'CRUCE RIESGOS'!$C$21:$D$294,2,FALSE),"")</f>
        <v/>
      </c>
      <c r="AO173" s="14">
        <v>15.8400000000003</v>
      </c>
      <c r="AP173" s="14" t="str">
        <f>IFERROR(VLOOKUP(AO173,'CRUCE RIESGOS'!$C$21:$D$294,2,FALSE),"")</f>
        <v/>
      </c>
      <c r="AQ173" s="14">
        <v>16.840000000000298</v>
      </c>
      <c r="AR173" s="14" t="str">
        <f>IFERROR(VLOOKUP(AQ173,'CRUCE RIESGOS'!$C$21:$D$294,2,FALSE),"")</f>
        <v/>
      </c>
      <c r="AS173" s="14">
        <v>17.840000000000298</v>
      </c>
      <c r="AT173" s="14" t="str">
        <f>IFERROR(VLOOKUP(AS173,'CRUCE RIESGOS'!$C$21:$D$294,2,FALSE),"")</f>
        <v/>
      </c>
      <c r="AU173" s="14">
        <v>18.840000000000298</v>
      </c>
      <c r="AV173" s="14" t="str">
        <f>IFERROR(VLOOKUP(AU173,'CRUCE RIESGOS'!$C$21:$D$294,2,FALSE),"")</f>
        <v/>
      </c>
      <c r="AW173" s="14">
        <v>19.840000000000401</v>
      </c>
      <c r="AX173" s="14" t="str">
        <f>IFERROR(VLOOKUP(AW173,'CRUCE RIESGOS'!$C$21:$D$294,2,FALSE),"")</f>
        <v/>
      </c>
      <c r="AY173" s="14">
        <v>20.840000000000401</v>
      </c>
      <c r="AZ173" s="14" t="str">
        <f>IFERROR(VLOOKUP(AY173,'CRUCE RIESGOS'!$C$21:$D$294,2,FALSE),"")</f>
        <v/>
      </c>
      <c r="BA173" s="14">
        <v>21.840000000000401</v>
      </c>
      <c r="BB173" s="14" t="str">
        <f>IFERROR(VLOOKUP(BA173,'CRUCE RIESGOS'!$C$21:$D$294,2,FALSE),"")</f>
        <v/>
      </c>
      <c r="BC173" s="14">
        <v>22.840000000000401</v>
      </c>
      <c r="BD173" s="14" t="str">
        <f>IFERROR(VLOOKUP(BC173,'CRUCE RIESGOS'!$C$21:$D$294,2,FALSE),"")</f>
        <v/>
      </c>
      <c r="BE173" s="14">
        <v>23.840000000000401</v>
      </c>
      <c r="BF173" s="14" t="str">
        <f>IFERROR(VLOOKUP(BE173,'CRUCE RIESGOS'!$C$21:$D$294,2,FALSE),"")</f>
        <v/>
      </c>
      <c r="BG173" s="14">
        <v>24.840000000000501</v>
      </c>
      <c r="BH173" s="14" t="str">
        <f>IFERROR(VLOOKUP(BG173,'CRUCE RIESGOS'!$C$21:$D$294,2,FALSE),"")</f>
        <v/>
      </c>
      <c r="BI173" s="14">
        <v>25.840000000000501</v>
      </c>
      <c r="BJ173" s="14" t="str">
        <f>IFERROR(VLOOKUP(BI173,'CRUCE RIESGOS'!$C$21:$D$294,2,FALSE),"")</f>
        <v/>
      </c>
    </row>
    <row r="174" spans="13:62">
      <c r="N174" s="14" t="str">
        <f t="shared" si="17"/>
        <v/>
      </c>
      <c r="P174" s="14" t="str">
        <f>IF(P175&lt;&gt;""," -R","")</f>
        <v/>
      </c>
      <c r="R174" s="14" t="str">
        <f>IF(R175&lt;&gt;""," -R","")</f>
        <v/>
      </c>
      <c r="T174" s="14" t="str">
        <f>IF(T175&lt;&gt;""," -R","")</f>
        <v/>
      </c>
      <c r="V174" s="14" t="str">
        <f>IF(V175&lt;&gt;""," -R","")</f>
        <v/>
      </c>
      <c r="X174" s="14" t="str">
        <f>IF(X175&lt;&gt;""," -R","")</f>
        <v/>
      </c>
      <c r="Z174" s="14" t="str">
        <f>IF(Z175&lt;&gt;""," -R","")</f>
        <v/>
      </c>
      <c r="AB174" s="14" t="str">
        <f>IF(AB175&lt;&gt;""," -R","")</f>
        <v/>
      </c>
      <c r="AD174" s="14" t="str">
        <f>IF(AD175&lt;&gt;""," -R","")</f>
        <v/>
      </c>
      <c r="AF174" s="14" t="str">
        <f t="shared" si="18"/>
        <v/>
      </c>
      <c r="AH174" s="14" t="str">
        <f t="shared" si="19"/>
        <v/>
      </c>
      <c r="AJ174" s="14" t="str">
        <f t="shared" si="20"/>
        <v/>
      </c>
      <c r="AL174" s="14" t="str">
        <f t="shared" si="21"/>
        <v/>
      </c>
      <c r="AN174" s="14" t="str">
        <f t="shared" si="22"/>
        <v/>
      </c>
      <c r="AP174" s="14" t="str">
        <f t="shared" si="23"/>
        <v/>
      </c>
      <c r="AR174" s="14" t="str">
        <f t="shared" si="24"/>
        <v/>
      </c>
      <c r="AT174" s="14" t="str">
        <f t="shared" si="25"/>
        <v/>
      </c>
      <c r="AV174" s="14" t="str">
        <f t="shared" si="26"/>
        <v/>
      </c>
      <c r="AX174" s="14" t="str">
        <f t="shared" si="27"/>
        <v/>
      </c>
      <c r="AZ174" s="14" t="str">
        <f t="shared" si="28"/>
        <v/>
      </c>
      <c r="BB174" s="14" t="str">
        <f t="shared" si="29"/>
        <v/>
      </c>
      <c r="BD174" s="14" t="str">
        <f t="shared" si="30"/>
        <v/>
      </c>
      <c r="BF174" s="14" t="str">
        <f t="shared" si="31"/>
        <v/>
      </c>
      <c r="BH174" s="14" t="str">
        <f t="shared" si="32"/>
        <v/>
      </c>
      <c r="BJ174" s="14" t="str">
        <f t="shared" si="33"/>
        <v/>
      </c>
    </row>
    <row r="175" spans="13:62">
      <c r="M175" s="14">
        <v>1.85</v>
      </c>
      <c r="N175" s="14" t="str">
        <f>IFERROR(VLOOKUP(M175,'CRUCE RIESGOS'!$C$21:$D$294,2,FALSE),"")</f>
        <v/>
      </c>
      <c r="O175" s="14">
        <v>2.8500000000000201</v>
      </c>
      <c r="P175" s="14" t="str">
        <f>IFERROR(VLOOKUP(O175,'CRUCE RIESGOS'!$C$21:$D$294,2,FALSE),"")</f>
        <v/>
      </c>
      <c r="Q175" s="14">
        <v>3.8500000000000401</v>
      </c>
      <c r="R175" s="14" t="str">
        <f>IFERROR(VLOOKUP(Q175,'CRUCE RIESGOS'!$C$21:$D$294,2,FALSE),"")</f>
        <v/>
      </c>
      <c r="S175" s="14">
        <v>4.85000000000006</v>
      </c>
      <c r="T175" s="14" t="str">
        <f>IFERROR(VLOOKUP(S175,'CRUCE RIESGOS'!$C$21:$D$294,2,FALSE),"")</f>
        <v/>
      </c>
      <c r="U175" s="14">
        <v>5.8500000000000796</v>
      </c>
      <c r="V175" s="14" t="str">
        <f>IFERROR(VLOOKUP(U175,'CRUCE RIESGOS'!$C$21:$D$294,2,FALSE),"")</f>
        <v/>
      </c>
      <c r="W175" s="14">
        <v>6.8500000000001</v>
      </c>
      <c r="X175" s="14" t="str">
        <f>IFERROR(VLOOKUP(W175,'CRUCE RIESGOS'!$C$21:$D$294,2,FALSE),"")</f>
        <v/>
      </c>
      <c r="Y175" s="14">
        <v>7.8500000000001204</v>
      </c>
      <c r="Z175" s="14" t="str">
        <f>IFERROR(VLOOKUP(Y175,'CRUCE RIESGOS'!$C$21:$D$294,2,FALSE),"")</f>
        <v/>
      </c>
      <c r="AA175" s="14">
        <v>8.85000000000014</v>
      </c>
      <c r="AB175" s="14" t="str">
        <f>IFERROR(VLOOKUP(AA175,'CRUCE RIESGOS'!$C$21:$D$294,2,FALSE),"")</f>
        <v/>
      </c>
      <c r="AC175" s="14">
        <v>9.8500000000001595</v>
      </c>
      <c r="AD175" s="14" t="str">
        <f>IFERROR(VLOOKUP(AC175,'CRUCE RIESGOS'!$C$21:$D$294,2,FALSE),"")</f>
        <v/>
      </c>
      <c r="AE175" s="14">
        <v>10.8500000000002</v>
      </c>
      <c r="AF175" s="14" t="str">
        <f>IFERROR(VLOOKUP(AE175,'CRUCE RIESGOS'!$C$21:$D$294,2,FALSE),"")</f>
        <v/>
      </c>
      <c r="AG175" s="14">
        <v>11.8500000000002</v>
      </c>
      <c r="AH175" s="14" t="str">
        <f>IFERROR(VLOOKUP(AG175,'CRUCE RIESGOS'!$C$21:$D$294,2,FALSE),"")</f>
        <v/>
      </c>
      <c r="AI175" s="14">
        <v>12.8500000000002</v>
      </c>
      <c r="AJ175" s="14" t="str">
        <f>IFERROR(VLOOKUP(AI175,'CRUCE RIESGOS'!$C$21:$D$294,2,FALSE),"")</f>
        <v/>
      </c>
      <c r="AK175" s="14">
        <v>13.8500000000002</v>
      </c>
      <c r="AL175" s="14" t="str">
        <f>IFERROR(VLOOKUP(AK175,'CRUCE RIESGOS'!$C$21:$D$294,2,FALSE),"")</f>
        <v/>
      </c>
      <c r="AM175" s="14">
        <v>14.8500000000003</v>
      </c>
      <c r="AN175" s="14" t="str">
        <f>IFERROR(VLOOKUP(AM175,'CRUCE RIESGOS'!$C$21:$D$294,2,FALSE),"")</f>
        <v/>
      </c>
      <c r="AO175" s="14">
        <v>15.8500000000003</v>
      </c>
      <c r="AP175" s="14" t="str">
        <f>IFERROR(VLOOKUP(AO175,'CRUCE RIESGOS'!$C$21:$D$294,2,FALSE),"")</f>
        <v/>
      </c>
      <c r="AQ175" s="14">
        <v>16.8500000000003</v>
      </c>
      <c r="AR175" s="14" t="str">
        <f>IFERROR(VLOOKUP(AQ175,'CRUCE RIESGOS'!$C$21:$D$294,2,FALSE),"")</f>
        <v/>
      </c>
      <c r="AS175" s="14">
        <v>17.8500000000003</v>
      </c>
      <c r="AT175" s="14" t="str">
        <f>IFERROR(VLOOKUP(AS175,'CRUCE RIESGOS'!$C$21:$D$294,2,FALSE),"")</f>
        <v/>
      </c>
      <c r="AU175" s="14">
        <v>18.8500000000003</v>
      </c>
      <c r="AV175" s="14" t="str">
        <f>IFERROR(VLOOKUP(AU175,'CRUCE RIESGOS'!$C$21:$D$294,2,FALSE),"")</f>
        <v/>
      </c>
      <c r="AW175" s="14">
        <v>19.850000000000399</v>
      </c>
      <c r="AX175" s="14" t="str">
        <f>IFERROR(VLOOKUP(AW175,'CRUCE RIESGOS'!$C$21:$D$294,2,FALSE),"")</f>
        <v/>
      </c>
      <c r="AY175" s="14">
        <v>20.850000000000399</v>
      </c>
      <c r="AZ175" s="14" t="str">
        <f>IFERROR(VLOOKUP(AY175,'CRUCE RIESGOS'!$C$21:$D$294,2,FALSE),"")</f>
        <v/>
      </c>
      <c r="BA175" s="14">
        <v>21.850000000000399</v>
      </c>
      <c r="BB175" s="14" t="str">
        <f>IFERROR(VLOOKUP(BA175,'CRUCE RIESGOS'!$C$21:$D$294,2,FALSE),"")</f>
        <v/>
      </c>
      <c r="BC175" s="14">
        <v>22.850000000000399</v>
      </c>
      <c r="BD175" s="14" t="str">
        <f>IFERROR(VLOOKUP(BC175,'CRUCE RIESGOS'!$C$21:$D$294,2,FALSE),"")</f>
        <v/>
      </c>
      <c r="BE175" s="14">
        <v>23.850000000000399</v>
      </c>
      <c r="BF175" s="14" t="str">
        <f>IFERROR(VLOOKUP(BE175,'CRUCE RIESGOS'!$C$21:$D$294,2,FALSE),"")</f>
        <v/>
      </c>
      <c r="BG175" s="14">
        <v>24.850000000000499</v>
      </c>
      <c r="BH175" s="14" t="str">
        <f>IFERROR(VLOOKUP(BG175,'CRUCE RIESGOS'!$C$21:$D$294,2,FALSE),"")</f>
        <v/>
      </c>
      <c r="BI175" s="14">
        <v>25.850000000000499</v>
      </c>
      <c r="BJ175" s="14" t="str">
        <f>IFERROR(VLOOKUP(BI175,'CRUCE RIESGOS'!$C$21:$D$294,2,FALSE),"")</f>
        <v/>
      </c>
    </row>
    <row r="176" spans="13:62">
      <c r="N176" s="14" t="str">
        <f t="shared" si="17"/>
        <v/>
      </c>
      <c r="P176" s="14" t="str">
        <f>IF(P177&lt;&gt;""," -R","")</f>
        <v/>
      </c>
      <c r="R176" s="14" t="str">
        <f>IF(R177&lt;&gt;""," -R","")</f>
        <v/>
      </c>
      <c r="T176" s="14" t="str">
        <f>IF(T177&lt;&gt;""," -R","")</f>
        <v/>
      </c>
      <c r="V176" s="14" t="str">
        <f>IF(V177&lt;&gt;""," -R","")</f>
        <v/>
      </c>
      <c r="X176" s="14" t="str">
        <f>IF(X177&lt;&gt;""," -R","")</f>
        <v/>
      </c>
      <c r="Z176" s="14" t="str">
        <f>IF(Z177&lt;&gt;""," -R","")</f>
        <v/>
      </c>
      <c r="AB176" s="14" t="str">
        <f>IF(AB177&lt;&gt;""," -R","")</f>
        <v/>
      </c>
      <c r="AD176" s="14" t="str">
        <f>IF(AD177&lt;&gt;""," -R","")</f>
        <v/>
      </c>
      <c r="AF176" s="14" t="str">
        <f t="shared" si="18"/>
        <v/>
      </c>
      <c r="AH176" s="14" t="str">
        <f t="shared" si="19"/>
        <v/>
      </c>
      <c r="AJ176" s="14" t="str">
        <f t="shared" si="20"/>
        <v/>
      </c>
      <c r="AL176" s="14" t="str">
        <f t="shared" si="21"/>
        <v/>
      </c>
      <c r="AN176" s="14" t="str">
        <f t="shared" si="22"/>
        <v/>
      </c>
      <c r="AP176" s="14" t="str">
        <f t="shared" si="23"/>
        <v/>
      </c>
      <c r="AR176" s="14" t="str">
        <f t="shared" si="24"/>
        <v/>
      </c>
      <c r="AT176" s="14" t="str">
        <f t="shared" si="25"/>
        <v/>
      </c>
      <c r="AV176" s="14" t="str">
        <f t="shared" si="26"/>
        <v/>
      </c>
      <c r="AX176" s="14" t="str">
        <f t="shared" si="27"/>
        <v/>
      </c>
      <c r="AZ176" s="14" t="str">
        <f t="shared" si="28"/>
        <v/>
      </c>
      <c r="BB176" s="14" t="str">
        <f t="shared" si="29"/>
        <v/>
      </c>
      <c r="BD176" s="14" t="str">
        <f t="shared" si="30"/>
        <v/>
      </c>
      <c r="BF176" s="14" t="str">
        <f t="shared" si="31"/>
        <v/>
      </c>
      <c r="BH176" s="14" t="str">
        <f t="shared" si="32"/>
        <v/>
      </c>
      <c r="BJ176" s="14" t="str">
        <f t="shared" si="33"/>
        <v/>
      </c>
    </row>
    <row r="177" spans="13:62">
      <c r="M177" s="14">
        <v>1.86</v>
      </c>
      <c r="N177" s="14" t="str">
        <f>IFERROR(VLOOKUP(M177,'CRUCE RIESGOS'!$C$21:$D$294,2,FALSE),"")</f>
        <v/>
      </c>
      <c r="O177" s="14">
        <v>2.8600000000000199</v>
      </c>
      <c r="P177" s="14" t="str">
        <f>IFERROR(VLOOKUP(O177,'CRUCE RIESGOS'!$C$21:$D$294,2,FALSE),"")</f>
        <v/>
      </c>
      <c r="Q177" s="14">
        <v>3.8600000000000398</v>
      </c>
      <c r="R177" s="14" t="str">
        <f>IFERROR(VLOOKUP(Q177,'CRUCE RIESGOS'!$C$21:$D$294,2,FALSE),"")</f>
        <v/>
      </c>
      <c r="S177" s="14">
        <v>4.8600000000000598</v>
      </c>
      <c r="T177" s="14" t="str">
        <f>IFERROR(VLOOKUP(S177,'CRUCE RIESGOS'!$C$21:$D$294,2,FALSE),"")</f>
        <v/>
      </c>
      <c r="U177" s="14">
        <v>5.8600000000000803</v>
      </c>
      <c r="V177" s="14" t="str">
        <f>IFERROR(VLOOKUP(U177,'CRUCE RIESGOS'!$C$21:$D$294,2,FALSE),"")</f>
        <v/>
      </c>
      <c r="W177" s="14">
        <v>6.8600000000000998</v>
      </c>
      <c r="X177" s="14" t="str">
        <f>IFERROR(VLOOKUP(W177,'CRUCE RIESGOS'!$C$21:$D$294,2,FALSE),"")</f>
        <v/>
      </c>
      <c r="Y177" s="14">
        <v>7.8600000000001202</v>
      </c>
      <c r="Z177" s="14" t="str">
        <f>IFERROR(VLOOKUP(Y177,'CRUCE RIESGOS'!$C$21:$D$294,2,FALSE),"")</f>
        <v/>
      </c>
      <c r="AA177" s="14">
        <v>8.8600000000001398</v>
      </c>
      <c r="AB177" s="14" t="str">
        <f>IFERROR(VLOOKUP(AA177,'CRUCE RIESGOS'!$C$21:$D$294,2,FALSE),"")</f>
        <v/>
      </c>
      <c r="AC177" s="14">
        <v>9.8600000000001593</v>
      </c>
      <c r="AD177" s="14" t="str">
        <f>IFERROR(VLOOKUP(AC177,'CRUCE RIESGOS'!$C$21:$D$294,2,FALSE),"")</f>
        <v/>
      </c>
      <c r="AE177" s="14">
        <v>10.8600000000002</v>
      </c>
      <c r="AF177" s="14" t="str">
        <f>IFERROR(VLOOKUP(AE177,'CRUCE RIESGOS'!$C$21:$D$294,2,FALSE),"")</f>
        <v/>
      </c>
      <c r="AG177" s="14">
        <v>11.8600000000002</v>
      </c>
      <c r="AH177" s="14" t="str">
        <f>IFERROR(VLOOKUP(AG177,'CRUCE RIESGOS'!$C$21:$D$294,2,FALSE),"")</f>
        <v/>
      </c>
      <c r="AI177" s="14">
        <v>12.8600000000002</v>
      </c>
      <c r="AJ177" s="14" t="str">
        <f>IFERROR(VLOOKUP(AI177,'CRUCE RIESGOS'!$C$21:$D$294,2,FALSE),"")</f>
        <v/>
      </c>
      <c r="AK177" s="14">
        <v>13.8600000000002</v>
      </c>
      <c r="AL177" s="14" t="str">
        <f>IFERROR(VLOOKUP(AK177,'CRUCE RIESGOS'!$C$21:$D$294,2,FALSE),"")</f>
        <v/>
      </c>
      <c r="AM177" s="14">
        <v>14.8600000000003</v>
      </c>
      <c r="AN177" s="14" t="str">
        <f>IFERROR(VLOOKUP(AM177,'CRUCE RIESGOS'!$C$21:$D$294,2,FALSE),"")</f>
        <v/>
      </c>
      <c r="AO177" s="14">
        <v>15.8600000000003</v>
      </c>
      <c r="AP177" s="14" t="str">
        <f>IFERROR(VLOOKUP(AO177,'CRUCE RIESGOS'!$C$21:$D$294,2,FALSE),"")</f>
        <v/>
      </c>
      <c r="AQ177" s="14">
        <v>16.860000000000301</v>
      </c>
      <c r="AR177" s="14" t="str">
        <f>IFERROR(VLOOKUP(AQ177,'CRUCE RIESGOS'!$C$21:$D$294,2,FALSE),"")</f>
        <v/>
      </c>
      <c r="AS177" s="14">
        <v>17.860000000000301</v>
      </c>
      <c r="AT177" s="14" t="str">
        <f>IFERROR(VLOOKUP(AS177,'CRUCE RIESGOS'!$C$21:$D$294,2,FALSE),"")</f>
        <v/>
      </c>
      <c r="AU177" s="14">
        <v>18.860000000000301</v>
      </c>
      <c r="AV177" s="14" t="str">
        <f>IFERROR(VLOOKUP(AU177,'CRUCE RIESGOS'!$C$21:$D$294,2,FALSE),"")</f>
        <v/>
      </c>
      <c r="AW177" s="14">
        <v>19.860000000000401</v>
      </c>
      <c r="AX177" s="14" t="str">
        <f>IFERROR(VLOOKUP(AW177,'CRUCE RIESGOS'!$C$21:$D$294,2,FALSE),"")</f>
        <v/>
      </c>
      <c r="AY177" s="14">
        <v>20.860000000000401</v>
      </c>
      <c r="AZ177" s="14" t="str">
        <f>IFERROR(VLOOKUP(AY177,'CRUCE RIESGOS'!$C$21:$D$294,2,FALSE),"")</f>
        <v/>
      </c>
      <c r="BA177" s="14">
        <v>21.860000000000401</v>
      </c>
      <c r="BB177" s="14" t="str">
        <f>IFERROR(VLOOKUP(BA177,'CRUCE RIESGOS'!$C$21:$D$294,2,FALSE),"")</f>
        <v/>
      </c>
      <c r="BC177" s="14">
        <v>22.860000000000401</v>
      </c>
      <c r="BD177" s="14" t="str">
        <f>IFERROR(VLOOKUP(BC177,'CRUCE RIESGOS'!$C$21:$D$294,2,FALSE),"")</f>
        <v/>
      </c>
      <c r="BE177" s="14">
        <v>23.860000000000401</v>
      </c>
      <c r="BF177" s="14" t="str">
        <f>IFERROR(VLOOKUP(BE177,'CRUCE RIESGOS'!$C$21:$D$294,2,FALSE),"")</f>
        <v/>
      </c>
      <c r="BG177" s="14">
        <v>24.8600000000005</v>
      </c>
      <c r="BH177" s="14" t="str">
        <f>IFERROR(VLOOKUP(BG177,'CRUCE RIESGOS'!$C$21:$D$294,2,FALSE),"")</f>
        <v/>
      </c>
      <c r="BI177" s="14">
        <v>25.8600000000005</v>
      </c>
      <c r="BJ177" s="14" t="str">
        <f>IFERROR(VLOOKUP(BI177,'CRUCE RIESGOS'!$C$21:$D$294,2,FALSE),"")</f>
        <v/>
      </c>
    </row>
    <row r="178" spans="13:62">
      <c r="N178" s="14" t="str">
        <f t="shared" si="17"/>
        <v/>
      </c>
      <c r="P178" s="14" t="str">
        <f>IF(P179&lt;&gt;""," -R","")</f>
        <v/>
      </c>
      <c r="R178" s="14" t="str">
        <f>IF(R179&lt;&gt;""," -R","")</f>
        <v/>
      </c>
      <c r="T178" s="14" t="str">
        <f>IF(T179&lt;&gt;""," -R","")</f>
        <v/>
      </c>
      <c r="V178" s="14" t="str">
        <f>IF(V179&lt;&gt;""," -R","")</f>
        <v/>
      </c>
      <c r="X178" s="14" t="str">
        <f>IF(X179&lt;&gt;""," -R","")</f>
        <v/>
      </c>
      <c r="Z178" s="14" t="str">
        <f>IF(Z179&lt;&gt;""," -R","")</f>
        <v/>
      </c>
      <c r="AB178" s="14" t="str">
        <f>IF(AB179&lt;&gt;""," -R","")</f>
        <v/>
      </c>
      <c r="AD178" s="14" t="str">
        <f>IF(AD179&lt;&gt;""," -R","")</f>
        <v/>
      </c>
      <c r="AF178" s="14" t="str">
        <f t="shared" si="18"/>
        <v/>
      </c>
      <c r="AH178" s="14" t="str">
        <f t="shared" si="19"/>
        <v/>
      </c>
      <c r="AJ178" s="14" t="str">
        <f t="shared" si="20"/>
        <v/>
      </c>
      <c r="AL178" s="14" t="str">
        <f t="shared" si="21"/>
        <v/>
      </c>
      <c r="AN178" s="14" t="str">
        <f t="shared" si="22"/>
        <v/>
      </c>
      <c r="AP178" s="14" t="str">
        <f t="shared" si="23"/>
        <v/>
      </c>
      <c r="AR178" s="14" t="str">
        <f t="shared" si="24"/>
        <v/>
      </c>
      <c r="AT178" s="14" t="str">
        <f t="shared" si="25"/>
        <v/>
      </c>
      <c r="AV178" s="14" t="str">
        <f t="shared" si="26"/>
        <v/>
      </c>
      <c r="AX178" s="14" t="str">
        <f t="shared" si="27"/>
        <v/>
      </c>
      <c r="AZ178" s="14" t="str">
        <f t="shared" si="28"/>
        <v/>
      </c>
      <c r="BB178" s="14" t="str">
        <f t="shared" si="29"/>
        <v/>
      </c>
      <c r="BD178" s="14" t="str">
        <f t="shared" si="30"/>
        <v/>
      </c>
      <c r="BF178" s="14" t="str">
        <f t="shared" si="31"/>
        <v/>
      </c>
      <c r="BH178" s="14" t="str">
        <f t="shared" si="32"/>
        <v/>
      </c>
      <c r="BJ178" s="14" t="str">
        <f t="shared" si="33"/>
        <v/>
      </c>
    </row>
    <row r="179" spans="13:62">
      <c r="M179" s="14">
        <v>1.87</v>
      </c>
      <c r="N179" s="14" t="str">
        <f>IFERROR(VLOOKUP(M179,'CRUCE RIESGOS'!$C$21:$D$294,2,FALSE),"")</f>
        <v/>
      </c>
      <c r="O179" s="14">
        <v>2.8700000000000201</v>
      </c>
      <c r="P179" s="14" t="str">
        <f>IFERROR(VLOOKUP(O179,'CRUCE RIESGOS'!$C$21:$D$294,2,FALSE),"")</f>
        <v/>
      </c>
      <c r="Q179" s="14">
        <v>3.8700000000000401</v>
      </c>
      <c r="R179" s="14" t="str">
        <f>IFERROR(VLOOKUP(Q179,'CRUCE RIESGOS'!$C$21:$D$294,2,FALSE),"")</f>
        <v/>
      </c>
      <c r="S179" s="14">
        <v>4.8700000000000596</v>
      </c>
      <c r="T179" s="14" t="str">
        <f>IFERROR(VLOOKUP(S179,'CRUCE RIESGOS'!$C$21:$D$294,2,FALSE),"")</f>
        <v/>
      </c>
      <c r="U179" s="14">
        <v>5.87000000000008</v>
      </c>
      <c r="V179" s="14" t="str">
        <f>IFERROR(VLOOKUP(U179,'CRUCE RIESGOS'!$C$21:$D$294,2,FALSE),"")</f>
        <v/>
      </c>
      <c r="W179" s="14">
        <v>6.8700000000000996</v>
      </c>
      <c r="X179" s="14" t="str">
        <f>IFERROR(VLOOKUP(W179,'CRUCE RIESGOS'!$C$21:$D$294,2,FALSE),"")</f>
        <v/>
      </c>
      <c r="Y179" s="14">
        <v>7.87000000000012</v>
      </c>
      <c r="Z179" s="14" t="str">
        <f>IFERROR(VLOOKUP(Y179,'CRUCE RIESGOS'!$C$21:$D$294,2,FALSE),"")</f>
        <v/>
      </c>
      <c r="AA179" s="14">
        <v>8.8700000000001396</v>
      </c>
      <c r="AB179" s="14" t="str">
        <f>IFERROR(VLOOKUP(AA179,'CRUCE RIESGOS'!$C$21:$D$294,2,FALSE),"")</f>
        <v/>
      </c>
      <c r="AC179" s="14">
        <v>9.8700000000001609</v>
      </c>
      <c r="AD179" s="14" t="str">
        <f>IFERROR(VLOOKUP(AC179,'CRUCE RIESGOS'!$C$21:$D$294,2,FALSE),"")</f>
        <v/>
      </c>
      <c r="AE179" s="14">
        <v>10.8700000000002</v>
      </c>
      <c r="AF179" s="14" t="str">
        <f>IFERROR(VLOOKUP(AE179,'CRUCE RIESGOS'!$C$21:$D$294,2,FALSE),"")</f>
        <v/>
      </c>
      <c r="AG179" s="14">
        <v>11.8700000000002</v>
      </c>
      <c r="AH179" s="14" t="str">
        <f>IFERROR(VLOOKUP(AG179,'CRUCE RIESGOS'!$C$21:$D$294,2,FALSE),"")</f>
        <v/>
      </c>
      <c r="AI179" s="14">
        <v>12.8700000000002</v>
      </c>
      <c r="AJ179" s="14" t="str">
        <f>IFERROR(VLOOKUP(AI179,'CRUCE RIESGOS'!$C$21:$D$294,2,FALSE),"")</f>
        <v/>
      </c>
      <c r="AK179" s="14">
        <v>13.8700000000002</v>
      </c>
      <c r="AL179" s="14" t="str">
        <f>IFERROR(VLOOKUP(AK179,'CRUCE RIESGOS'!$C$21:$D$294,2,FALSE),"")</f>
        <v/>
      </c>
      <c r="AM179" s="14">
        <v>14.870000000000299</v>
      </c>
      <c r="AN179" s="14" t="str">
        <f>IFERROR(VLOOKUP(AM179,'CRUCE RIESGOS'!$C$21:$D$294,2,FALSE),"")</f>
        <v/>
      </c>
      <c r="AO179" s="14">
        <v>15.870000000000299</v>
      </c>
      <c r="AP179" s="14" t="str">
        <f>IFERROR(VLOOKUP(AO179,'CRUCE RIESGOS'!$C$21:$D$294,2,FALSE),"")</f>
        <v/>
      </c>
      <c r="AQ179" s="14">
        <v>16.870000000000299</v>
      </c>
      <c r="AR179" s="14" t="str">
        <f>IFERROR(VLOOKUP(AQ179,'CRUCE RIESGOS'!$C$21:$D$294,2,FALSE),"")</f>
        <v/>
      </c>
      <c r="AS179" s="14">
        <v>17.870000000000299</v>
      </c>
      <c r="AT179" s="14" t="str">
        <f>IFERROR(VLOOKUP(AS179,'CRUCE RIESGOS'!$C$21:$D$294,2,FALSE),"")</f>
        <v/>
      </c>
      <c r="AU179" s="14">
        <v>18.870000000000299</v>
      </c>
      <c r="AV179" s="14" t="str">
        <f>IFERROR(VLOOKUP(AU179,'CRUCE RIESGOS'!$C$21:$D$294,2,FALSE),"")</f>
        <v/>
      </c>
      <c r="AW179" s="14">
        <v>19.870000000000399</v>
      </c>
      <c r="AX179" s="14" t="str">
        <f>IFERROR(VLOOKUP(AW179,'CRUCE RIESGOS'!$C$21:$D$294,2,FALSE),"")</f>
        <v/>
      </c>
      <c r="AY179" s="14">
        <v>20.870000000000399</v>
      </c>
      <c r="AZ179" s="14" t="str">
        <f>IFERROR(VLOOKUP(AY179,'CRUCE RIESGOS'!$C$21:$D$294,2,FALSE),"")</f>
        <v/>
      </c>
      <c r="BA179" s="14">
        <v>21.870000000000399</v>
      </c>
      <c r="BB179" s="14" t="str">
        <f>IFERROR(VLOOKUP(BA179,'CRUCE RIESGOS'!$C$21:$D$294,2,FALSE),"")</f>
        <v/>
      </c>
      <c r="BC179" s="14">
        <v>22.870000000000399</v>
      </c>
      <c r="BD179" s="14" t="str">
        <f>IFERROR(VLOOKUP(BC179,'CRUCE RIESGOS'!$C$21:$D$294,2,FALSE),"")</f>
        <v/>
      </c>
      <c r="BE179" s="14">
        <v>23.870000000000399</v>
      </c>
      <c r="BF179" s="14" t="str">
        <f>IFERROR(VLOOKUP(BE179,'CRUCE RIESGOS'!$C$21:$D$294,2,FALSE),"")</f>
        <v/>
      </c>
      <c r="BG179" s="14">
        <v>24.870000000000498</v>
      </c>
      <c r="BH179" s="14" t="str">
        <f>IFERROR(VLOOKUP(BG179,'CRUCE RIESGOS'!$C$21:$D$294,2,FALSE),"")</f>
        <v/>
      </c>
      <c r="BI179" s="14">
        <v>25.870000000000498</v>
      </c>
      <c r="BJ179" s="14" t="str">
        <f>IFERROR(VLOOKUP(BI179,'CRUCE RIESGOS'!$C$21:$D$294,2,FALSE),"")</f>
        <v/>
      </c>
    </row>
    <row r="180" spans="13:62">
      <c r="N180" s="14" t="str">
        <f t="shared" si="17"/>
        <v/>
      </c>
      <c r="P180" s="14" t="str">
        <f>IF(P181&lt;&gt;""," -R","")</f>
        <v/>
      </c>
      <c r="R180" s="14" t="str">
        <f>IF(R181&lt;&gt;""," -R","")</f>
        <v/>
      </c>
      <c r="T180" s="14" t="str">
        <f>IF(T181&lt;&gt;""," -R","")</f>
        <v/>
      </c>
      <c r="V180" s="14" t="str">
        <f>IF(V181&lt;&gt;""," -R","")</f>
        <v/>
      </c>
      <c r="X180" s="14" t="str">
        <f>IF(X181&lt;&gt;""," -R","")</f>
        <v/>
      </c>
      <c r="Z180" s="14" t="str">
        <f>IF(Z181&lt;&gt;""," -R","")</f>
        <v/>
      </c>
      <c r="AB180" s="14" t="str">
        <f>IF(AB181&lt;&gt;""," -R","")</f>
        <v/>
      </c>
      <c r="AD180" s="14" t="str">
        <f>IF(AD181&lt;&gt;""," -R","")</f>
        <v/>
      </c>
      <c r="AF180" s="14" t="str">
        <f t="shared" si="18"/>
        <v/>
      </c>
      <c r="AH180" s="14" t="str">
        <f t="shared" si="19"/>
        <v/>
      </c>
      <c r="AJ180" s="14" t="str">
        <f t="shared" si="20"/>
        <v/>
      </c>
      <c r="AL180" s="14" t="str">
        <f t="shared" si="21"/>
        <v/>
      </c>
      <c r="AN180" s="14" t="str">
        <f t="shared" si="22"/>
        <v/>
      </c>
      <c r="AP180" s="14" t="str">
        <f t="shared" si="23"/>
        <v/>
      </c>
      <c r="AR180" s="14" t="str">
        <f t="shared" si="24"/>
        <v/>
      </c>
      <c r="AT180" s="14" t="str">
        <f t="shared" si="25"/>
        <v/>
      </c>
      <c r="AV180" s="14" t="str">
        <f t="shared" si="26"/>
        <v/>
      </c>
      <c r="AX180" s="14" t="str">
        <f t="shared" si="27"/>
        <v/>
      </c>
      <c r="AZ180" s="14" t="str">
        <f t="shared" si="28"/>
        <v/>
      </c>
      <c r="BB180" s="14" t="str">
        <f t="shared" si="29"/>
        <v/>
      </c>
      <c r="BD180" s="14" t="str">
        <f t="shared" si="30"/>
        <v/>
      </c>
      <c r="BF180" s="14" t="str">
        <f t="shared" si="31"/>
        <v/>
      </c>
      <c r="BH180" s="14" t="str">
        <f t="shared" si="32"/>
        <v/>
      </c>
      <c r="BJ180" s="14" t="str">
        <f t="shared" si="33"/>
        <v/>
      </c>
    </row>
    <row r="181" spans="13:62">
      <c r="M181" s="14">
        <v>1.88</v>
      </c>
      <c r="N181" s="14" t="str">
        <f>IFERROR(VLOOKUP(M181,'CRUCE RIESGOS'!$C$21:$D$294,2,FALSE),"")</f>
        <v/>
      </c>
      <c r="O181" s="14">
        <v>2.8800000000000199</v>
      </c>
      <c r="P181" s="14" t="str">
        <f>IFERROR(VLOOKUP(O181,'CRUCE RIESGOS'!$C$21:$D$294,2,FALSE),"")</f>
        <v/>
      </c>
      <c r="Q181" s="14">
        <v>3.8800000000000399</v>
      </c>
      <c r="R181" s="14" t="str">
        <f>IFERROR(VLOOKUP(Q181,'CRUCE RIESGOS'!$C$21:$D$294,2,FALSE),"")</f>
        <v/>
      </c>
      <c r="S181" s="14">
        <v>4.8800000000000603</v>
      </c>
      <c r="T181" s="14" t="str">
        <f>IFERROR(VLOOKUP(S181,'CRUCE RIESGOS'!$C$21:$D$294,2,FALSE),"")</f>
        <v/>
      </c>
      <c r="U181" s="14">
        <v>5.8800000000000798</v>
      </c>
      <c r="V181" s="14" t="str">
        <f>IFERROR(VLOOKUP(U181,'CRUCE RIESGOS'!$C$21:$D$294,2,FALSE),"")</f>
        <v/>
      </c>
      <c r="W181" s="14">
        <v>6.8800000000001003</v>
      </c>
      <c r="X181" s="14" t="str">
        <f>IFERROR(VLOOKUP(W181,'CRUCE RIESGOS'!$C$21:$D$294,2,FALSE),"")</f>
        <v/>
      </c>
      <c r="Y181" s="14">
        <v>7.8800000000001198</v>
      </c>
      <c r="Z181" s="14" t="str">
        <f>IFERROR(VLOOKUP(Y181,'CRUCE RIESGOS'!$C$21:$D$294,2,FALSE),"")</f>
        <v/>
      </c>
      <c r="AA181" s="14">
        <v>8.8800000000001393</v>
      </c>
      <c r="AB181" s="14" t="str">
        <f>IFERROR(VLOOKUP(AA181,'CRUCE RIESGOS'!$C$21:$D$294,2,FALSE),"")</f>
        <v/>
      </c>
      <c r="AC181" s="14">
        <v>9.8800000000001607</v>
      </c>
      <c r="AD181" s="14" t="str">
        <f>IFERROR(VLOOKUP(AC181,'CRUCE RIESGOS'!$C$21:$D$294,2,FALSE),"")</f>
        <v/>
      </c>
      <c r="AE181" s="14">
        <v>10.8800000000002</v>
      </c>
      <c r="AF181" s="14" t="str">
        <f>IFERROR(VLOOKUP(AE181,'CRUCE RIESGOS'!$C$21:$D$294,2,FALSE),"")</f>
        <v/>
      </c>
      <c r="AG181" s="14">
        <v>11.8800000000002</v>
      </c>
      <c r="AH181" s="14" t="str">
        <f>IFERROR(VLOOKUP(AG181,'CRUCE RIESGOS'!$C$21:$D$294,2,FALSE),"")</f>
        <v/>
      </c>
      <c r="AI181" s="14">
        <v>12.8800000000002</v>
      </c>
      <c r="AJ181" s="14" t="str">
        <f>IFERROR(VLOOKUP(AI181,'CRUCE RIESGOS'!$C$21:$D$294,2,FALSE),"")</f>
        <v/>
      </c>
      <c r="AK181" s="14">
        <v>13.8800000000002</v>
      </c>
      <c r="AL181" s="14" t="str">
        <f>IFERROR(VLOOKUP(AK181,'CRUCE RIESGOS'!$C$21:$D$294,2,FALSE),"")</f>
        <v/>
      </c>
      <c r="AM181" s="14">
        <v>14.880000000000299</v>
      </c>
      <c r="AN181" s="14" t="str">
        <f>IFERROR(VLOOKUP(AM181,'CRUCE RIESGOS'!$C$21:$D$294,2,FALSE),"")</f>
        <v/>
      </c>
      <c r="AO181" s="14">
        <v>15.880000000000299</v>
      </c>
      <c r="AP181" s="14" t="str">
        <f>IFERROR(VLOOKUP(AO181,'CRUCE RIESGOS'!$C$21:$D$294,2,FALSE),"")</f>
        <v/>
      </c>
      <c r="AQ181" s="14">
        <v>16.880000000000301</v>
      </c>
      <c r="AR181" s="14" t="str">
        <f>IFERROR(VLOOKUP(AQ181,'CRUCE RIESGOS'!$C$21:$D$294,2,FALSE),"")</f>
        <v/>
      </c>
      <c r="AS181" s="14">
        <v>17.880000000000301</v>
      </c>
      <c r="AT181" s="14" t="str">
        <f>IFERROR(VLOOKUP(AS181,'CRUCE RIESGOS'!$C$21:$D$294,2,FALSE),"")</f>
        <v/>
      </c>
      <c r="AU181" s="14">
        <v>18.880000000000301</v>
      </c>
      <c r="AV181" s="14" t="str">
        <f>IFERROR(VLOOKUP(AU181,'CRUCE RIESGOS'!$C$21:$D$294,2,FALSE),"")</f>
        <v/>
      </c>
      <c r="AW181" s="14">
        <v>19.8800000000004</v>
      </c>
      <c r="AX181" s="14" t="str">
        <f>IFERROR(VLOOKUP(AW181,'CRUCE RIESGOS'!$C$21:$D$294,2,FALSE),"")</f>
        <v/>
      </c>
      <c r="AY181" s="14">
        <v>20.8800000000004</v>
      </c>
      <c r="AZ181" s="14" t="str">
        <f>IFERROR(VLOOKUP(AY181,'CRUCE RIESGOS'!$C$21:$D$294,2,FALSE),"")</f>
        <v/>
      </c>
      <c r="BA181" s="14">
        <v>21.8800000000004</v>
      </c>
      <c r="BB181" s="14" t="str">
        <f>IFERROR(VLOOKUP(BA181,'CRUCE RIESGOS'!$C$21:$D$294,2,FALSE),"")</f>
        <v/>
      </c>
      <c r="BC181" s="14">
        <v>22.8800000000004</v>
      </c>
      <c r="BD181" s="14" t="str">
        <f>IFERROR(VLOOKUP(BC181,'CRUCE RIESGOS'!$C$21:$D$294,2,FALSE),"")</f>
        <v/>
      </c>
      <c r="BE181" s="14">
        <v>23.8800000000004</v>
      </c>
      <c r="BF181" s="14" t="str">
        <f>IFERROR(VLOOKUP(BE181,'CRUCE RIESGOS'!$C$21:$D$294,2,FALSE),"")</f>
        <v/>
      </c>
      <c r="BG181" s="14">
        <v>24.8800000000005</v>
      </c>
      <c r="BH181" s="14" t="str">
        <f>IFERROR(VLOOKUP(BG181,'CRUCE RIESGOS'!$C$21:$D$294,2,FALSE),"")</f>
        <v/>
      </c>
      <c r="BI181" s="14">
        <v>25.8800000000005</v>
      </c>
      <c r="BJ181" s="14" t="str">
        <f>IFERROR(VLOOKUP(BI181,'CRUCE RIESGOS'!$C$21:$D$294,2,FALSE),"")</f>
        <v/>
      </c>
    </row>
    <row r="182" spans="13:62">
      <c r="N182" s="14" t="str">
        <f t="shared" si="17"/>
        <v/>
      </c>
      <c r="P182" s="14" t="str">
        <f>IF(P183&lt;&gt;""," -R","")</f>
        <v/>
      </c>
      <c r="R182" s="14" t="str">
        <f>IF(R183&lt;&gt;""," -R","")</f>
        <v/>
      </c>
      <c r="T182" s="14" t="str">
        <f>IF(T183&lt;&gt;""," -R","")</f>
        <v/>
      </c>
      <c r="V182" s="14" t="str">
        <f>IF(V183&lt;&gt;""," -R","")</f>
        <v/>
      </c>
      <c r="X182" s="14" t="str">
        <f>IF(X183&lt;&gt;""," -R","")</f>
        <v/>
      </c>
      <c r="Z182" s="14" t="str">
        <f>IF(Z183&lt;&gt;""," -R","")</f>
        <v/>
      </c>
      <c r="AB182" s="14" t="str">
        <f>IF(AB183&lt;&gt;""," -R","")</f>
        <v/>
      </c>
      <c r="AD182" s="14" t="str">
        <f>IF(AD183&lt;&gt;""," -R","")</f>
        <v/>
      </c>
      <c r="AF182" s="14" t="str">
        <f t="shared" si="18"/>
        <v/>
      </c>
      <c r="AH182" s="14" t="str">
        <f t="shared" si="19"/>
        <v/>
      </c>
      <c r="AJ182" s="14" t="str">
        <f t="shared" si="20"/>
        <v/>
      </c>
      <c r="AL182" s="14" t="str">
        <f t="shared" si="21"/>
        <v/>
      </c>
      <c r="AN182" s="14" t="str">
        <f t="shared" si="22"/>
        <v/>
      </c>
      <c r="AP182" s="14" t="str">
        <f t="shared" si="23"/>
        <v/>
      </c>
      <c r="AR182" s="14" t="str">
        <f t="shared" si="24"/>
        <v/>
      </c>
      <c r="AT182" s="14" t="str">
        <f t="shared" si="25"/>
        <v/>
      </c>
      <c r="AV182" s="14" t="str">
        <f t="shared" si="26"/>
        <v/>
      </c>
      <c r="AX182" s="14" t="str">
        <f t="shared" si="27"/>
        <v/>
      </c>
      <c r="AZ182" s="14" t="str">
        <f t="shared" si="28"/>
        <v/>
      </c>
      <c r="BB182" s="14" t="str">
        <f t="shared" si="29"/>
        <v/>
      </c>
      <c r="BD182" s="14" t="str">
        <f t="shared" si="30"/>
        <v/>
      </c>
      <c r="BF182" s="14" t="str">
        <f t="shared" si="31"/>
        <v/>
      </c>
      <c r="BH182" s="14" t="str">
        <f t="shared" si="32"/>
        <v/>
      </c>
      <c r="BJ182" s="14" t="str">
        <f t="shared" si="33"/>
        <v/>
      </c>
    </row>
    <row r="183" spans="13:62">
      <c r="M183" s="14">
        <v>1.89</v>
      </c>
      <c r="N183" s="14" t="str">
        <f>IFERROR(VLOOKUP(M183,'CRUCE RIESGOS'!$C$21:$D$294,2,FALSE),"")</f>
        <v/>
      </c>
      <c r="O183" s="14">
        <v>2.8900000000000201</v>
      </c>
      <c r="P183" s="14" t="str">
        <f>IFERROR(VLOOKUP(O183,'CRUCE RIESGOS'!$C$21:$D$294,2,FALSE),"")</f>
        <v/>
      </c>
      <c r="Q183" s="14">
        <v>3.8900000000000401</v>
      </c>
      <c r="R183" s="14" t="str">
        <f>IFERROR(VLOOKUP(Q183,'CRUCE RIESGOS'!$C$21:$D$294,2,FALSE),"")</f>
        <v/>
      </c>
      <c r="S183" s="14">
        <v>4.8900000000000601</v>
      </c>
      <c r="T183" s="14" t="str">
        <f>IFERROR(VLOOKUP(S183,'CRUCE RIESGOS'!$C$21:$D$294,2,FALSE),"")</f>
        <v/>
      </c>
      <c r="U183" s="14">
        <v>5.8900000000000796</v>
      </c>
      <c r="V183" s="14" t="str">
        <f>IFERROR(VLOOKUP(U183,'CRUCE RIESGOS'!$C$21:$D$294,2,FALSE),"")</f>
        <v/>
      </c>
      <c r="W183" s="14">
        <v>6.8900000000001</v>
      </c>
      <c r="X183" s="14" t="str">
        <f>IFERROR(VLOOKUP(W183,'CRUCE RIESGOS'!$C$21:$D$294,2,FALSE),"")</f>
        <v/>
      </c>
      <c r="Y183" s="14">
        <v>7.8900000000001196</v>
      </c>
      <c r="Z183" s="14" t="str">
        <f>IFERROR(VLOOKUP(Y183,'CRUCE RIESGOS'!$C$21:$D$294,2,FALSE),"")</f>
        <v/>
      </c>
      <c r="AA183" s="14">
        <v>8.8900000000001391</v>
      </c>
      <c r="AB183" s="14" t="str">
        <f>IFERROR(VLOOKUP(AA183,'CRUCE RIESGOS'!$C$21:$D$294,2,FALSE),"")</f>
        <v/>
      </c>
      <c r="AC183" s="14">
        <v>9.8900000000001604</v>
      </c>
      <c r="AD183" s="14" t="str">
        <f>IFERROR(VLOOKUP(AC183,'CRUCE RIESGOS'!$C$21:$D$294,2,FALSE),"")</f>
        <v/>
      </c>
      <c r="AE183" s="14">
        <v>10.8900000000002</v>
      </c>
      <c r="AF183" s="14" t="str">
        <f>IFERROR(VLOOKUP(AE183,'CRUCE RIESGOS'!$C$21:$D$294,2,FALSE),"")</f>
        <v/>
      </c>
      <c r="AG183" s="14">
        <v>11.8900000000002</v>
      </c>
      <c r="AH183" s="14" t="str">
        <f>IFERROR(VLOOKUP(AG183,'CRUCE RIESGOS'!$C$21:$D$294,2,FALSE),"")</f>
        <v/>
      </c>
      <c r="AI183" s="14">
        <v>12.8900000000002</v>
      </c>
      <c r="AJ183" s="14" t="str">
        <f>IFERROR(VLOOKUP(AI183,'CRUCE RIESGOS'!$C$21:$D$294,2,FALSE),"")</f>
        <v/>
      </c>
      <c r="AK183" s="14">
        <v>13.8900000000002</v>
      </c>
      <c r="AL183" s="14" t="str">
        <f>IFERROR(VLOOKUP(AK183,'CRUCE RIESGOS'!$C$21:$D$294,2,FALSE),"")</f>
        <v/>
      </c>
      <c r="AM183" s="14">
        <v>14.890000000000301</v>
      </c>
      <c r="AN183" s="14" t="str">
        <f>IFERROR(VLOOKUP(AM183,'CRUCE RIESGOS'!$C$21:$D$294,2,FALSE),"")</f>
        <v/>
      </c>
      <c r="AO183" s="14">
        <v>15.890000000000301</v>
      </c>
      <c r="AP183" s="14" t="str">
        <f>IFERROR(VLOOKUP(AO183,'CRUCE RIESGOS'!$C$21:$D$294,2,FALSE),"")</f>
        <v/>
      </c>
      <c r="AQ183" s="14">
        <v>16.890000000000299</v>
      </c>
      <c r="AR183" s="14" t="str">
        <f>IFERROR(VLOOKUP(AQ183,'CRUCE RIESGOS'!$C$21:$D$294,2,FALSE),"")</f>
        <v/>
      </c>
      <c r="AS183" s="14">
        <v>17.890000000000299</v>
      </c>
      <c r="AT183" s="14" t="str">
        <f>IFERROR(VLOOKUP(AS183,'CRUCE RIESGOS'!$C$21:$D$294,2,FALSE),"")</f>
        <v/>
      </c>
      <c r="AU183" s="14">
        <v>18.890000000000299</v>
      </c>
      <c r="AV183" s="14" t="str">
        <f>IFERROR(VLOOKUP(AU183,'CRUCE RIESGOS'!$C$21:$D$294,2,FALSE),"")</f>
        <v/>
      </c>
      <c r="AW183" s="14">
        <v>19.890000000000398</v>
      </c>
      <c r="AX183" s="14" t="str">
        <f>IFERROR(VLOOKUP(AW183,'CRUCE RIESGOS'!$C$21:$D$294,2,FALSE),"")</f>
        <v/>
      </c>
      <c r="AY183" s="14">
        <v>20.890000000000398</v>
      </c>
      <c r="AZ183" s="14" t="str">
        <f>IFERROR(VLOOKUP(AY183,'CRUCE RIESGOS'!$C$21:$D$294,2,FALSE),"")</f>
        <v/>
      </c>
      <c r="BA183" s="14">
        <v>21.890000000000398</v>
      </c>
      <c r="BB183" s="14" t="str">
        <f>IFERROR(VLOOKUP(BA183,'CRUCE RIESGOS'!$C$21:$D$294,2,FALSE),"")</f>
        <v/>
      </c>
      <c r="BC183" s="14">
        <v>22.890000000000398</v>
      </c>
      <c r="BD183" s="14" t="str">
        <f>IFERROR(VLOOKUP(BC183,'CRUCE RIESGOS'!$C$21:$D$294,2,FALSE),"")</f>
        <v/>
      </c>
      <c r="BE183" s="14">
        <v>23.890000000000398</v>
      </c>
      <c r="BF183" s="14" t="str">
        <f>IFERROR(VLOOKUP(BE183,'CRUCE RIESGOS'!$C$21:$D$294,2,FALSE),"")</f>
        <v/>
      </c>
      <c r="BG183" s="14">
        <v>24.890000000000502</v>
      </c>
      <c r="BH183" s="14" t="str">
        <f>IFERROR(VLOOKUP(BG183,'CRUCE RIESGOS'!$C$21:$D$294,2,FALSE),"")</f>
        <v/>
      </c>
      <c r="BI183" s="14">
        <v>25.890000000000502</v>
      </c>
      <c r="BJ183" s="14" t="str">
        <f>IFERROR(VLOOKUP(BI183,'CRUCE RIESGOS'!$C$21:$D$294,2,FALSE),"")</f>
        <v/>
      </c>
    </row>
    <row r="184" spans="13:62">
      <c r="N184" s="14" t="str">
        <f t="shared" si="17"/>
        <v/>
      </c>
      <c r="P184" s="14" t="str">
        <f>IF(P185&lt;&gt;""," -R","")</f>
        <v/>
      </c>
      <c r="R184" s="14" t="str">
        <f>IF(R185&lt;&gt;""," -R","")</f>
        <v/>
      </c>
      <c r="T184" s="14" t="str">
        <f>IF(T185&lt;&gt;""," -R","")</f>
        <v/>
      </c>
      <c r="V184" s="14" t="str">
        <f>IF(V185&lt;&gt;""," -R","")</f>
        <v/>
      </c>
      <c r="X184" s="14" t="str">
        <f>IF(X185&lt;&gt;""," -R","")</f>
        <v/>
      </c>
      <c r="Z184" s="14" t="str">
        <f>IF(Z185&lt;&gt;""," -R","")</f>
        <v/>
      </c>
      <c r="AB184" s="14" t="str">
        <f>IF(AB185&lt;&gt;""," -R","")</f>
        <v/>
      </c>
      <c r="AD184" s="14" t="str">
        <f>IF(AD185&lt;&gt;""," -R","")</f>
        <v/>
      </c>
      <c r="AF184" s="14" t="str">
        <f t="shared" si="18"/>
        <v/>
      </c>
      <c r="AH184" s="14" t="str">
        <f t="shared" si="19"/>
        <v/>
      </c>
      <c r="AJ184" s="14" t="str">
        <f t="shared" si="20"/>
        <v/>
      </c>
      <c r="AL184" s="14" t="str">
        <f t="shared" si="21"/>
        <v/>
      </c>
      <c r="AN184" s="14" t="str">
        <f t="shared" si="22"/>
        <v/>
      </c>
      <c r="AP184" s="14" t="str">
        <f t="shared" si="23"/>
        <v/>
      </c>
      <c r="AR184" s="14" t="str">
        <f t="shared" si="24"/>
        <v/>
      </c>
      <c r="AT184" s="14" t="str">
        <f t="shared" si="25"/>
        <v/>
      </c>
      <c r="AV184" s="14" t="str">
        <f t="shared" si="26"/>
        <v/>
      </c>
      <c r="AX184" s="14" t="str">
        <f t="shared" si="27"/>
        <v/>
      </c>
      <c r="AZ184" s="14" t="str">
        <f t="shared" si="28"/>
        <v/>
      </c>
      <c r="BB184" s="14" t="str">
        <f t="shared" si="29"/>
        <v/>
      </c>
      <c r="BD184" s="14" t="str">
        <f t="shared" si="30"/>
        <v/>
      </c>
      <c r="BF184" s="14" t="str">
        <f t="shared" si="31"/>
        <v/>
      </c>
      <c r="BH184" s="14" t="str">
        <f t="shared" si="32"/>
        <v/>
      </c>
      <c r="BJ184" s="14" t="str">
        <f t="shared" si="33"/>
        <v/>
      </c>
    </row>
    <row r="185" spans="13:62">
      <c r="M185" s="14">
        <v>1.9</v>
      </c>
      <c r="N185" s="14" t="str">
        <f>IFERROR(VLOOKUP(M185,'CRUCE RIESGOS'!$C$21:$D$294,2,FALSE),"")</f>
        <v/>
      </c>
      <c r="O185" s="14">
        <v>2.9000000000000199</v>
      </c>
      <c r="P185" s="14" t="str">
        <f>IFERROR(VLOOKUP(O185,'CRUCE RIESGOS'!$C$21:$D$294,2,FALSE),"")</f>
        <v/>
      </c>
      <c r="Q185" s="14">
        <v>3.9000000000000399</v>
      </c>
      <c r="R185" s="14" t="str">
        <f>IFERROR(VLOOKUP(Q185,'CRUCE RIESGOS'!$C$21:$D$294,2,FALSE),"")</f>
        <v/>
      </c>
      <c r="S185" s="14">
        <v>4.9000000000000599</v>
      </c>
      <c r="T185" s="14" t="str">
        <f>IFERROR(VLOOKUP(S185,'CRUCE RIESGOS'!$C$21:$D$294,2,FALSE),"")</f>
        <v/>
      </c>
      <c r="U185" s="14">
        <v>5.9000000000000803</v>
      </c>
      <c r="V185" s="14" t="str">
        <f>IFERROR(VLOOKUP(U185,'CRUCE RIESGOS'!$C$21:$D$294,2,FALSE),"")</f>
        <v/>
      </c>
      <c r="W185" s="14">
        <v>6.9000000000000998</v>
      </c>
      <c r="X185" s="14" t="str">
        <f>IFERROR(VLOOKUP(W185,'CRUCE RIESGOS'!$C$21:$D$294,2,FALSE),"")</f>
        <v/>
      </c>
      <c r="Y185" s="14">
        <v>7.9000000000001203</v>
      </c>
      <c r="Z185" s="14" t="str">
        <f>IFERROR(VLOOKUP(Y185,'CRUCE RIESGOS'!$C$21:$D$294,2,FALSE),"")</f>
        <v/>
      </c>
      <c r="AA185" s="14">
        <v>8.9000000000001407</v>
      </c>
      <c r="AB185" s="14" t="str">
        <f>IFERROR(VLOOKUP(AA185,'CRUCE RIESGOS'!$C$21:$D$294,2,FALSE),"")</f>
        <v/>
      </c>
      <c r="AC185" s="14">
        <v>9.9000000000001602</v>
      </c>
      <c r="AD185" s="14" t="str">
        <f>IFERROR(VLOOKUP(AC185,'CRUCE RIESGOS'!$C$21:$D$294,2,FALSE),"")</f>
        <v/>
      </c>
      <c r="AE185" s="14">
        <v>10.900000000000199</v>
      </c>
      <c r="AF185" s="14" t="str">
        <f>IFERROR(VLOOKUP(AE185,'CRUCE RIESGOS'!$C$21:$D$294,2,FALSE),"")</f>
        <v/>
      </c>
      <c r="AG185" s="14">
        <v>11.900000000000199</v>
      </c>
      <c r="AH185" s="14" t="str">
        <f>IFERROR(VLOOKUP(AG185,'CRUCE RIESGOS'!$C$21:$D$294,2,FALSE),"")</f>
        <v/>
      </c>
      <c r="AI185" s="14">
        <v>12.900000000000199</v>
      </c>
      <c r="AJ185" s="14" t="str">
        <f>IFERROR(VLOOKUP(AI185,'CRUCE RIESGOS'!$C$21:$D$294,2,FALSE),"")</f>
        <v/>
      </c>
      <c r="AK185" s="14">
        <v>13.900000000000199</v>
      </c>
      <c r="AL185" s="14" t="str">
        <f>IFERROR(VLOOKUP(AK185,'CRUCE RIESGOS'!$C$21:$D$294,2,FALSE),"")</f>
        <v/>
      </c>
      <c r="AM185" s="14">
        <v>14.900000000000301</v>
      </c>
      <c r="AN185" s="14" t="str">
        <f>IFERROR(VLOOKUP(AM185,'CRUCE RIESGOS'!$C$21:$D$294,2,FALSE),"")</f>
        <v/>
      </c>
      <c r="AO185" s="14">
        <v>15.900000000000301</v>
      </c>
      <c r="AP185" s="14" t="str">
        <f>IFERROR(VLOOKUP(AO185,'CRUCE RIESGOS'!$C$21:$D$294,2,FALSE),"")</f>
        <v/>
      </c>
      <c r="AQ185" s="14">
        <v>16.900000000000301</v>
      </c>
      <c r="AR185" s="14" t="str">
        <f>IFERROR(VLOOKUP(AQ185,'CRUCE RIESGOS'!$C$21:$D$294,2,FALSE),"")</f>
        <v/>
      </c>
      <c r="AS185" s="14">
        <v>17.900000000000301</v>
      </c>
      <c r="AT185" s="14" t="str">
        <f>IFERROR(VLOOKUP(AS185,'CRUCE RIESGOS'!$C$21:$D$294,2,FALSE),"")</f>
        <v/>
      </c>
      <c r="AU185" s="14">
        <v>18.900000000000301</v>
      </c>
      <c r="AV185" s="14" t="str">
        <f>IFERROR(VLOOKUP(AU185,'CRUCE RIESGOS'!$C$21:$D$294,2,FALSE),"")</f>
        <v/>
      </c>
      <c r="AW185" s="14">
        <v>19.9000000000004</v>
      </c>
      <c r="AX185" s="14" t="str">
        <f>IFERROR(VLOOKUP(AW185,'CRUCE RIESGOS'!$C$21:$D$294,2,FALSE),"")</f>
        <v/>
      </c>
      <c r="AY185" s="14">
        <v>20.9000000000004</v>
      </c>
      <c r="AZ185" s="14" t="str">
        <f>IFERROR(VLOOKUP(AY185,'CRUCE RIESGOS'!$C$21:$D$294,2,FALSE),"")</f>
        <v/>
      </c>
      <c r="BA185" s="14">
        <v>21.9000000000004</v>
      </c>
      <c r="BB185" s="14" t="str">
        <f>IFERROR(VLOOKUP(BA185,'CRUCE RIESGOS'!$C$21:$D$294,2,FALSE),"")</f>
        <v/>
      </c>
      <c r="BC185" s="14">
        <v>22.9000000000004</v>
      </c>
      <c r="BD185" s="14" t="str">
        <f>IFERROR(VLOOKUP(BC185,'CRUCE RIESGOS'!$C$21:$D$294,2,FALSE),"")</f>
        <v/>
      </c>
      <c r="BE185" s="14">
        <v>23.9000000000004</v>
      </c>
      <c r="BF185" s="14" t="str">
        <f>IFERROR(VLOOKUP(BE185,'CRUCE RIESGOS'!$C$21:$D$294,2,FALSE),"")</f>
        <v/>
      </c>
      <c r="BG185" s="14">
        <v>24.9000000000005</v>
      </c>
      <c r="BH185" s="14" t="str">
        <f>IFERROR(VLOOKUP(BG185,'CRUCE RIESGOS'!$C$21:$D$294,2,FALSE),"")</f>
        <v/>
      </c>
      <c r="BI185" s="14">
        <v>25.9000000000005</v>
      </c>
      <c r="BJ185" s="14" t="str">
        <f>IFERROR(VLOOKUP(BI185,'CRUCE RIESGOS'!$C$21:$D$294,2,FALSE),"")</f>
        <v/>
      </c>
    </row>
    <row r="186" spans="13:62">
      <c r="N186" s="14" t="str">
        <f t="shared" si="17"/>
        <v/>
      </c>
      <c r="P186" s="14" t="str">
        <f>IF(P187&lt;&gt;""," -R","")</f>
        <v/>
      </c>
      <c r="R186" s="14" t="str">
        <f>IF(R187&lt;&gt;""," -R","")</f>
        <v/>
      </c>
      <c r="T186" s="14" t="str">
        <f>IF(T187&lt;&gt;""," -R","")</f>
        <v/>
      </c>
      <c r="V186" s="14" t="str">
        <f>IF(V187&lt;&gt;""," -R","")</f>
        <v/>
      </c>
      <c r="X186" s="14" t="str">
        <f>IF(X187&lt;&gt;""," -R","")</f>
        <v/>
      </c>
      <c r="Z186" s="14" t="str">
        <f>IF(Z187&lt;&gt;""," -R","")</f>
        <v/>
      </c>
      <c r="AB186" s="14" t="str">
        <f>IF(AB187&lt;&gt;""," -R","")</f>
        <v/>
      </c>
      <c r="AD186" s="14" t="str">
        <f>IF(AD187&lt;&gt;""," -R","")</f>
        <v/>
      </c>
      <c r="AF186" s="14" t="str">
        <f t="shared" si="18"/>
        <v/>
      </c>
      <c r="AH186" s="14" t="str">
        <f t="shared" si="19"/>
        <v/>
      </c>
      <c r="AJ186" s="14" t="str">
        <f t="shared" si="20"/>
        <v/>
      </c>
      <c r="AL186" s="14" t="str">
        <f t="shared" si="21"/>
        <v/>
      </c>
      <c r="AN186" s="14" t="str">
        <f t="shared" si="22"/>
        <v/>
      </c>
      <c r="AP186" s="14" t="str">
        <f t="shared" si="23"/>
        <v/>
      </c>
      <c r="AR186" s="14" t="str">
        <f t="shared" si="24"/>
        <v/>
      </c>
      <c r="AT186" s="14" t="str">
        <f t="shared" si="25"/>
        <v/>
      </c>
      <c r="AV186" s="14" t="str">
        <f t="shared" si="26"/>
        <v/>
      </c>
      <c r="AX186" s="14" t="str">
        <f t="shared" si="27"/>
        <v/>
      </c>
      <c r="AZ186" s="14" t="str">
        <f t="shared" si="28"/>
        <v/>
      </c>
      <c r="BB186" s="14" t="str">
        <f t="shared" si="29"/>
        <v/>
      </c>
      <c r="BD186" s="14" t="str">
        <f t="shared" si="30"/>
        <v/>
      </c>
      <c r="BF186" s="14" t="str">
        <f t="shared" si="31"/>
        <v/>
      </c>
      <c r="BH186" s="14" t="str">
        <f t="shared" si="32"/>
        <v/>
      </c>
      <c r="BJ186" s="14" t="str">
        <f t="shared" si="33"/>
        <v/>
      </c>
    </row>
    <row r="187" spans="13:62">
      <c r="M187" s="14">
        <v>1.91</v>
      </c>
      <c r="N187" s="14" t="str">
        <f>IFERROR(VLOOKUP(M187,'CRUCE RIESGOS'!$C$21:$D$294,2,FALSE),"")</f>
        <v/>
      </c>
      <c r="O187" s="14">
        <v>2.9100000000000201</v>
      </c>
      <c r="P187" s="14" t="str">
        <f>IFERROR(VLOOKUP(O187,'CRUCE RIESGOS'!$C$21:$D$294,2,FALSE),"")</f>
        <v/>
      </c>
      <c r="Q187" s="14">
        <v>3.9100000000000401</v>
      </c>
      <c r="R187" s="14" t="str">
        <f>IFERROR(VLOOKUP(Q187,'CRUCE RIESGOS'!$C$21:$D$294,2,FALSE),"")</f>
        <v/>
      </c>
      <c r="S187" s="14">
        <v>4.9100000000000597</v>
      </c>
      <c r="T187" s="14" t="str">
        <f>IFERROR(VLOOKUP(S187,'CRUCE RIESGOS'!$C$21:$D$294,2,FALSE),"")</f>
        <v/>
      </c>
      <c r="U187" s="14">
        <v>5.9100000000000801</v>
      </c>
      <c r="V187" s="14" t="str">
        <f>IFERROR(VLOOKUP(U187,'CRUCE RIESGOS'!$C$21:$D$294,2,FALSE),"")</f>
        <v/>
      </c>
      <c r="W187" s="14">
        <v>6.9100000000000996</v>
      </c>
      <c r="X187" s="14" t="str">
        <f>IFERROR(VLOOKUP(W187,'CRUCE RIESGOS'!$C$21:$D$294,2,FALSE),"")</f>
        <v/>
      </c>
      <c r="Y187" s="14">
        <v>7.91000000000012</v>
      </c>
      <c r="Z187" s="14" t="str">
        <f>IFERROR(VLOOKUP(Y187,'CRUCE RIESGOS'!$C$21:$D$294,2,FALSE),"")</f>
        <v/>
      </c>
      <c r="AA187" s="14">
        <v>8.9100000000001405</v>
      </c>
      <c r="AB187" s="14" t="str">
        <f>IFERROR(VLOOKUP(AA187,'CRUCE RIESGOS'!$C$21:$D$294,2,FALSE),"")</f>
        <v/>
      </c>
      <c r="AC187" s="14">
        <v>9.91000000000016</v>
      </c>
      <c r="AD187" s="14" t="str">
        <f>IFERROR(VLOOKUP(AC187,'CRUCE RIESGOS'!$C$21:$D$294,2,FALSE),"")</f>
        <v/>
      </c>
      <c r="AE187" s="14">
        <v>10.910000000000201</v>
      </c>
      <c r="AF187" s="14" t="str">
        <f>IFERROR(VLOOKUP(AE187,'CRUCE RIESGOS'!$C$21:$D$294,2,FALSE),"")</f>
        <v/>
      </c>
      <c r="AG187" s="14">
        <v>11.910000000000201</v>
      </c>
      <c r="AH187" s="14" t="str">
        <f>IFERROR(VLOOKUP(AG187,'CRUCE RIESGOS'!$C$21:$D$294,2,FALSE),"")</f>
        <v/>
      </c>
      <c r="AI187" s="14">
        <v>12.910000000000201</v>
      </c>
      <c r="AJ187" s="14" t="str">
        <f>IFERROR(VLOOKUP(AI187,'CRUCE RIESGOS'!$C$21:$D$294,2,FALSE),"")</f>
        <v/>
      </c>
      <c r="AK187" s="14">
        <v>13.910000000000201</v>
      </c>
      <c r="AL187" s="14" t="str">
        <f>IFERROR(VLOOKUP(AK187,'CRUCE RIESGOS'!$C$21:$D$294,2,FALSE),"")</f>
        <v/>
      </c>
      <c r="AM187" s="14">
        <v>14.9100000000003</v>
      </c>
      <c r="AN187" s="14" t="str">
        <f>IFERROR(VLOOKUP(AM187,'CRUCE RIESGOS'!$C$21:$D$294,2,FALSE),"")</f>
        <v/>
      </c>
      <c r="AO187" s="14">
        <v>15.9100000000003</v>
      </c>
      <c r="AP187" s="14" t="str">
        <f>IFERROR(VLOOKUP(AO187,'CRUCE RIESGOS'!$C$21:$D$294,2,FALSE),"")</f>
        <v/>
      </c>
      <c r="AQ187" s="14">
        <v>16.910000000000299</v>
      </c>
      <c r="AR187" s="14" t="str">
        <f>IFERROR(VLOOKUP(AQ187,'CRUCE RIESGOS'!$C$21:$D$294,2,FALSE),"")</f>
        <v/>
      </c>
      <c r="AS187" s="14">
        <v>17.910000000000299</v>
      </c>
      <c r="AT187" s="14" t="str">
        <f>IFERROR(VLOOKUP(AS187,'CRUCE RIESGOS'!$C$21:$D$294,2,FALSE),"")</f>
        <v/>
      </c>
      <c r="AU187" s="14">
        <v>18.910000000000299</v>
      </c>
      <c r="AV187" s="14" t="str">
        <f>IFERROR(VLOOKUP(AU187,'CRUCE RIESGOS'!$C$21:$D$294,2,FALSE),"")</f>
        <v/>
      </c>
      <c r="AW187" s="14">
        <v>19.910000000000402</v>
      </c>
      <c r="AX187" s="14" t="str">
        <f>IFERROR(VLOOKUP(AW187,'CRUCE RIESGOS'!$C$21:$D$294,2,FALSE),"")</f>
        <v/>
      </c>
      <c r="AY187" s="14">
        <v>20.910000000000402</v>
      </c>
      <c r="AZ187" s="14" t="str">
        <f>IFERROR(VLOOKUP(AY187,'CRUCE RIESGOS'!$C$21:$D$294,2,FALSE),"")</f>
        <v/>
      </c>
      <c r="BA187" s="14">
        <v>21.910000000000402</v>
      </c>
      <c r="BB187" s="14" t="str">
        <f>IFERROR(VLOOKUP(BA187,'CRUCE RIESGOS'!$C$21:$D$294,2,FALSE),"")</f>
        <v/>
      </c>
      <c r="BC187" s="14">
        <v>22.910000000000402</v>
      </c>
      <c r="BD187" s="14" t="str">
        <f>IFERROR(VLOOKUP(BC187,'CRUCE RIESGOS'!$C$21:$D$294,2,FALSE),"")</f>
        <v/>
      </c>
      <c r="BE187" s="14">
        <v>23.910000000000402</v>
      </c>
      <c r="BF187" s="14" t="str">
        <f>IFERROR(VLOOKUP(BE187,'CRUCE RIESGOS'!$C$21:$D$294,2,FALSE),"")</f>
        <v/>
      </c>
      <c r="BG187" s="14">
        <v>24.910000000000501</v>
      </c>
      <c r="BH187" s="14" t="str">
        <f>IFERROR(VLOOKUP(BG187,'CRUCE RIESGOS'!$C$21:$D$294,2,FALSE),"")</f>
        <v/>
      </c>
      <c r="BI187" s="14">
        <v>25.910000000000501</v>
      </c>
      <c r="BJ187" s="14" t="str">
        <f>IFERROR(VLOOKUP(BI187,'CRUCE RIESGOS'!$C$21:$D$294,2,FALSE),"")</f>
        <v/>
      </c>
    </row>
    <row r="188" spans="13:62">
      <c r="N188" s="14" t="str">
        <f t="shared" si="17"/>
        <v/>
      </c>
      <c r="P188" s="14" t="str">
        <f>IF(P189&lt;&gt;""," -R","")</f>
        <v/>
      </c>
      <c r="R188" s="14" t="str">
        <f>IF(R189&lt;&gt;""," -R","")</f>
        <v/>
      </c>
      <c r="T188" s="14" t="str">
        <f>IF(T189&lt;&gt;""," -R","")</f>
        <v/>
      </c>
      <c r="V188" s="14" t="str">
        <f>IF(V189&lt;&gt;""," -R","")</f>
        <v/>
      </c>
      <c r="X188" s="14" t="str">
        <f>IF(X189&lt;&gt;""," -R","")</f>
        <v/>
      </c>
      <c r="Z188" s="14" t="str">
        <f>IF(Z189&lt;&gt;""," -R","")</f>
        <v/>
      </c>
      <c r="AB188" s="14" t="str">
        <f>IF(AB189&lt;&gt;""," -R","")</f>
        <v/>
      </c>
      <c r="AD188" s="14" t="str">
        <f>IF(AD189&lt;&gt;""," -R","")</f>
        <v/>
      </c>
      <c r="AF188" s="14" t="str">
        <f t="shared" si="18"/>
        <v/>
      </c>
      <c r="AH188" s="14" t="str">
        <f t="shared" si="19"/>
        <v/>
      </c>
      <c r="AJ188" s="14" t="str">
        <f t="shared" si="20"/>
        <v/>
      </c>
      <c r="AL188" s="14" t="str">
        <f t="shared" si="21"/>
        <v/>
      </c>
      <c r="AN188" s="14" t="str">
        <f t="shared" si="22"/>
        <v/>
      </c>
      <c r="AP188" s="14" t="str">
        <f t="shared" si="23"/>
        <v/>
      </c>
      <c r="AR188" s="14" t="str">
        <f t="shared" si="24"/>
        <v/>
      </c>
      <c r="AT188" s="14" t="str">
        <f t="shared" si="25"/>
        <v/>
      </c>
      <c r="AV188" s="14" t="str">
        <f t="shared" si="26"/>
        <v/>
      </c>
      <c r="AX188" s="14" t="str">
        <f t="shared" si="27"/>
        <v/>
      </c>
      <c r="AZ188" s="14" t="str">
        <f t="shared" si="28"/>
        <v/>
      </c>
      <c r="BB188" s="14" t="str">
        <f t="shared" si="29"/>
        <v/>
      </c>
      <c r="BD188" s="14" t="str">
        <f t="shared" si="30"/>
        <v/>
      </c>
      <c r="BF188" s="14" t="str">
        <f t="shared" si="31"/>
        <v/>
      </c>
      <c r="BH188" s="14" t="str">
        <f t="shared" si="32"/>
        <v/>
      </c>
      <c r="BJ188" s="14" t="str">
        <f t="shared" si="33"/>
        <v/>
      </c>
    </row>
    <row r="189" spans="13:62">
      <c r="M189" s="14">
        <v>1.92</v>
      </c>
      <c r="N189" s="14" t="str">
        <f>IFERROR(VLOOKUP(M189,'CRUCE RIESGOS'!$C$21:$D$294,2,FALSE),"")</f>
        <v/>
      </c>
      <c r="O189" s="14">
        <v>2.9200000000000199</v>
      </c>
      <c r="P189" s="14" t="str">
        <f>IFERROR(VLOOKUP(O189,'CRUCE RIESGOS'!$C$21:$D$294,2,FALSE),"")</f>
        <v/>
      </c>
      <c r="Q189" s="14">
        <v>3.9200000000000399</v>
      </c>
      <c r="R189" s="14" t="str">
        <f>IFERROR(VLOOKUP(Q189,'CRUCE RIESGOS'!$C$21:$D$294,2,FALSE),"")</f>
        <v/>
      </c>
      <c r="S189" s="14">
        <v>4.9200000000000603</v>
      </c>
      <c r="T189" s="14" t="str">
        <f>IFERROR(VLOOKUP(S189,'CRUCE RIESGOS'!$C$21:$D$294,2,FALSE),"")</f>
        <v/>
      </c>
      <c r="U189" s="14">
        <v>5.9200000000000799</v>
      </c>
      <c r="V189" s="14" t="str">
        <f>IFERROR(VLOOKUP(U189,'CRUCE RIESGOS'!$C$21:$D$294,2,FALSE),"")</f>
        <v/>
      </c>
      <c r="W189" s="14">
        <v>6.9200000000001003</v>
      </c>
      <c r="X189" s="14" t="str">
        <f>IFERROR(VLOOKUP(W189,'CRUCE RIESGOS'!$C$21:$D$294,2,FALSE),"")</f>
        <v/>
      </c>
      <c r="Y189" s="14">
        <v>7.9200000000001198</v>
      </c>
      <c r="Z189" s="14" t="str">
        <f>IFERROR(VLOOKUP(Y189,'CRUCE RIESGOS'!$C$21:$D$294,2,FALSE),"")</f>
        <v/>
      </c>
      <c r="AA189" s="14">
        <v>8.9200000000001403</v>
      </c>
      <c r="AB189" s="14" t="str">
        <f>IFERROR(VLOOKUP(AA189,'CRUCE RIESGOS'!$C$21:$D$294,2,FALSE),"")</f>
        <v/>
      </c>
      <c r="AC189" s="14">
        <v>9.9200000000001598</v>
      </c>
      <c r="AD189" s="14" t="str">
        <f>IFERROR(VLOOKUP(AC189,'CRUCE RIESGOS'!$C$21:$D$294,2,FALSE),"")</f>
        <v/>
      </c>
      <c r="AE189" s="14">
        <v>10.920000000000201</v>
      </c>
      <c r="AF189" s="14" t="str">
        <f>IFERROR(VLOOKUP(AE189,'CRUCE RIESGOS'!$C$21:$D$294,2,FALSE),"")</f>
        <v/>
      </c>
      <c r="AG189" s="14">
        <v>11.920000000000201</v>
      </c>
      <c r="AH189" s="14" t="str">
        <f>IFERROR(VLOOKUP(AG189,'CRUCE RIESGOS'!$C$21:$D$294,2,FALSE),"")</f>
        <v/>
      </c>
      <c r="AI189" s="14">
        <v>12.920000000000201</v>
      </c>
      <c r="AJ189" s="14" t="str">
        <f>IFERROR(VLOOKUP(AI189,'CRUCE RIESGOS'!$C$21:$D$294,2,FALSE),"")</f>
        <v/>
      </c>
      <c r="AK189" s="14">
        <v>13.920000000000201</v>
      </c>
      <c r="AL189" s="14" t="str">
        <f>IFERROR(VLOOKUP(AK189,'CRUCE RIESGOS'!$C$21:$D$294,2,FALSE),"")</f>
        <v/>
      </c>
      <c r="AM189" s="14">
        <v>14.9200000000003</v>
      </c>
      <c r="AN189" s="14" t="str">
        <f>IFERROR(VLOOKUP(AM189,'CRUCE RIESGOS'!$C$21:$D$294,2,FALSE),"")</f>
        <v/>
      </c>
      <c r="AO189" s="14">
        <v>15.9200000000003</v>
      </c>
      <c r="AP189" s="14" t="str">
        <f>IFERROR(VLOOKUP(AO189,'CRUCE RIESGOS'!$C$21:$D$294,2,FALSE),"")</f>
        <v/>
      </c>
      <c r="AQ189" s="14">
        <v>16.9200000000003</v>
      </c>
      <c r="AR189" s="14" t="str">
        <f>IFERROR(VLOOKUP(AQ189,'CRUCE RIESGOS'!$C$21:$D$294,2,FALSE),"")</f>
        <v/>
      </c>
      <c r="AS189" s="14">
        <v>17.9200000000003</v>
      </c>
      <c r="AT189" s="14" t="str">
        <f>IFERROR(VLOOKUP(AS189,'CRUCE RIESGOS'!$C$21:$D$294,2,FALSE),"")</f>
        <v/>
      </c>
      <c r="AU189" s="14">
        <v>18.9200000000003</v>
      </c>
      <c r="AV189" s="14" t="str">
        <f>IFERROR(VLOOKUP(AU189,'CRUCE RIESGOS'!$C$21:$D$294,2,FALSE),"")</f>
        <v/>
      </c>
      <c r="AW189" s="14">
        <v>19.9200000000004</v>
      </c>
      <c r="AX189" s="14" t="str">
        <f>IFERROR(VLOOKUP(AW189,'CRUCE RIESGOS'!$C$21:$D$294,2,FALSE),"")</f>
        <v/>
      </c>
      <c r="AY189" s="14">
        <v>20.9200000000004</v>
      </c>
      <c r="AZ189" s="14" t="str">
        <f>IFERROR(VLOOKUP(AY189,'CRUCE RIESGOS'!$C$21:$D$294,2,FALSE),"")</f>
        <v/>
      </c>
      <c r="BA189" s="14">
        <v>21.9200000000004</v>
      </c>
      <c r="BB189" s="14" t="str">
        <f>IFERROR(VLOOKUP(BA189,'CRUCE RIESGOS'!$C$21:$D$294,2,FALSE),"")</f>
        <v/>
      </c>
      <c r="BC189" s="14">
        <v>22.9200000000004</v>
      </c>
      <c r="BD189" s="14" t="str">
        <f>IFERROR(VLOOKUP(BC189,'CRUCE RIESGOS'!$C$21:$D$294,2,FALSE),"")</f>
        <v/>
      </c>
      <c r="BE189" s="14">
        <v>23.9200000000004</v>
      </c>
      <c r="BF189" s="14" t="str">
        <f>IFERROR(VLOOKUP(BE189,'CRUCE RIESGOS'!$C$21:$D$294,2,FALSE),"")</f>
        <v/>
      </c>
      <c r="BG189" s="14">
        <v>24.920000000000499</v>
      </c>
      <c r="BH189" s="14" t="str">
        <f>IFERROR(VLOOKUP(BG189,'CRUCE RIESGOS'!$C$21:$D$294,2,FALSE),"")</f>
        <v/>
      </c>
      <c r="BI189" s="14">
        <v>25.920000000000499</v>
      </c>
      <c r="BJ189" s="14" t="str">
        <f>IFERROR(VLOOKUP(BI189,'CRUCE RIESGOS'!$C$21:$D$294,2,FALSE),"")</f>
        <v/>
      </c>
    </row>
    <row r="190" spans="13:62">
      <c r="N190" s="14" t="str">
        <f t="shared" si="17"/>
        <v/>
      </c>
      <c r="P190" s="14" t="str">
        <f>IF(P191&lt;&gt;""," -R","")</f>
        <v/>
      </c>
      <c r="R190" s="14" t="str">
        <f>IF(R191&lt;&gt;""," -R","")</f>
        <v/>
      </c>
      <c r="T190" s="14" t="str">
        <f>IF(T191&lt;&gt;""," -R","")</f>
        <v/>
      </c>
      <c r="V190" s="14" t="str">
        <f>IF(V191&lt;&gt;""," -R","")</f>
        <v/>
      </c>
      <c r="X190" s="14" t="str">
        <f>IF(X191&lt;&gt;""," -R","")</f>
        <v/>
      </c>
      <c r="Z190" s="14" t="str">
        <f>IF(Z191&lt;&gt;""," -R","")</f>
        <v/>
      </c>
      <c r="AB190" s="14" t="str">
        <f>IF(AB191&lt;&gt;""," -R","")</f>
        <v/>
      </c>
      <c r="AD190" s="14" t="str">
        <f>IF(AD191&lt;&gt;""," -R","")</f>
        <v/>
      </c>
      <c r="AF190" s="14" t="str">
        <f t="shared" si="18"/>
        <v/>
      </c>
      <c r="AH190" s="14" t="str">
        <f t="shared" si="19"/>
        <v/>
      </c>
      <c r="AJ190" s="14" t="str">
        <f t="shared" si="20"/>
        <v/>
      </c>
      <c r="AL190" s="14" t="str">
        <f t="shared" si="21"/>
        <v/>
      </c>
      <c r="AN190" s="14" t="str">
        <f t="shared" si="22"/>
        <v/>
      </c>
      <c r="AP190" s="14" t="str">
        <f t="shared" si="23"/>
        <v/>
      </c>
      <c r="AR190" s="14" t="str">
        <f t="shared" si="24"/>
        <v/>
      </c>
      <c r="AT190" s="14" t="str">
        <f t="shared" si="25"/>
        <v/>
      </c>
      <c r="AV190" s="14" t="str">
        <f t="shared" si="26"/>
        <v/>
      </c>
      <c r="AX190" s="14" t="str">
        <f t="shared" si="27"/>
        <v/>
      </c>
      <c r="AZ190" s="14" t="str">
        <f t="shared" si="28"/>
        <v/>
      </c>
      <c r="BB190" s="14" t="str">
        <f t="shared" si="29"/>
        <v/>
      </c>
      <c r="BD190" s="14" t="str">
        <f t="shared" si="30"/>
        <v/>
      </c>
      <c r="BF190" s="14" t="str">
        <f t="shared" si="31"/>
        <v/>
      </c>
      <c r="BH190" s="14" t="str">
        <f t="shared" si="32"/>
        <v/>
      </c>
      <c r="BJ190" s="14" t="str">
        <f t="shared" si="33"/>
        <v/>
      </c>
    </row>
    <row r="191" spans="13:62">
      <c r="M191" s="14">
        <v>1.93</v>
      </c>
      <c r="N191" s="14" t="str">
        <f>IFERROR(VLOOKUP(M191,'CRUCE RIESGOS'!$C$21:$D$294,2,FALSE),"")</f>
        <v/>
      </c>
      <c r="O191" s="14">
        <v>2.9300000000000201</v>
      </c>
      <c r="P191" s="14" t="str">
        <f>IFERROR(VLOOKUP(O191,'CRUCE RIESGOS'!$C$21:$D$294,2,FALSE),"")</f>
        <v/>
      </c>
      <c r="Q191" s="14">
        <v>3.9300000000000401</v>
      </c>
      <c r="R191" s="14" t="str">
        <f>IFERROR(VLOOKUP(Q191,'CRUCE RIESGOS'!$C$21:$D$294,2,FALSE),"")</f>
        <v/>
      </c>
      <c r="S191" s="14">
        <v>4.9300000000000601</v>
      </c>
      <c r="T191" s="14" t="str">
        <f>IFERROR(VLOOKUP(S191,'CRUCE RIESGOS'!$C$21:$D$294,2,FALSE),"")</f>
        <v/>
      </c>
      <c r="U191" s="14">
        <v>5.9300000000000797</v>
      </c>
      <c r="V191" s="14" t="str">
        <f>IFERROR(VLOOKUP(U191,'CRUCE RIESGOS'!$C$21:$D$294,2,FALSE),"")</f>
        <v/>
      </c>
      <c r="W191" s="14">
        <v>6.9300000000001001</v>
      </c>
      <c r="X191" s="14" t="str">
        <f>IFERROR(VLOOKUP(W191,'CRUCE RIESGOS'!$C$21:$D$294,2,FALSE),"")</f>
        <v/>
      </c>
      <c r="Y191" s="14">
        <v>7.9300000000001196</v>
      </c>
      <c r="Z191" s="14" t="str">
        <f>IFERROR(VLOOKUP(Y191,'CRUCE RIESGOS'!$C$21:$D$294,2,FALSE),"")</f>
        <v/>
      </c>
      <c r="AA191" s="14">
        <v>8.93000000000014</v>
      </c>
      <c r="AB191" s="14" t="str">
        <f>IFERROR(VLOOKUP(AA191,'CRUCE RIESGOS'!$C$21:$D$294,2,FALSE),"")</f>
        <v/>
      </c>
      <c r="AC191" s="14">
        <v>9.9300000000001596</v>
      </c>
      <c r="AD191" s="14" t="str">
        <f>IFERROR(VLOOKUP(AC191,'CRUCE RIESGOS'!$C$21:$D$294,2,FALSE),"")</f>
        <v/>
      </c>
      <c r="AE191" s="14">
        <v>10.9300000000002</v>
      </c>
      <c r="AF191" s="14" t="str">
        <f>IFERROR(VLOOKUP(AE191,'CRUCE RIESGOS'!$C$21:$D$294,2,FALSE),"")</f>
        <v/>
      </c>
      <c r="AG191" s="14">
        <v>11.9300000000002</v>
      </c>
      <c r="AH191" s="14" t="str">
        <f>IFERROR(VLOOKUP(AG191,'CRUCE RIESGOS'!$C$21:$D$294,2,FALSE),"")</f>
        <v/>
      </c>
      <c r="AI191" s="14">
        <v>12.9300000000002</v>
      </c>
      <c r="AJ191" s="14" t="str">
        <f>IFERROR(VLOOKUP(AI191,'CRUCE RIESGOS'!$C$21:$D$294,2,FALSE),"")</f>
        <v/>
      </c>
      <c r="AK191" s="14">
        <v>13.9300000000002</v>
      </c>
      <c r="AL191" s="14" t="str">
        <f>IFERROR(VLOOKUP(AK191,'CRUCE RIESGOS'!$C$21:$D$294,2,FALSE),"")</f>
        <v/>
      </c>
      <c r="AM191" s="14">
        <v>14.9300000000003</v>
      </c>
      <c r="AN191" s="14" t="str">
        <f>IFERROR(VLOOKUP(AM191,'CRUCE RIESGOS'!$C$21:$D$294,2,FALSE),"")</f>
        <v/>
      </c>
      <c r="AO191" s="14">
        <v>15.9300000000003</v>
      </c>
      <c r="AP191" s="14" t="str">
        <f>IFERROR(VLOOKUP(AO191,'CRUCE RIESGOS'!$C$21:$D$294,2,FALSE),"")</f>
        <v/>
      </c>
      <c r="AQ191" s="14">
        <v>16.930000000000302</v>
      </c>
      <c r="AR191" s="14" t="str">
        <f>IFERROR(VLOOKUP(AQ191,'CRUCE RIESGOS'!$C$21:$D$294,2,FALSE),"")</f>
        <v/>
      </c>
      <c r="AS191" s="14">
        <v>17.930000000000302</v>
      </c>
      <c r="AT191" s="14" t="str">
        <f>IFERROR(VLOOKUP(AS191,'CRUCE RIESGOS'!$C$21:$D$294,2,FALSE),"")</f>
        <v/>
      </c>
      <c r="AU191" s="14">
        <v>18.930000000000302</v>
      </c>
      <c r="AV191" s="14" t="str">
        <f>IFERROR(VLOOKUP(AU191,'CRUCE RIESGOS'!$C$21:$D$294,2,FALSE),"")</f>
        <v/>
      </c>
      <c r="AW191" s="14">
        <v>19.930000000000401</v>
      </c>
      <c r="AX191" s="14" t="str">
        <f>IFERROR(VLOOKUP(AW191,'CRUCE RIESGOS'!$C$21:$D$294,2,FALSE),"")</f>
        <v/>
      </c>
      <c r="AY191" s="14">
        <v>20.930000000000401</v>
      </c>
      <c r="AZ191" s="14" t="str">
        <f>IFERROR(VLOOKUP(AY191,'CRUCE RIESGOS'!$C$21:$D$294,2,FALSE),"")</f>
        <v/>
      </c>
      <c r="BA191" s="14">
        <v>21.930000000000401</v>
      </c>
      <c r="BB191" s="14" t="str">
        <f>IFERROR(VLOOKUP(BA191,'CRUCE RIESGOS'!$C$21:$D$294,2,FALSE),"")</f>
        <v/>
      </c>
      <c r="BC191" s="14">
        <v>22.930000000000401</v>
      </c>
      <c r="BD191" s="14" t="str">
        <f>IFERROR(VLOOKUP(BC191,'CRUCE RIESGOS'!$C$21:$D$294,2,FALSE),"")</f>
        <v/>
      </c>
      <c r="BE191" s="14">
        <v>23.930000000000401</v>
      </c>
      <c r="BF191" s="14" t="str">
        <f>IFERROR(VLOOKUP(BE191,'CRUCE RIESGOS'!$C$21:$D$294,2,FALSE),"")</f>
        <v/>
      </c>
      <c r="BG191" s="14">
        <v>24.930000000000501</v>
      </c>
      <c r="BH191" s="14" t="str">
        <f>IFERROR(VLOOKUP(BG191,'CRUCE RIESGOS'!$C$21:$D$294,2,FALSE),"")</f>
        <v/>
      </c>
      <c r="BI191" s="14">
        <v>25.930000000000501</v>
      </c>
      <c r="BJ191" s="14" t="str">
        <f>IFERROR(VLOOKUP(BI191,'CRUCE RIESGOS'!$C$21:$D$294,2,FALSE),"")</f>
        <v/>
      </c>
    </row>
    <row r="192" spans="13:62">
      <c r="N192" s="14" t="str">
        <f t="shared" si="17"/>
        <v/>
      </c>
      <c r="P192" s="14" t="str">
        <f>IF(P193&lt;&gt;""," -R","")</f>
        <v/>
      </c>
      <c r="R192" s="14" t="str">
        <f>IF(R193&lt;&gt;""," -R","")</f>
        <v/>
      </c>
      <c r="T192" s="14" t="str">
        <f>IF(T193&lt;&gt;""," -R","")</f>
        <v/>
      </c>
      <c r="V192" s="14" t="str">
        <f>IF(V193&lt;&gt;""," -R","")</f>
        <v/>
      </c>
      <c r="X192" s="14" t="str">
        <f>IF(X193&lt;&gt;""," -R","")</f>
        <v/>
      </c>
      <c r="Z192" s="14" t="str">
        <f>IF(Z193&lt;&gt;""," -R","")</f>
        <v/>
      </c>
      <c r="AB192" s="14" t="str">
        <f>IF(AB193&lt;&gt;""," -R","")</f>
        <v/>
      </c>
      <c r="AD192" s="14" t="str">
        <f>IF(AD193&lt;&gt;""," -R","")</f>
        <v/>
      </c>
      <c r="AF192" s="14" t="str">
        <f t="shared" si="18"/>
        <v/>
      </c>
      <c r="AH192" s="14" t="str">
        <f t="shared" si="19"/>
        <v/>
      </c>
      <c r="AJ192" s="14" t="str">
        <f t="shared" si="20"/>
        <v/>
      </c>
      <c r="AL192" s="14" t="str">
        <f t="shared" si="21"/>
        <v/>
      </c>
      <c r="AN192" s="14" t="str">
        <f t="shared" si="22"/>
        <v/>
      </c>
      <c r="AP192" s="14" t="str">
        <f t="shared" si="23"/>
        <v/>
      </c>
      <c r="AR192" s="14" t="str">
        <f t="shared" si="24"/>
        <v/>
      </c>
      <c r="AT192" s="14" t="str">
        <f t="shared" si="25"/>
        <v/>
      </c>
      <c r="AV192" s="14" t="str">
        <f t="shared" si="26"/>
        <v/>
      </c>
      <c r="AX192" s="14" t="str">
        <f t="shared" si="27"/>
        <v/>
      </c>
      <c r="AZ192" s="14" t="str">
        <f t="shared" si="28"/>
        <v/>
      </c>
      <c r="BB192" s="14" t="str">
        <f t="shared" si="29"/>
        <v/>
      </c>
      <c r="BD192" s="14" t="str">
        <f t="shared" si="30"/>
        <v/>
      </c>
      <c r="BF192" s="14" t="str">
        <f t="shared" si="31"/>
        <v/>
      </c>
      <c r="BH192" s="14" t="str">
        <f t="shared" si="32"/>
        <v/>
      </c>
      <c r="BJ192" s="14" t="str">
        <f t="shared" si="33"/>
        <v/>
      </c>
    </row>
    <row r="193" spans="13:62">
      <c r="M193" s="14">
        <v>1.94</v>
      </c>
      <c r="N193" s="14" t="str">
        <f>IFERROR(VLOOKUP(M193,'CRUCE RIESGOS'!$C$21:$D$294,2,FALSE),"")</f>
        <v/>
      </c>
      <c r="O193" s="14">
        <v>2.9400000000000199</v>
      </c>
      <c r="P193" s="14" t="str">
        <f>IFERROR(VLOOKUP(O193,'CRUCE RIESGOS'!$C$21:$D$294,2,FALSE),"")</f>
        <v/>
      </c>
      <c r="Q193" s="14">
        <v>3.9400000000000399</v>
      </c>
      <c r="R193" s="14" t="str">
        <f>IFERROR(VLOOKUP(Q193,'CRUCE RIESGOS'!$C$21:$D$294,2,FALSE),"")</f>
        <v/>
      </c>
      <c r="S193" s="14">
        <v>4.9400000000000599</v>
      </c>
      <c r="T193" s="14" t="str">
        <f>IFERROR(VLOOKUP(S193,'CRUCE RIESGOS'!$C$21:$D$294,2,FALSE),"")</f>
        <v/>
      </c>
      <c r="U193" s="14">
        <v>5.9400000000000803</v>
      </c>
      <c r="V193" s="14" t="str">
        <f>IFERROR(VLOOKUP(U193,'CRUCE RIESGOS'!$C$21:$D$294,2,FALSE),"")</f>
        <v/>
      </c>
      <c r="W193" s="14">
        <v>6.9400000000000999</v>
      </c>
      <c r="X193" s="14" t="str">
        <f>IFERROR(VLOOKUP(W193,'CRUCE RIESGOS'!$C$21:$D$294,2,FALSE),"")</f>
        <v/>
      </c>
      <c r="Y193" s="14">
        <v>7.9400000000001203</v>
      </c>
      <c r="Z193" s="14" t="str">
        <f>IFERROR(VLOOKUP(Y193,'CRUCE RIESGOS'!$C$21:$D$294,2,FALSE),"")</f>
        <v/>
      </c>
      <c r="AA193" s="14">
        <v>8.9400000000001398</v>
      </c>
      <c r="AB193" s="14" t="str">
        <f>IFERROR(VLOOKUP(AA193,'CRUCE RIESGOS'!$C$21:$D$294,2,FALSE),"")</f>
        <v/>
      </c>
      <c r="AC193" s="14">
        <v>9.9400000000001594</v>
      </c>
      <c r="AD193" s="14" t="str">
        <f>IFERROR(VLOOKUP(AC193,'CRUCE RIESGOS'!$C$21:$D$294,2,FALSE),"")</f>
        <v/>
      </c>
      <c r="AE193" s="14">
        <v>10.9400000000002</v>
      </c>
      <c r="AF193" s="14" t="str">
        <f>IFERROR(VLOOKUP(AE193,'CRUCE RIESGOS'!$C$21:$D$294,2,FALSE),"")</f>
        <v/>
      </c>
      <c r="AG193" s="14">
        <v>11.9400000000002</v>
      </c>
      <c r="AH193" s="14" t="str">
        <f>IFERROR(VLOOKUP(AG193,'CRUCE RIESGOS'!$C$21:$D$294,2,FALSE),"")</f>
        <v/>
      </c>
      <c r="AI193" s="14">
        <v>12.9400000000002</v>
      </c>
      <c r="AJ193" s="14" t="str">
        <f>IFERROR(VLOOKUP(AI193,'CRUCE RIESGOS'!$C$21:$D$294,2,FALSE),"")</f>
        <v/>
      </c>
      <c r="AK193" s="14">
        <v>13.9400000000002</v>
      </c>
      <c r="AL193" s="14" t="str">
        <f>IFERROR(VLOOKUP(AK193,'CRUCE RIESGOS'!$C$21:$D$294,2,FALSE),"")</f>
        <v/>
      </c>
      <c r="AM193" s="14">
        <v>14.9400000000003</v>
      </c>
      <c r="AN193" s="14" t="str">
        <f>IFERROR(VLOOKUP(AM193,'CRUCE RIESGOS'!$C$21:$D$294,2,FALSE),"")</f>
        <v/>
      </c>
      <c r="AO193" s="14">
        <v>15.9400000000003</v>
      </c>
      <c r="AP193" s="14" t="str">
        <f>IFERROR(VLOOKUP(AO193,'CRUCE RIESGOS'!$C$21:$D$294,2,FALSE),"")</f>
        <v/>
      </c>
      <c r="AQ193" s="14">
        <v>16.9400000000003</v>
      </c>
      <c r="AR193" s="14" t="str">
        <f>IFERROR(VLOOKUP(AQ193,'CRUCE RIESGOS'!$C$21:$D$294,2,FALSE),"")</f>
        <v/>
      </c>
      <c r="AS193" s="14">
        <v>17.9400000000003</v>
      </c>
      <c r="AT193" s="14" t="str">
        <f>IFERROR(VLOOKUP(AS193,'CRUCE RIESGOS'!$C$21:$D$294,2,FALSE),"")</f>
        <v/>
      </c>
      <c r="AU193" s="14">
        <v>18.9400000000003</v>
      </c>
      <c r="AV193" s="14" t="str">
        <f>IFERROR(VLOOKUP(AU193,'CRUCE RIESGOS'!$C$21:$D$294,2,FALSE),"")</f>
        <v/>
      </c>
      <c r="AW193" s="14">
        <v>19.940000000000399</v>
      </c>
      <c r="AX193" s="14" t="str">
        <f>IFERROR(VLOOKUP(AW193,'CRUCE RIESGOS'!$C$21:$D$294,2,FALSE),"")</f>
        <v/>
      </c>
      <c r="AY193" s="14">
        <v>20.940000000000399</v>
      </c>
      <c r="AZ193" s="14" t="str">
        <f>IFERROR(VLOOKUP(AY193,'CRUCE RIESGOS'!$C$21:$D$294,2,FALSE),"")</f>
        <v/>
      </c>
      <c r="BA193" s="14">
        <v>21.940000000000399</v>
      </c>
      <c r="BB193" s="14" t="str">
        <f>IFERROR(VLOOKUP(BA193,'CRUCE RIESGOS'!$C$21:$D$294,2,FALSE),"")</f>
        <v/>
      </c>
      <c r="BC193" s="14">
        <v>22.940000000000399</v>
      </c>
      <c r="BD193" s="14" t="str">
        <f>IFERROR(VLOOKUP(BC193,'CRUCE RIESGOS'!$C$21:$D$294,2,FALSE),"")</f>
        <v/>
      </c>
      <c r="BE193" s="14">
        <v>23.940000000000399</v>
      </c>
      <c r="BF193" s="14" t="str">
        <f>IFERROR(VLOOKUP(BE193,'CRUCE RIESGOS'!$C$21:$D$294,2,FALSE),"")</f>
        <v/>
      </c>
      <c r="BG193" s="14">
        <v>24.940000000000499</v>
      </c>
      <c r="BH193" s="14" t="str">
        <f>IFERROR(VLOOKUP(BG193,'CRUCE RIESGOS'!$C$21:$D$294,2,FALSE),"")</f>
        <v/>
      </c>
      <c r="BI193" s="14">
        <v>25.940000000000499</v>
      </c>
      <c r="BJ193" s="14" t="str">
        <f>IFERROR(VLOOKUP(BI193,'CRUCE RIESGOS'!$C$21:$D$294,2,FALSE),"")</f>
        <v/>
      </c>
    </row>
    <row r="194" spans="13:62">
      <c r="N194" s="14" t="str">
        <f t="shared" si="17"/>
        <v/>
      </c>
      <c r="P194" s="14" t="str">
        <f>IF(P195&lt;&gt;""," -R","")</f>
        <v/>
      </c>
      <c r="R194" s="14" t="str">
        <f>IF(R195&lt;&gt;""," -R","")</f>
        <v/>
      </c>
      <c r="T194" s="14" t="str">
        <f>IF(T195&lt;&gt;""," -R","")</f>
        <v/>
      </c>
      <c r="V194" s="14" t="str">
        <f>IF(V195&lt;&gt;""," -R","")</f>
        <v/>
      </c>
      <c r="X194" s="14" t="str">
        <f>IF(X195&lt;&gt;""," -R","")</f>
        <v/>
      </c>
      <c r="Z194" s="14" t="str">
        <f>IF(Z195&lt;&gt;""," -R","")</f>
        <v/>
      </c>
      <c r="AB194" s="14" t="str">
        <f>IF(AB195&lt;&gt;""," -R","")</f>
        <v/>
      </c>
      <c r="AD194" s="14" t="str">
        <f>IF(AD195&lt;&gt;""," -R","")</f>
        <v/>
      </c>
      <c r="AF194" s="14" t="str">
        <f t="shared" si="18"/>
        <v/>
      </c>
      <c r="AH194" s="14" t="str">
        <f t="shared" si="19"/>
        <v/>
      </c>
      <c r="AJ194" s="14" t="str">
        <f t="shared" si="20"/>
        <v/>
      </c>
      <c r="AL194" s="14" t="str">
        <f t="shared" si="21"/>
        <v/>
      </c>
      <c r="AN194" s="14" t="str">
        <f t="shared" si="22"/>
        <v/>
      </c>
      <c r="AP194" s="14" t="str">
        <f t="shared" si="23"/>
        <v/>
      </c>
      <c r="AR194" s="14" t="str">
        <f t="shared" si="24"/>
        <v/>
      </c>
      <c r="AT194" s="14" t="str">
        <f t="shared" si="25"/>
        <v/>
      </c>
      <c r="AV194" s="14" t="str">
        <f t="shared" si="26"/>
        <v/>
      </c>
      <c r="AX194" s="14" t="str">
        <f t="shared" si="27"/>
        <v/>
      </c>
      <c r="AZ194" s="14" t="str">
        <f t="shared" si="28"/>
        <v/>
      </c>
      <c r="BB194" s="14" t="str">
        <f t="shared" si="29"/>
        <v/>
      </c>
      <c r="BD194" s="14" t="str">
        <f t="shared" si="30"/>
        <v/>
      </c>
      <c r="BF194" s="14" t="str">
        <f t="shared" si="31"/>
        <v/>
      </c>
      <c r="BH194" s="14" t="str">
        <f t="shared" si="32"/>
        <v/>
      </c>
      <c r="BJ194" s="14" t="str">
        <f t="shared" si="33"/>
        <v/>
      </c>
    </row>
    <row r="195" spans="13:62">
      <c r="M195" s="14">
        <v>1.95</v>
      </c>
      <c r="N195" s="14" t="str">
        <f>IFERROR(VLOOKUP(M195,'CRUCE RIESGOS'!$C$21:$D$294,2,FALSE),"")</f>
        <v/>
      </c>
      <c r="O195" s="14">
        <v>2.9500000000000202</v>
      </c>
      <c r="P195" s="14" t="str">
        <f>IFERROR(VLOOKUP(O195,'CRUCE RIESGOS'!$C$21:$D$294,2,FALSE),"")</f>
        <v/>
      </c>
      <c r="Q195" s="14">
        <v>3.9500000000000401</v>
      </c>
      <c r="R195" s="14" t="str">
        <f>IFERROR(VLOOKUP(Q195,'CRUCE RIESGOS'!$C$21:$D$294,2,FALSE),"")</f>
        <v/>
      </c>
      <c r="S195" s="14">
        <v>4.9500000000000597</v>
      </c>
      <c r="T195" s="14" t="str">
        <f>IFERROR(VLOOKUP(S195,'CRUCE RIESGOS'!$C$21:$D$294,2,FALSE),"")</f>
        <v/>
      </c>
      <c r="U195" s="14">
        <v>5.9500000000000801</v>
      </c>
      <c r="V195" s="14" t="str">
        <f>IFERROR(VLOOKUP(U195,'CRUCE RIESGOS'!$C$21:$D$294,2,FALSE),"")</f>
        <v/>
      </c>
      <c r="W195" s="14">
        <v>6.9500000000000997</v>
      </c>
      <c r="X195" s="14" t="str">
        <f>IFERROR(VLOOKUP(W195,'CRUCE RIESGOS'!$C$21:$D$294,2,FALSE),"")</f>
        <v/>
      </c>
      <c r="Y195" s="14">
        <v>7.9500000000001201</v>
      </c>
      <c r="Z195" s="14" t="str">
        <f>IFERROR(VLOOKUP(Y195,'CRUCE RIESGOS'!$C$21:$D$294,2,FALSE),"")</f>
        <v/>
      </c>
      <c r="AA195" s="14">
        <v>8.9500000000001396</v>
      </c>
      <c r="AB195" s="14" t="str">
        <f>IFERROR(VLOOKUP(AA195,'CRUCE RIESGOS'!$C$21:$D$294,2,FALSE),"")</f>
        <v/>
      </c>
      <c r="AC195" s="14">
        <v>9.9500000000001592</v>
      </c>
      <c r="AD195" s="14" t="str">
        <f>IFERROR(VLOOKUP(AC195,'CRUCE RIESGOS'!$C$21:$D$294,2,FALSE),"")</f>
        <v/>
      </c>
      <c r="AE195" s="14">
        <v>10.9500000000002</v>
      </c>
      <c r="AF195" s="14" t="str">
        <f>IFERROR(VLOOKUP(AE195,'CRUCE RIESGOS'!$C$21:$D$294,2,FALSE),"")</f>
        <v/>
      </c>
      <c r="AG195" s="14">
        <v>11.9500000000002</v>
      </c>
      <c r="AH195" s="14" t="str">
        <f>IFERROR(VLOOKUP(AG195,'CRUCE RIESGOS'!$C$21:$D$294,2,FALSE),"")</f>
        <v/>
      </c>
      <c r="AI195" s="14">
        <v>12.9500000000002</v>
      </c>
      <c r="AJ195" s="14" t="str">
        <f>IFERROR(VLOOKUP(AI195,'CRUCE RIESGOS'!$C$21:$D$294,2,FALSE),"")</f>
        <v/>
      </c>
      <c r="AK195" s="14">
        <v>13.9500000000002</v>
      </c>
      <c r="AL195" s="14" t="str">
        <f>IFERROR(VLOOKUP(AK195,'CRUCE RIESGOS'!$C$21:$D$294,2,FALSE),"")</f>
        <v/>
      </c>
      <c r="AM195" s="14">
        <v>14.950000000000299</v>
      </c>
      <c r="AN195" s="14" t="str">
        <f>IFERROR(VLOOKUP(AM195,'CRUCE RIESGOS'!$C$21:$D$294,2,FALSE),"")</f>
        <v/>
      </c>
      <c r="AO195" s="14">
        <v>15.950000000000299</v>
      </c>
      <c r="AP195" s="14" t="str">
        <f>IFERROR(VLOOKUP(AO195,'CRUCE RIESGOS'!$C$21:$D$294,2,FALSE),"")</f>
        <v/>
      </c>
      <c r="AQ195" s="14">
        <v>16.950000000000301</v>
      </c>
      <c r="AR195" s="14" t="str">
        <f>IFERROR(VLOOKUP(AQ195,'CRUCE RIESGOS'!$C$21:$D$294,2,FALSE),"")</f>
        <v/>
      </c>
      <c r="AS195" s="14">
        <v>17.950000000000301</v>
      </c>
      <c r="AT195" s="14" t="str">
        <f>IFERROR(VLOOKUP(AS195,'CRUCE RIESGOS'!$C$21:$D$294,2,FALSE),"")</f>
        <v/>
      </c>
      <c r="AU195" s="14">
        <v>18.950000000000301</v>
      </c>
      <c r="AV195" s="14" t="str">
        <f>IFERROR(VLOOKUP(AU195,'CRUCE RIESGOS'!$C$21:$D$294,2,FALSE),"")</f>
        <v/>
      </c>
      <c r="AW195" s="14">
        <v>19.950000000000401</v>
      </c>
      <c r="AX195" s="14" t="str">
        <f>IFERROR(VLOOKUP(AW195,'CRUCE RIESGOS'!$C$21:$D$294,2,FALSE),"")</f>
        <v/>
      </c>
      <c r="AY195" s="14">
        <v>20.950000000000401</v>
      </c>
      <c r="AZ195" s="14" t="str">
        <f>IFERROR(VLOOKUP(AY195,'CRUCE RIESGOS'!$C$21:$D$294,2,FALSE),"")</f>
        <v/>
      </c>
      <c r="BA195" s="14">
        <v>21.950000000000401</v>
      </c>
      <c r="BB195" s="14" t="str">
        <f>IFERROR(VLOOKUP(BA195,'CRUCE RIESGOS'!$C$21:$D$294,2,FALSE),"")</f>
        <v/>
      </c>
      <c r="BC195" s="14">
        <v>22.950000000000401</v>
      </c>
      <c r="BD195" s="14" t="str">
        <f>IFERROR(VLOOKUP(BC195,'CRUCE RIESGOS'!$C$21:$D$294,2,FALSE),"")</f>
        <v/>
      </c>
      <c r="BE195" s="14">
        <v>23.950000000000401</v>
      </c>
      <c r="BF195" s="14" t="str">
        <f>IFERROR(VLOOKUP(BE195,'CRUCE RIESGOS'!$C$21:$D$294,2,FALSE),"")</f>
        <v/>
      </c>
      <c r="BG195" s="14">
        <v>24.9500000000005</v>
      </c>
      <c r="BH195" s="14" t="str">
        <f>IFERROR(VLOOKUP(BG195,'CRUCE RIESGOS'!$C$21:$D$294,2,FALSE),"")</f>
        <v/>
      </c>
      <c r="BI195" s="14">
        <v>25.9500000000005</v>
      </c>
      <c r="BJ195" s="14" t="str">
        <f>IFERROR(VLOOKUP(BI195,'CRUCE RIESGOS'!$C$21:$D$294,2,FALSE),"")</f>
        <v/>
      </c>
    </row>
    <row r="196" spans="13:62">
      <c r="N196" s="14" t="str">
        <f t="shared" si="17"/>
        <v/>
      </c>
      <c r="P196" s="14" t="str">
        <f>IF(P197&lt;&gt;""," -R","")</f>
        <v/>
      </c>
      <c r="R196" s="14" t="str">
        <f>IF(R197&lt;&gt;""," -R","")</f>
        <v/>
      </c>
      <c r="T196" s="14" t="str">
        <f>IF(T197&lt;&gt;""," -R","")</f>
        <v/>
      </c>
      <c r="V196" s="14" t="str">
        <f>IF(V197&lt;&gt;""," -R","")</f>
        <v/>
      </c>
      <c r="X196" s="14" t="str">
        <f>IF(X197&lt;&gt;""," -R","")</f>
        <v/>
      </c>
      <c r="Z196" s="14" t="str">
        <f>IF(Z197&lt;&gt;""," -R","")</f>
        <v/>
      </c>
      <c r="AB196" s="14" t="str">
        <f>IF(AB197&lt;&gt;""," -R","")</f>
        <v/>
      </c>
      <c r="AD196" s="14" t="str">
        <f>IF(AD197&lt;&gt;""," -R","")</f>
        <v/>
      </c>
      <c r="AF196" s="14" t="str">
        <f t="shared" si="18"/>
        <v/>
      </c>
      <c r="AH196" s="14" t="str">
        <f t="shared" si="19"/>
        <v/>
      </c>
      <c r="AJ196" s="14" t="str">
        <f t="shared" si="20"/>
        <v/>
      </c>
      <c r="AL196" s="14" t="str">
        <f t="shared" si="21"/>
        <v/>
      </c>
      <c r="AN196" s="14" t="str">
        <f t="shared" si="22"/>
        <v/>
      </c>
      <c r="AP196" s="14" t="str">
        <f t="shared" si="23"/>
        <v/>
      </c>
      <c r="AR196" s="14" t="str">
        <f t="shared" si="24"/>
        <v/>
      </c>
      <c r="AT196" s="14" t="str">
        <f t="shared" si="25"/>
        <v/>
      </c>
      <c r="AV196" s="14" t="str">
        <f t="shared" si="26"/>
        <v/>
      </c>
      <c r="AX196" s="14" t="str">
        <f t="shared" si="27"/>
        <v/>
      </c>
      <c r="AZ196" s="14" t="str">
        <f t="shared" si="28"/>
        <v/>
      </c>
      <c r="BB196" s="14" t="str">
        <f t="shared" si="29"/>
        <v/>
      </c>
      <c r="BD196" s="14" t="str">
        <f t="shared" si="30"/>
        <v/>
      </c>
      <c r="BF196" s="14" t="str">
        <f t="shared" si="31"/>
        <v/>
      </c>
      <c r="BH196" s="14" t="str">
        <f t="shared" si="32"/>
        <v/>
      </c>
      <c r="BJ196" s="14" t="str">
        <f t="shared" si="33"/>
        <v/>
      </c>
    </row>
    <row r="197" spans="13:62">
      <c r="M197" s="14">
        <v>1.96</v>
      </c>
      <c r="N197" s="14" t="str">
        <f>IFERROR(VLOOKUP(M197,'CRUCE RIESGOS'!$C$21:$D$294,2,FALSE),"")</f>
        <v/>
      </c>
      <c r="O197" s="14">
        <v>2.9600000000000199</v>
      </c>
      <c r="P197" s="14" t="str">
        <f>IFERROR(VLOOKUP(O197,'CRUCE RIESGOS'!$C$21:$D$294,2,FALSE),"")</f>
        <v/>
      </c>
      <c r="Q197" s="14">
        <v>3.9600000000000399</v>
      </c>
      <c r="R197" s="14" t="str">
        <f>IFERROR(VLOOKUP(Q197,'CRUCE RIESGOS'!$C$21:$D$294,2,FALSE),"")</f>
        <v/>
      </c>
      <c r="S197" s="14">
        <v>4.9600000000000604</v>
      </c>
      <c r="T197" s="14" t="str">
        <f>IFERROR(VLOOKUP(S197,'CRUCE RIESGOS'!$C$21:$D$294,2,FALSE),"")</f>
        <v/>
      </c>
      <c r="U197" s="14">
        <v>5.9600000000000799</v>
      </c>
      <c r="V197" s="14" t="str">
        <f>IFERROR(VLOOKUP(U197,'CRUCE RIESGOS'!$C$21:$D$294,2,FALSE),"")</f>
        <v/>
      </c>
      <c r="W197" s="14">
        <v>6.9600000000001003</v>
      </c>
      <c r="X197" s="14" t="str">
        <f>IFERROR(VLOOKUP(W197,'CRUCE RIESGOS'!$C$21:$D$294,2,FALSE),"")</f>
        <v/>
      </c>
      <c r="Y197" s="14">
        <v>7.9600000000001199</v>
      </c>
      <c r="Z197" s="14" t="str">
        <f>IFERROR(VLOOKUP(Y197,'CRUCE RIESGOS'!$C$21:$D$294,2,FALSE),"")</f>
        <v/>
      </c>
      <c r="AA197" s="14">
        <v>8.9600000000001394</v>
      </c>
      <c r="AB197" s="14" t="str">
        <f>IFERROR(VLOOKUP(AA197,'CRUCE RIESGOS'!$C$21:$D$294,2,FALSE),"")</f>
        <v/>
      </c>
      <c r="AC197" s="14">
        <v>9.9600000000001607</v>
      </c>
      <c r="AD197" s="14" t="str">
        <f>IFERROR(VLOOKUP(AC197,'CRUCE RIESGOS'!$C$21:$D$294,2,FALSE),"")</f>
        <v/>
      </c>
      <c r="AE197" s="14">
        <v>10.9600000000002</v>
      </c>
      <c r="AF197" s="14" t="str">
        <f>IFERROR(VLOOKUP(AE197,'CRUCE RIESGOS'!$C$21:$D$294,2,FALSE),"")</f>
        <v/>
      </c>
      <c r="AG197" s="14">
        <v>11.9600000000002</v>
      </c>
      <c r="AH197" s="14" t="str">
        <f>IFERROR(VLOOKUP(AG197,'CRUCE RIESGOS'!$C$21:$D$294,2,FALSE),"")</f>
        <v/>
      </c>
      <c r="AI197" s="14">
        <v>12.9600000000002</v>
      </c>
      <c r="AJ197" s="14" t="str">
        <f>IFERROR(VLOOKUP(AI197,'CRUCE RIESGOS'!$C$21:$D$294,2,FALSE),"")</f>
        <v/>
      </c>
      <c r="AK197" s="14">
        <v>13.9600000000002</v>
      </c>
      <c r="AL197" s="14" t="str">
        <f>IFERROR(VLOOKUP(AK197,'CRUCE RIESGOS'!$C$21:$D$294,2,FALSE),"")</f>
        <v/>
      </c>
      <c r="AM197" s="14">
        <v>14.960000000000299</v>
      </c>
      <c r="AN197" s="14" t="str">
        <f>IFERROR(VLOOKUP(AM197,'CRUCE RIESGOS'!$C$21:$D$294,2,FALSE),"")</f>
        <v/>
      </c>
      <c r="AO197" s="14">
        <v>15.960000000000299</v>
      </c>
      <c r="AP197" s="14" t="str">
        <f>IFERROR(VLOOKUP(AO197,'CRUCE RIESGOS'!$C$21:$D$294,2,FALSE),"")</f>
        <v/>
      </c>
      <c r="AQ197" s="14">
        <v>16.960000000000299</v>
      </c>
      <c r="AR197" s="14" t="str">
        <f>IFERROR(VLOOKUP(AQ197,'CRUCE RIESGOS'!$C$21:$D$294,2,FALSE),"")</f>
        <v/>
      </c>
      <c r="AS197" s="14">
        <v>17.960000000000299</v>
      </c>
      <c r="AT197" s="14" t="str">
        <f>IFERROR(VLOOKUP(AS197,'CRUCE RIESGOS'!$C$21:$D$294,2,FALSE),"")</f>
        <v/>
      </c>
      <c r="AU197" s="14">
        <v>18.960000000000299</v>
      </c>
      <c r="AV197" s="14" t="str">
        <f>IFERROR(VLOOKUP(AU197,'CRUCE RIESGOS'!$C$21:$D$294,2,FALSE),"")</f>
        <v/>
      </c>
      <c r="AW197" s="14">
        <v>19.960000000000399</v>
      </c>
      <c r="AX197" s="14" t="str">
        <f>IFERROR(VLOOKUP(AW197,'CRUCE RIESGOS'!$C$21:$D$294,2,FALSE),"")</f>
        <v/>
      </c>
      <c r="AY197" s="14">
        <v>20.960000000000399</v>
      </c>
      <c r="AZ197" s="14" t="str">
        <f>IFERROR(VLOOKUP(AY197,'CRUCE RIESGOS'!$C$21:$D$294,2,FALSE),"")</f>
        <v/>
      </c>
      <c r="BA197" s="14">
        <v>21.960000000000399</v>
      </c>
      <c r="BB197" s="14" t="str">
        <f>IFERROR(VLOOKUP(BA197,'CRUCE RIESGOS'!$C$21:$D$294,2,FALSE),"")</f>
        <v/>
      </c>
      <c r="BC197" s="14">
        <v>22.960000000000399</v>
      </c>
      <c r="BD197" s="14" t="str">
        <f>IFERROR(VLOOKUP(BC197,'CRUCE RIESGOS'!$C$21:$D$294,2,FALSE),"")</f>
        <v/>
      </c>
      <c r="BE197" s="14">
        <v>23.960000000000399</v>
      </c>
      <c r="BF197" s="14" t="str">
        <f>IFERROR(VLOOKUP(BE197,'CRUCE RIESGOS'!$C$21:$D$294,2,FALSE),"")</f>
        <v/>
      </c>
      <c r="BG197" s="14">
        <v>24.960000000000498</v>
      </c>
      <c r="BH197" s="14" t="str">
        <f>IFERROR(VLOOKUP(BG197,'CRUCE RIESGOS'!$C$21:$D$294,2,FALSE),"")</f>
        <v/>
      </c>
      <c r="BI197" s="14">
        <v>25.960000000000498</v>
      </c>
      <c r="BJ197" s="14" t="str">
        <f>IFERROR(VLOOKUP(BI197,'CRUCE RIESGOS'!$C$21:$D$294,2,FALSE),"")</f>
        <v/>
      </c>
    </row>
    <row r="198" spans="13:62">
      <c r="N198" s="14" t="str">
        <f>IF(N199&lt;&gt;""," -R","")</f>
        <v/>
      </c>
      <c r="P198" s="14" t="str">
        <f>IF(P199&lt;&gt;""," -R","")</f>
        <v/>
      </c>
      <c r="R198" s="14" t="str">
        <f>IF(R199&lt;&gt;""," -R","")</f>
        <v/>
      </c>
      <c r="T198" s="14" t="str">
        <f>IF(T199&lt;&gt;""," -R","")</f>
        <v/>
      </c>
      <c r="V198" s="14" t="str">
        <f>IF(V199&lt;&gt;""," -R","")</f>
        <v/>
      </c>
      <c r="X198" s="14" t="str">
        <f>IF(X199&lt;&gt;""," -R","")</f>
        <v/>
      </c>
      <c r="Z198" s="14" t="str">
        <f>IF(Z199&lt;&gt;""," -R","")</f>
        <v/>
      </c>
      <c r="AB198" s="14" t="str">
        <f>IF(AB199&lt;&gt;""," -R","")</f>
        <v/>
      </c>
      <c r="AD198" s="14" t="str">
        <f>IF(AD199&lt;&gt;""," -R","")</f>
        <v/>
      </c>
      <c r="AF198" s="14" t="str">
        <f>IF(AF199&lt;&gt;""," -R","")</f>
        <v/>
      </c>
      <c r="AH198" s="14" t="str">
        <f>IF(AH199&lt;&gt;""," -R","")</f>
        <v/>
      </c>
      <c r="AJ198" s="14" t="str">
        <f>IF(AJ199&lt;&gt;""," -R","")</f>
        <v/>
      </c>
      <c r="AL198" s="14" t="str">
        <f>IF(AL199&lt;&gt;""," -R","")</f>
        <v/>
      </c>
      <c r="AN198" s="14" t="str">
        <f>IF(AN199&lt;&gt;""," -R","")</f>
        <v/>
      </c>
      <c r="AP198" s="14" t="str">
        <f>IF(AP199&lt;&gt;""," -R","")</f>
        <v/>
      </c>
      <c r="AR198" s="14" t="str">
        <f>IF(AR199&lt;&gt;""," -R","")</f>
        <v/>
      </c>
      <c r="AT198" s="14" t="str">
        <f>IF(AT199&lt;&gt;""," -R","")</f>
        <v/>
      </c>
      <c r="AV198" s="14" t="str">
        <f>IF(AV199&lt;&gt;""," -R","")</f>
        <v/>
      </c>
      <c r="AX198" s="14" t="str">
        <f>IF(AX199&lt;&gt;""," -R","")</f>
        <v/>
      </c>
      <c r="AZ198" s="14" t="str">
        <f>IF(AZ199&lt;&gt;""," -R","")</f>
        <v/>
      </c>
      <c r="BB198" s="14" t="str">
        <f>IF(BB199&lt;&gt;""," -R","")</f>
        <v/>
      </c>
      <c r="BD198" s="14" t="str">
        <f>IF(BD199&lt;&gt;""," -R","")</f>
        <v/>
      </c>
      <c r="BF198" s="14" t="str">
        <f>IF(BF199&lt;&gt;""," -R","")</f>
        <v/>
      </c>
      <c r="BH198" s="14" t="str">
        <f>IF(BH199&lt;&gt;""," -R","")</f>
        <v/>
      </c>
      <c r="BJ198" s="14" t="str">
        <f>IF(BJ199&lt;&gt;""," -R","")</f>
        <v/>
      </c>
    </row>
    <row r="199" spans="13:62">
      <c r="M199" s="14">
        <v>1.97</v>
      </c>
      <c r="N199" s="14" t="str">
        <f>IFERROR(VLOOKUP(M199,'CRUCE RIESGOS'!$C$21:$D$294,2,FALSE),"")</f>
        <v/>
      </c>
      <c r="O199" s="14">
        <v>2.9700000000000202</v>
      </c>
      <c r="P199" s="14" t="str">
        <f>IFERROR(VLOOKUP(O199,'CRUCE RIESGOS'!$C$21:$D$294,2,FALSE),"")</f>
        <v/>
      </c>
      <c r="Q199" s="14">
        <v>3.9700000000000402</v>
      </c>
      <c r="R199" s="14" t="str">
        <f>IFERROR(VLOOKUP(Q199,'CRUCE RIESGOS'!$C$21:$D$294,2,FALSE),"")</f>
        <v/>
      </c>
      <c r="S199" s="14">
        <v>4.9700000000000601</v>
      </c>
      <c r="T199" s="14" t="str">
        <f>IFERROR(VLOOKUP(S199,'CRUCE RIESGOS'!$C$21:$D$294,2,FALSE),"")</f>
        <v/>
      </c>
      <c r="U199" s="14">
        <v>5.9700000000000797</v>
      </c>
      <c r="V199" s="14" t="str">
        <f>IFERROR(VLOOKUP(U199,'CRUCE RIESGOS'!$C$21:$D$294,2,FALSE),"")</f>
        <v/>
      </c>
      <c r="W199" s="14">
        <v>6.9700000000001001</v>
      </c>
      <c r="X199" s="14" t="str">
        <f>IFERROR(VLOOKUP(W199,'CRUCE RIESGOS'!$C$21:$D$294,2,FALSE),"")</f>
        <v/>
      </c>
      <c r="Y199" s="14">
        <v>7.9700000000001197</v>
      </c>
      <c r="Z199" s="14" t="str">
        <f>IFERROR(VLOOKUP(Y199,'CRUCE RIESGOS'!$C$21:$D$294,2,FALSE),"")</f>
        <v/>
      </c>
      <c r="AA199" s="14">
        <v>8.9700000000001392</v>
      </c>
      <c r="AB199" s="14" t="str">
        <f>IFERROR(VLOOKUP(AA199,'CRUCE RIESGOS'!$C$21:$D$294,2,FALSE),"")</f>
        <v/>
      </c>
      <c r="AC199" s="14">
        <v>9.9700000000001605</v>
      </c>
      <c r="AD199" s="14" t="str">
        <f>IFERROR(VLOOKUP(AC199,'CRUCE RIESGOS'!$C$21:$D$294,2,FALSE),"")</f>
        <v/>
      </c>
      <c r="AE199" s="14">
        <v>10.9700000000002</v>
      </c>
      <c r="AF199" s="14" t="str">
        <f>IFERROR(VLOOKUP(AE199,'CRUCE RIESGOS'!$C$21:$D$294,2,FALSE),"")</f>
        <v/>
      </c>
      <c r="AG199" s="14">
        <v>11.9700000000002</v>
      </c>
      <c r="AH199" s="14" t="str">
        <f>IFERROR(VLOOKUP(AG199,'CRUCE RIESGOS'!$C$21:$D$294,2,FALSE),"")</f>
        <v/>
      </c>
      <c r="AI199" s="14">
        <v>12.9700000000002</v>
      </c>
      <c r="AJ199" s="14" t="str">
        <f>IFERROR(VLOOKUP(AI199,'CRUCE RIESGOS'!$C$21:$D$294,2,FALSE),"")</f>
        <v/>
      </c>
      <c r="AK199" s="14">
        <v>13.9700000000002</v>
      </c>
      <c r="AL199" s="14" t="str">
        <f>IFERROR(VLOOKUP(AK199,'CRUCE RIESGOS'!$C$21:$D$294,2,FALSE),"")</f>
        <v/>
      </c>
      <c r="AM199" s="14">
        <v>14.970000000000301</v>
      </c>
      <c r="AN199" s="14" t="str">
        <f>IFERROR(VLOOKUP(AM199,'CRUCE RIESGOS'!$C$21:$D$294,2,FALSE),"")</f>
        <v/>
      </c>
      <c r="AO199" s="14">
        <v>15.970000000000301</v>
      </c>
      <c r="AP199" s="14" t="str">
        <f>IFERROR(VLOOKUP(AO199,'CRUCE RIESGOS'!$C$21:$D$294,2,FALSE),"")</f>
        <v/>
      </c>
      <c r="AQ199" s="14">
        <v>16.970000000000301</v>
      </c>
      <c r="AR199" s="14" t="str">
        <f>IFERROR(VLOOKUP(AQ199,'CRUCE RIESGOS'!$C$21:$D$294,2,FALSE),"")</f>
        <v/>
      </c>
      <c r="AS199" s="14">
        <v>17.970000000000301</v>
      </c>
      <c r="AT199" s="14" t="str">
        <f>IFERROR(VLOOKUP(AS199,'CRUCE RIESGOS'!$C$21:$D$294,2,FALSE),"")</f>
        <v/>
      </c>
      <c r="AU199" s="14">
        <v>18.970000000000301</v>
      </c>
      <c r="AV199" s="14" t="str">
        <f>IFERROR(VLOOKUP(AU199,'CRUCE RIESGOS'!$C$21:$D$294,2,FALSE),"")</f>
        <v/>
      </c>
      <c r="AW199" s="14">
        <v>19.9700000000004</v>
      </c>
      <c r="AX199" s="14" t="str">
        <f>IFERROR(VLOOKUP(AW199,'CRUCE RIESGOS'!$C$21:$D$294,2,FALSE),"")</f>
        <v/>
      </c>
      <c r="AY199" s="14">
        <v>20.9700000000004</v>
      </c>
      <c r="AZ199" s="14" t="str">
        <f>IFERROR(VLOOKUP(AY199,'CRUCE RIESGOS'!$C$21:$D$294,2,FALSE),"")</f>
        <v/>
      </c>
      <c r="BA199" s="14">
        <v>21.9700000000004</v>
      </c>
      <c r="BB199" s="14" t="str">
        <f>IFERROR(VLOOKUP(BA199,'CRUCE RIESGOS'!$C$21:$D$294,2,FALSE),"")</f>
        <v/>
      </c>
      <c r="BC199" s="14">
        <v>22.9700000000004</v>
      </c>
      <c r="BD199" s="14" t="str">
        <f>IFERROR(VLOOKUP(BC199,'CRUCE RIESGOS'!$C$21:$D$294,2,FALSE),"")</f>
        <v/>
      </c>
      <c r="BE199" s="14">
        <v>23.9700000000004</v>
      </c>
      <c r="BF199" s="14" t="str">
        <f>IFERROR(VLOOKUP(BE199,'CRUCE RIESGOS'!$C$21:$D$294,2,FALSE),"")</f>
        <v/>
      </c>
      <c r="BG199" s="14">
        <v>24.9700000000005</v>
      </c>
      <c r="BH199" s="14" t="str">
        <f>IFERROR(VLOOKUP(BG199,'CRUCE RIESGOS'!$C$21:$D$294,2,FALSE),"")</f>
        <v/>
      </c>
      <c r="BI199" s="14">
        <v>25.9700000000005</v>
      </c>
      <c r="BJ199" s="14" t="str">
        <f>IFERROR(VLOOKUP(BI199,'CRUCE RIESGOS'!$C$21:$D$294,2,FALSE),"")</f>
        <v/>
      </c>
    </row>
    <row r="200" spans="13:62">
      <c r="N200" s="14" t="str">
        <f>IF(N201&lt;&gt;""," -R","")</f>
        <v/>
      </c>
      <c r="P200" s="14" t="str">
        <f>IF(P201&lt;&gt;""," -R","")</f>
        <v/>
      </c>
      <c r="R200" s="14" t="str">
        <f>IF(R201&lt;&gt;""," -R","")</f>
        <v/>
      </c>
      <c r="T200" s="14" t="str">
        <f>IF(T201&lt;&gt;""," -R","")</f>
        <v/>
      </c>
      <c r="V200" s="14" t="str">
        <f>IF(V201&lt;&gt;""," -R","")</f>
        <v/>
      </c>
      <c r="X200" s="14" t="str">
        <f>IF(X201&lt;&gt;""," -R","")</f>
        <v/>
      </c>
      <c r="Z200" s="14" t="str">
        <f>IF(Z201&lt;&gt;""," -R","")</f>
        <v/>
      </c>
      <c r="AB200" s="14" t="str">
        <f>IF(AB201&lt;&gt;""," -R","")</f>
        <v/>
      </c>
      <c r="AD200" s="14" t="str">
        <f>IF(AD201&lt;&gt;""," -R","")</f>
        <v/>
      </c>
      <c r="AF200" s="14" t="str">
        <f>IF(AF201&lt;&gt;""," -R","")</f>
        <v/>
      </c>
      <c r="AH200" s="14" t="str">
        <f>IF(AH201&lt;&gt;""," -R","")</f>
        <v/>
      </c>
      <c r="AJ200" s="14" t="str">
        <f>IF(AJ201&lt;&gt;""," -R","")</f>
        <v/>
      </c>
      <c r="AL200" s="14" t="str">
        <f>IF(AL201&lt;&gt;""," -R","")</f>
        <v/>
      </c>
      <c r="AN200" s="14" t="str">
        <f>IF(AN201&lt;&gt;""," -R","")</f>
        <v/>
      </c>
      <c r="AP200" s="14" t="str">
        <f>IF(AP201&lt;&gt;""," -R","")</f>
        <v/>
      </c>
      <c r="AR200" s="14" t="str">
        <f>IF(AR201&lt;&gt;""," -R","")</f>
        <v/>
      </c>
      <c r="AT200" s="14" t="str">
        <f>IF(AT201&lt;&gt;""," -R","")</f>
        <v/>
      </c>
      <c r="AV200" s="14" t="str">
        <f>IF(AV201&lt;&gt;""," -R","")</f>
        <v/>
      </c>
      <c r="AX200" s="14" t="str">
        <f>IF(AX201&lt;&gt;""," -R","")</f>
        <v/>
      </c>
      <c r="AZ200" s="14" t="str">
        <f>IF(AZ201&lt;&gt;""," -R","")</f>
        <v/>
      </c>
      <c r="BB200" s="14" t="str">
        <f>IF(BB201&lt;&gt;""," -R","")</f>
        <v/>
      </c>
      <c r="BD200" s="14" t="str">
        <f>IF(BD201&lt;&gt;""," -R","")</f>
        <v/>
      </c>
      <c r="BF200" s="14" t="str">
        <f>IF(BF201&lt;&gt;""," -R","")</f>
        <v/>
      </c>
      <c r="BH200" s="14" t="str">
        <f>IF(BH201&lt;&gt;""," -R","")</f>
        <v/>
      </c>
      <c r="BJ200" s="14" t="str">
        <f>IF(BJ201&lt;&gt;""," -R","")</f>
        <v/>
      </c>
    </row>
    <row r="201" spans="13:62">
      <c r="M201" s="14">
        <v>1.98</v>
      </c>
      <c r="N201" s="14" t="str">
        <f>IFERROR(VLOOKUP(M201,'CRUCE RIESGOS'!$C$21:$D$294,2,FALSE),"")</f>
        <v/>
      </c>
      <c r="O201" s="14">
        <v>2.98000000000002</v>
      </c>
      <c r="P201" s="14" t="str">
        <f>IFERROR(VLOOKUP(O201,'CRUCE RIESGOS'!$C$21:$D$294,2,FALSE),"")</f>
        <v/>
      </c>
      <c r="Q201" s="14">
        <v>3.98000000000004</v>
      </c>
      <c r="R201" s="14" t="str">
        <f>IFERROR(VLOOKUP(Q201,'CRUCE RIESGOS'!$C$21:$D$294,2,FALSE),"")</f>
        <v/>
      </c>
      <c r="S201" s="14">
        <v>4.9800000000000599</v>
      </c>
      <c r="T201" s="14" t="str">
        <f>IFERROR(VLOOKUP(S201,'CRUCE RIESGOS'!$C$21:$D$294,2,FALSE),"")</f>
        <v/>
      </c>
      <c r="U201" s="14">
        <v>5.9800000000000804</v>
      </c>
      <c r="V201" s="14" t="str">
        <f>IFERROR(VLOOKUP(U201,'CRUCE RIESGOS'!$C$21:$D$294,2,FALSE),"")</f>
        <v/>
      </c>
      <c r="W201" s="14">
        <v>6.9800000000000999</v>
      </c>
      <c r="X201" s="14" t="str">
        <f>IFERROR(VLOOKUP(W201,'CRUCE RIESGOS'!$C$21:$D$294,2,FALSE),"")</f>
        <v/>
      </c>
      <c r="Y201" s="14">
        <v>7.9800000000001203</v>
      </c>
      <c r="Z201" s="14" t="str">
        <f>IFERROR(VLOOKUP(Y201,'CRUCE RIESGOS'!$C$21:$D$294,2,FALSE),"")</f>
        <v/>
      </c>
      <c r="AA201" s="14">
        <v>8.9800000000001408</v>
      </c>
      <c r="AB201" s="14" t="str">
        <f>IFERROR(VLOOKUP(AA201,'CRUCE RIESGOS'!$C$21:$D$294,2,FALSE),"")</f>
        <v/>
      </c>
      <c r="AC201" s="14">
        <v>9.9800000000001603</v>
      </c>
      <c r="AD201" s="14" t="str">
        <f>IFERROR(VLOOKUP(AC201,'CRUCE RIESGOS'!$C$21:$D$294,2,FALSE),"")</f>
        <v/>
      </c>
      <c r="AE201" s="14">
        <v>10.980000000000199</v>
      </c>
      <c r="AF201" s="14" t="str">
        <f>IFERROR(VLOOKUP(AE201,'CRUCE RIESGOS'!$C$21:$D$294,2,FALSE),"")</f>
        <v/>
      </c>
      <c r="AG201" s="14">
        <v>11.980000000000199</v>
      </c>
      <c r="AH201" s="14" t="str">
        <f>IFERROR(VLOOKUP(AG201,'CRUCE RIESGOS'!$C$21:$D$294,2,FALSE),"")</f>
        <v/>
      </c>
      <c r="AI201" s="14">
        <v>12.980000000000199</v>
      </c>
      <c r="AJ201" s="14" t="str">
        <f>IFERROR(VLOOKUP(AI201,'CRUCE RIESGOS'!$C$21:$D$294,2,FALSE),"")</f>
        <v/>
      </c>
      <c r="AK201" s="14">
        <v>13.980000000000199</v>
      </c>
      <c r="AL201" s="14" t="str">
        <f>IFERROR(VLOOKUP(AK201,'CRUCE RIESGOS'!$C$21:$D$294,2,FALSE),"")</f>
        <v/>
      </c>
      <c r="AM201" s="14">
        <v>14.980000000000301</v>
      </c>
      <c r="AN201" s="14" t="str">
        <f>IFERROR(VLOOKUP(AM201,'CRUCE RIESGOS'!$C$21:$D$294,2,FALSE),"")</f>
        <v/>
      </c>
      <c r="AO201" s="14">
        <v>15.980000000000301</v>
      </c>
      <c r="AP201" s="14" t="str">
        <f>IFERROR(VLOOKUP(AO201,'CRUCE RIESGOS'!$C$21:$D$294,2,FALSE),"")</f>
        <v/>
      </c>
      <c r="AQ201" s="14">
        <v>16.980000000000299</v>
      </c>
      <c r="AR201" s="14" t="str">
        <f>IFERROR(VLOOKUP(AQ201,'CRUCE RIESGOS'!$C$21:$D$294,2,FALSE),"")</f>
        <v/>
      </c>
      <c r="AS201" s="14">
        <v>17.980000000000299</v>
      </c>
      <c r="AT201" s="14" t="str">
        <f>IFERROR(VLOOKUP(AS201,'CRUCE RIESGOS'!$C$21:$D$294,2,FALSE),"")</f>
        <v/>
      </c>
      <c r="AU201" s="14">
        <v>18.980000000000299</v>
      </c>
      <c r="AV201" s="14" t="str">
        <f>IFERROR(VLOOKUP(AU201,'CRUCE RIESGOS'!$C$21:$D$294,2,FALSE),"")</f>
        <v/>
      </c>
      <c r="AW201" s="14">
        <v>19.980000000000398</v>
      </c>
      <c r="AX201" s="14" t="str">
        <f>IFERROR(VLOOKUP(AW201,'CRUCE RIESGOS'!$C$21:$D$294,2,FALSE),"")</f>
        <v/>
      </c>
      <c r="AY201" s="14">
        <v>20.980000000000398</v>
      </c>
      <c r="AZ201" s="14" t="str">
        <f>IFERROR(VLOOKUP(AY201,'CRUCE RIESGOS'!$C$21:$D$294,2,FALSE),"")</f>
        <v/>
      </c>
      <c r="BA201" s="14">
        <v>21.980000000000398</v>
      </c>
      <c r="BB201" s="14" t="str">
        <f>IFERROR(VLOOKUP(BA201,'CRUCE RIESGOS'!$C$21:$D$294,2,FALSE),"")</f>
        <v/>
      </c>
      <c r="BC201" s="14">
        <v>22.980000000000398</v>
      </c>
      <c r="BD201" s="14" t="str">
        <f>IFERROR(VLOOKUP(BC201,'CRUCE RIESGOS'!$C$21:$D$294,2,FALSE),"")</f>
        <v/>
      </c>
      <c r="BE201" s="14">
        <v>23.980000000000398</v>
      </c>
      <c r="BF201" s="14" t="str">
        <f>IFERROR(VLOOKUP(BE201,'CRUCE RIESGOS'!$C$21:$D$294,2,FALSE),"")</f>
        <v/>
      </c>
      <c r="BG201" s="14">
        <v>24.980000000000501</v>
      </c>
      <c r="BH201" s="14" t="str">
        <f>IFERROR(VLOOKUP(BG201,'CRUCE RIESGOS'!$C$21:$D$294,2,FALSE),"")</f>
        <v/>
      </c>
      <c r="BI201" s="14">
        <v>25.980000000000501</v>
      </c>
      <c r="BJ201" s="14" t="str">
        <f>IFERROR(VLOOKUP(BI201,'CRUCE RIESGOS'!$C$21:$D$294,2,FALSE),"")</f>
        <v/>
      </c>
    </row>
    <row r="202" spans="13:62">
      <c r="N202" s="14" t="str">
        <f>IF(N203&lt;&gt;""," -R","")</f>
        <v/>
      </c>
      <c r="P202" s="14" t="str">
        <f>IF(P203&lt;&gt;""," -R","")</f>
        <v/>
      </c>
      <c r="R202" s="14" t="str">
        <f>IF(R203&lt;&gt;""," -R","")</f>
        <v/>
      </c>
      <c r="T202" s="14" t="str">
        <f>IF(T203&lt;&gt;""," -R","")</f>
        <v/>
      </c>
      <c r="V202" s="14" t="str">
        <f>IF(V203&lt;&gt;""," -R","")</f>
        <v/>
      </c>
      <c r="X202" s="14" t="str">
        <f>IF(X203&lt;&gt;""," -R","")</f>
        <v/>
      </c>
      <c r="Z202" s="14" t="str">
        <f>IF(Z203&lt;&gt;""," -R","")</f>
        <v/>
      </c>
      <c r="AB202" s="14" t="str">
        <f>IF(AB203&lt;&gt;""," -R","")</f>
        <v/>
      </c>
      <c r="AD202" s="14" t="str">
        <f>IF(AD203&lt;&gt;""," -R","")</f>
        <v/>
      </c>
      <c r="AF202" s="14" t="str">
        <f>IF(AF203&lt;&gt;""," -R","")</f>
        <v/>
      </c>
      <c r="AH202" s="14" t="str">
        <f>IF(AH203&lt;&gt;""," -R","")</f>
        <v/>
      </c>
      <c r="AJ202" s="14" t="str">
        <f>IF(AJ203&lt;&gt;""," -R","")</f>
        <v/>
      </c>
      <c r="AL202" s="14" t="str">
        <f>IF(AL203&lt;&gt;""," -R","")</f>
        <v/>
      </c>
      <c r="AN202" s="14" t="str">
        <f>IF(AN203&lt;&gt;""," -R","")</f>
        <v/>
      </c>
      <c r="AP202" s="14" t="str">
        <f>IF(AP203&lt;&gt;""," -R","")</f>
        <v/>
      </c>
      <c r="AR202" s="14" t="str">
        <f>IF(AR203&lt;&gt;""," -R","")</f>
        <v/>
      </c>
      <c r="AT202" s="14" t="str">
        <f>IF(AT203&lt;&gt;""," -R","")</f>
        <v/>
      </c>
      <c r="AV202" s="14" t="str">
        <f>IF(AV203&lt;&gt;""," -R","")</f>
        <v/>
      </c>
      <c r="AX202" s="14" t="str">
        <f>IF(AX203&lt;&gt;""," -R","")</f>
        <v/>
      </c>
      <c r="AZ202" s="14" t="str">
        <f>IF(AZ203&lt;&gt;""," -R","")</f>
        <v/>
      </c>
      <c r="BB202" s="14" t="str">
        <f>IF(BB203&lt;&gt;""," -R","")</f>
        <v/>
      </c>
      <c r="BD202" s="14" t="str">
        <f>IF(BD203&lt;&gt;""," -R","")</f>
        <v/>
      </c>
      <c r="BF202" s="14" t="str">
        <f>IF(BF203&lt;&gt;""," -R","")</f>
        <v/>
      </c>
      <c r="BH202" s="14" t="str">
        <f>IF(BH203&lt;&gt;""," -R","")</f>
        <v/>
      </c>
      <c r="BJ202" s="14" t="str">
        <f>IF(BJ203&lt;&gt;""," -R","")</f>
        <v/>
      </c>
    </row>
    <row r="203" spans="13:62">
      <c r="M203" s="14">
        <v>1.99</v>
      </c>
      <c r="N203" s="14" t="str">
        <f>IFERROR(VLOOKUP(M203,'CRUCE RIESGOS'!$C$21:$D$294,2,FALSE),"")</f>
        <v/>
      </c>
      <c r="O203" s="14">
        <v>2.9900000000000202</v>
      </c>
      <c r="P203" s="14" t="str">
        <f>IFERROR(VLOOKUP(O203,'CRUCE RIESGOS'!$C$21:$D$294,2,FALSE),"")</f>
        <v/>
      </c>
      <c r="Q203" s="14">
        <v>3.9900000000000402</v>
      </c>
      <c r="R203" s="14" t="str">
        <f>IFERROR(VLOOKUP(Q203,'CRUCE RIESGOS'!$C$21:$D$294,2,FALSE),"")</f>
        <v/>
      </c>
      <c r="S203" s="14">
        <v>4.9900000000000597</v>
      </c>
      <c r="T203" s="14" t="str">
        <f>IFERROR(VLOOKUP(S203,'CRUCE RIESGOS'!$C$21:$D$294,2,FALSE),"")</f>
        <v/>
      </c>
      <c r="U203" s="14">
        <v>5.9900000000000801</v>
      </c>
      <c r="V203" s="14" t="str">
        <f>IFERROR(VLOOKUP(U203,'CRUCE RIESGOS'!$C$21:$D$294,2,FALSE),"")</f>
        <v/>
      </c>
      <c r="W203" s="14">
        <v>6.9900000000000997</v>
      </c>
      <c r="X203" s="14" t="str">
        <f>IFERROR(VLOOKUP(W203,'CRUCE RIESGOS'!$C$21:$D$294,2,FALSE),"")</f>
        <v/>
      </c>
      <c r="Y203" s="14">
        <v>7.9900000000001201</v>
      </c>
      <c r="Z203" s="14" t="str">
        <f>IFERROR(VLOOKUP(Y203,'CRUCE RIESGOS'!$C$21:$D$294,2,FALSE),"")</f>
        <v/>
      </c>
      <c r="AA203" s="14">
        <v>8.9900000000001405</v>
      </c>
      <c r="AB203" s="14" t="str">
        <f>IFERROR(VLOOKUP(AA203,'CRUCE RIESGOS'!$C$21:$D$294,2,FALSE),"")</f>
        <v/>
      </c>
      <c r="AC203" s="14">
        <v>9.9900000000001601</v>
      </c>
      <c r="AD203" s="14" t="str">
        <f>IFERROR(VLOOKUP(AC203,'CRUCE RIESGOS'!$C$21:$D$294,2,FALSE),"")</f>
        <v/>
      </c>
      <c r="AE203" s="14">
        <v>10.990000000000199</v>
      </c>
      <c r="AF203" s="14" t="str">
        <f>IFERROR(VLOOKUP(AE203,'CRUCE RIESGOS'!$C$21:$D$294,2,FALSE),"")</f>
        <v/>
      </c>
      <c r="AG203" s="14">
        <v>11.990000000000199</v>
      </c>
      <c r="AH203" s="14" t="str">
        <f>IFERROR(VLOOKUP(AG203,'CRUCE RIESGOS'!$C$21:$D$294,2,FALSE),"")</f>
        <v/>
      </c>
      <c r="AI203" s="14">
        <v>12.990000000000199</v>
      </c>
      <c r="AJ203" s="14" t="str">
        <f>IFERROR(VLOOKUP(AI203,'CRUCE RIESGOS'!$C$21:$D$294,2,FALSE),"")</f>
        <v/>
      </c>
      <c r="AK203" s="14">
        <v>13.990000000000199</v>
      </c>
      <c r="AL203" s="14" t="str">
        <f>IFERROR(VLOOKUP(AK203,'CRUCE RIESGOS'!$C$21:$D$294,2,FALSE),"")</f>
        <v/>
      </c>
      <c r="AM203" s="14">
        <v>14.9900000000003</v>
      </c>
      <c r="AN203" s="14" t="str">
        <f>IFERROR(VLOOKUP(AM203,'CRUCE RIESGOS'!$C$21:$D$294,2,FALSE),"")</f>
        <v/>
      </c>
      <c r="AO203" s="14">
        <v>15.9900000000003</v>
      </c>
      <c r="AP203" s="14" t="str">
        <f>IFERROR(VLOOKUP(AO203,'CRUCE RIESGOS'!$C$21:$D$294,2,FALSE),"")</f>
        <v/>
      </c>
      <c r="AQ203" s="14">
        <v>16.9900000000003</v>
      </c>
      <c r="AR203" s="14" t="str">
        <f>IFERROR(VLOOKUP(AQ203,'CRUCE RIESGOS'!$C$21:$D$294,2,FALSE),"")</f>
        <v/>
      </c>
      <c r="AS203" s="14">
        <v>17.9900000000003</v>
      </c>
      <c r="AT203" s="14" t="str">
        <f>IFERROR(VLOOKUP(AS203,'CRUCE RIESGOS'!$C$21:$D$294,2,FALSE),"")</f>
        <v/>
      </c>
      <c r="AU203" s="14">
        <v>18.9900000000003</v>
      </c>
      <c r="AV203" s="14" t="str">
        <f>IFERROR(VLOOKUP(AU203,'CRUCE RIESGOS'!$C$21:$D$294,2,FALSE),"")</f>
        <v/>
      </c>
      <c r="AW203" s="14">
        <v>19.9900000000004</v>
      </c>
      <c r="AX203" s="14" t="str">
        <f>IFERROR(VLOOKUP(AW203,'CRUCE RIESGOS'!$C$21:$D$294,2,FALSE),"")</f>
        <v/>
      </c>
      <c r="AY203" s="14">
        <v>20.9900000000004</v>
      </c>
      <c r="AZ203" s="14" t="str">
        <f>IFERROR(VLOOKUP(AY203,'CRUCE RIESGOS'!$C$21:$D$294,2,FALSE),"")</f>
        <v/>
      </c>
      <c r="BA203" s="14">
        <v>21.9900000000004</v>
      </c>
      <c r="BB203" s="14" t="str">
        <f>IFERROR(VLOOKUP(BA203,'CRUCE RIESGOS'!$C$21:$D$294,2,FALSE),"")</f>
        <v/>
      </c>
      <c r="BC203" s="14">
        <v>22.9900000000004</v>
      </c>
      <c r="BD203" s="14" t="str">
        <f>IFERROR(VLOOKUP(BC203,'CRUCE RIESGOS'!$C$21:$D$294,2,FALSE),"")</f>
        <v/>
      </c>
      <c r="BE203" s="14">
        <v>23.9900000000004</v>
      </c>
      <c r="BF203" s="14" t="str">
        <f>IFERROR(VLOOKUP(BE203,'CRUCE RIESGOS'!$C$21:$D$294,2,FALSE),"")</f>
        <v/>
      </c>
      <c r="BG203" s="14">
        <v>24.990000000000499</v>
      </c>
      <c r="BH203" s="14" t="str">
        <f>IFERROR(VLOOKUP(BG203,'CRUCE RIESGOS'!$C$21:$D$294,2,FALSE),"")</f>
        <v/>
      </c>
      <c r="BI203" s="14">
        <v>25.990000000000499</v>
      </c>
      <c r="BJ203" s="14" t="str">
        <f>IFERROR(VLOOKUP(BI203,'CRUCE RIESGOS'!$C$21:$D$294,2,FALSE),"")</f>
        <v/>
      </c>
    </row>
  </sheetData>
  <sheetProtection algorithmName="SHA-512" hashValue="RPoHme/6iUtfFQe9fUG9lbin4yaG0KendCKQ6ikWPhcC9No+fkoXegczNvPBv/u9Ed3DxLpSBcGGxEL6+p+lkg==" saltValue="MHGsm0EqqxzALnqc7ZLppQ==" spinCount="100000" sheet="1" objects="1" scenarios="1" selectLockedCells="1"/>
  <mergeCells count="33">
    <mergeCell ref="B8:C8"/>
    <mergeCell ref="G9:H9"/>
    <mergeCell ref="H13:H15"/>
    <mergeCell ref="G13:G15"/>
    <mergeCell ref="C13:E13"/>
    <mergeCell ref="C14:E14"/>
    <mergeCell ref="C15:E15"/>
    <mergeCell ref="G8:H8"/>
    <mergeCell ref="C12:E12"/>
    <mergeCell ref="B9:C9"/>
    <mergeCell ref="B10:C10"/>
    <mergeCell ref="G6:H6"/>
    <mergeCell ref="I12:J12"/>
    <mergeCell ref="I13:J15"/>
    <mergeCell ref="I10:J10"/>
    <mergeCell ref="I9:J9"/>
    <mergeCell ref="I8:J8"/>
    <mergeCell ref="G4:H5"/>
    <mergeCell ref="C11:E11"/>
    <mergeCell ref="G10:H10"/>
    <mergeCell ref="G11:J11"/>
    <mergeCell ref="B2:J3"/>
    <mergeCell ref="B7:C7"/>
    <mergeCell ref="B4:C4"/>
    <mergeCell ref="B5:C5"/>
    <mergeCell ref="I6:J6"/>
    <mergeCell ref="B6:C6"/>
    <mergeCell ref="D4:D5"/>
    <mergeCell ref="E4:E5"/>
    <mergeCell ref="G7:H7"/>
    <mergeCell ref="I4:J5"/>
    <mergeCell ref="I7:J7"/>
    <mergeCell ref="F4:F5"/>
  </mergeCells>
  <conditionalFormatting sqref="I12">
    <cfRule type="cellIs" dxfId="50" priority="5" operator="equal">
      <formula>"ALTO"</formula>
    </cfRule>
    <cfRule type="cellIs" dxfId="49" priority="6" operator="equal">
      <formula>"EXTREMO"</formula>
    </cfRule>
    <cfRule type="cellIs" dxfId="48" priority="7" operator="equal">
      <formula>"MODERADO"</formula>
    </cfRule>
    <cfRule type="cellIs" dxfId="47" priority="8" operator="equal">
      <formula>"BAJO"</formula>
    </cfRule>
  </conditionalFormatting>
  <conditionalFormatting sqref="I13:J15">
    <cfRule type="cellIs" dxfId="46" priority="1" operator="equal">
      <formula>"EXTREMO"</formula>
    </cfRule>
    <cfRule type="cellIs" dxfId="45" priority="2" operator="equal">
      <formula>"ALTO"</formula>
    </cfRule>
    <cfRule type="cellIs" dxfId="44" priority="3" operator="equal">
      <formula>"MODERADO"</formula>
    </cfRule>
    <cfRule type="cellIs" dxfId="43" priority="4" operator="equal">
      <formula>"BAJO"</formula>
    </cfRule>
  </conditionalFormatting>
  <hyperlinks>
    <hyperlink ref="A2" location="'IDENTIFICACIÓN DOFA'!A1" display="REGRESAR" xr:uid="{00000000-0004-0000-0100-000000000000}"/>
  </hyperlinks>
  <pageMargins left="0.7" right="0.7" top="0.75" bottom="0.75" header="0.3" footer="0.3"/>
  <pageSetup orientation="portrait" r:id="rId1"/>
  <ignoredErrors>
    <ignoredError sqref="M4:BJ4 M15:BJ203 M7:N7 P7 R7 T7 V7 X7 Z7 AB7 AD7 AF7 AH7 AJ7 AL7 AN7 AP7 AR7 AT7 AV7 AX7 AZ7 BB7 BD7 BF7 BH7 BJ7 M5:S5 BE5:BJ6 M8:BJ10 M12:BJ13 M6 O6:BC6 U5:BC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tabColor rgb="FF0F3D38"/>
  </sheetPr>
  <dimension ref="B2:G25"/>
  <sheetViews>
    <sheetView topLeftCell="A16" zoomScale="70" zoomScaleNormal="70" workbookViewId="0">
      <selection activeCell="E16" sqref="E16"/>
    </sheetView>
  </sheetViews>
  <sheetFormatPr baseColWidth="10" defaultColWidth="11.42578125" defaultRowHeight="15"/>
  <cols>
    <col min="1" max="1" width="7.140625" style="36" customWidth="1"/>
    <col min="2" max="2" width="18.28515625" style="36" customWidth="1"/>
    <col min="3" max="3" width="92.42578125" style="36" customWidth="1"/>
    <col min="4" max="4" width="24.7109375" style="36" customWidth="1"/>
    <col min="5" max="5" width="28.28515625" style="36" customWidth="1"/>
    <col min="6" max="16384" width="11.42578125" style="36"/>
  </cols>
  <sheetData>
    <row r="2" spans="2:7" ht="15.75" hidden="1" customHeight="1">
      <c r="B2" s="476"/>
      <c r="C2" s="470" t="s">
        <v>2022</v>
      </c>
      <c r="D2" s="471"/>
      <c r="E2" s="198" t="s">
        <v>2023</v>
      </c>
      <c r="F2" s="2"/>
      <c r="G2" s="2"/>
    </row>
    <row r="3" spans="2:7" ht="15.75" hidden="1" customHeight="1">
      <c r="B3" s="476"/>
      <c r="C3" s="470" t="s">
        <v>2024</v>
      </c>
      <c r="D3" s="471"/>
      <c r="E3" s="198" t="s">
        <v>2025</v>
      </c>
      <c r="F3" s="2"/>
      <c r="G3" s="2"/>
    </row>
    <row r="4" spans="2:7" ht="16.5" hidden="1" customHeight="1">
      <c r="B4" s="476"/>
      <c r="C4" s="472" t="s">
        <v>2026</v>
      </c>
      <c r="D4" s="473"/>
      <c r="E4" s="198" t="s">
        <v>2027</v>
      </c>
      <c r="F4" s="2"/>
      <c r="G4" s="2"/>
    </row>
    <row r="5" spans="2:7" ht="15" hidden="1" customHeight="1">
      <c r="B5" s="476"/>
      <c r="C5" s="474"/>
      <c r="D5" s="475"/>
      <c r="E5" s="198" t="s">
        <v>2028</v>
      </c>
      <c r="F5" s="2"/>
      <c r="G5" s="2"/>
    </row>
    <row r="7" spans="2:7" ht="18">
      <c r="B7" s="120" t="s">
        <v>2029</v>
      </c>
      <c r="C7" s="121" t="s">
        <v>2030</v>
      </c>
      <c r="D7" s="121" t="s">
        <v>2031</v>
      </c>
      <c r="E7" s="121" t="s">
        <v>2032</v>
      </c>
    </row>
    <row r="8" spans="2:7" ht="71.25">
      <c r="B8" s="37">
        <v>43796</v>
      </c>
      <c r="C8" s="206" t="s">
        <v>2033</v>
      </c>
      <c r="D8" s="38" t="s">
        <v>2034</v>
      </c>
      <c r="E8" s="38" t="s">
        <v>2035</v>
      </c>
    </row>
    <row r="9" spans="2:7" ht="72">
      <c r="B9" s="37">
        <v>44000</v>
      </c>
      <c r="C9" s="39" t="s">
        <v>2036</v>
      </c>
      <c r="D9" s="38" t="s">
        <v>2034</v>
      </c>
      <c r="E9" s="38" t="s">
        <v>2035</v>
      </c>
    </row>
    <row r="10" spans="2:7" ht="71.25">
      <c r="B10" s="37">
        <v>44232</v>
      </c>
      <c r="C10" s="206" t="s">
        <v>2037</v>
      </c>
      <c r="D10" s="38" t="s">
        <v>2034</v>
      </c>
      <c r="E10" s="38" t="s">
        <v>2035</v>
      </c>
    </row>
    <row r="11" spans="2:7" ht="57.75">
      <c r="B11" s="37">
        <v>44363</v>
      </c>
      <c r="C11" s="39" t="s">
        <v>2038</v>
      </c>
      <c r="D11" s="38" t="s">
        <v>2034</v>
      </c>
      <c r="E11" s="38" t="s">
        <v>2035</v>
      </c>
    </row>
    <row r="12" spans="2:7" ht="399">
      <c r="B12" s="37">
        <v>44539</v>
      </c>
      <c r="C12" s="240" t="s">
        <v>2039</v>
      </c>
      <c r="D12" s="38" t="s">
        <v>2034</v>
      </c>
      <c r="E12" s="38" t="s">
        <v>2035</v>
      </c>
    </row>
    <row r="13" spans="2:7" ht="72">
      <c r="B13" s="229">
        <v>44781</v>
      </c>
      <c r="C13" s="230" t="s">
        <v>2040</v>
      </c>
      <c r="D13" s="207" t="s">
        <v>2034</v>
      </c>
      <c r="E13" s="207" t="s">
        <v>2035</v>
      </c>
    </row>
    <row r="14" spans="2:7" ht="409.6" customHeight="1">
      <c r="B14" s="379">
        <v>45245</v>
      </c>
      <c r="C14" s="477" t="s">
        <v>2041</v>
      </c>
      <c r="D14" s="395" t="s">
        <v>2034</v>
      </c>
      <c r="E14" s="395" t="s">
        <v>2035</v>
      </c>
    </row>
    <row r="15" spans="2:7" ht="214.5" customHeight="1">
      <c r="B15" s="379"/>
      <c r="C15" s="477"/>
      <c r="D15" s="395"/>
      <c r="E15" s="395"/>
    </row>
    <row r="16" spans="2:7" ht="285.75">
      <c r="B16" s="237">
        <v>45693</v>
      </c>
      <c r="C16" s="230" t="s">
        <v>2042</v>
      </c>
      <c r="D16" s="207" t="s">
        <v>2449</v>
      </c>
      <c r="E16" s="207" t="s">
        <v>2035</v>
      </c>
    </row>
    <row r="17" spans="2:5" ht="408.75" customHeight="1">
      <c r="B17" s="466">
        <v>45987</v>
      </c>
      <c r="C17" s="464" t="s">
        <v>2043</v>
      </c>
      <c r="D17" s="468" t="s">
        <v>2449</v>
      </c>
      <c r="E17" s="468" t="s">
        <v>2035</v>
      </c>
    </row>
    <row r="18" spans="2:5" ht="54.75" customHeight="1">
      <c r="B18" s="467"/>
      <c r="C18" s="465"/>
      <c r="D18" s="469"/>
      <c r="E18" s="469"/>
    </row>
    <row r="19" spans="2:5">
      <c r="B19" s="237"/>
      <c r="C19" s="238"/>
      <c r="D19" s="239"/>
      <c r="E19" s="239"/>
    </row>
    <row r="20" spans="2:5">
      <c r="B20" s="237"/>
      <c r="C20" s="238"/>
      <c r="D20" s="239"/>
      <c r="E20" s="239"/>
    </row>
    <row r="21" spans="2:5">
      <c r="B21" s="237"/>
      <c r="C21" s="238"/>
      <c r="D21" s="239"/>
      <c r="E21" s="239"/>
    </row>
    <row r="22" spans="2:5">
      <c r="B22" s="237"/>
      <c r="C22" s="238"/>
      <c r="D22" s="239"/>
      <c r="E22" s="239"/>
    </row>
    <row r="23" spans="2:5">
      <c r="B23" s="237"/>
      <c r="C23" s="238"/>
      <c r="D23" s="239"/>
      <c r="E23" s="239"/>
    </row>
    <row r="24" spans="2:5">
      <c r="B24" s="237"/>
      <c r="C24" s="238"/>
      <c r="D24" s="239"/>
      <c r="E24" s="239"/>
    </row>
    <row r="25" spans="2:5">
      <c r="B25" s="237"/>
      <c r="C25" s="238"/>
      <c r="D25" s="239"/>
      <c r="E25" s="239"/>
    </row>
  </sheetData>
  <sheetProtection algorithmName="SHA-512" hashValue="yIPbs62/sm6M7/N++GWo68EN0x63iwAwVEra0/epvyobv6KNoRRNWsT9JqspOYjuxBMQIoGnTFPmJCuXbR+Sfw==" saltValue="1imSEEpMDSgzNprgo81Fiw==" spinCount="100000" sheet="1" formatCells="0" formatColumns="0" formatRows="0" insertColumns="0" insertRows="0" insertHyperlinks="0" deleteColumns="0" deleteRows="0" selectLockedCells="1" sort="0" autoFilter="0" pivotTables="0"/>
  <mergeCells count="12">
    <mergeCell ref="C2:D2"/>
    <mergeCell ref="C3:D3"/>
    <mergeCell ref="C4:D5"/>
    <mergeCell ref="B2:B5"/>
    <mergeCell ref="C14:C15"/>
    <mergeCell ref="B14:B15"/>
    <mergeCell ref="D14:D15"/>
    <mergeCell ref="C17:C18"/>
    <mergeCell ref="B17:B18"/>
    <mergeCell ref="D17:D18"/>
    <mergeCell ref="E17:E18"/>
    <mergeCell ref="E14:E1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D31"/>
  <sheetViews>
    <sheetView workbookViewId="0">
      <selection activeCell="C8" sqref="C8"/>
    </sheetView>
  </sheetViews>
  <sheetFormatPr baseColWidth="10" defaultColWidth="11.42578125" defaultRowHeight="14.25"/>
  <cols>
    <col min="1" max="1" width="11.42578125" style="208"/>
    <col min="2" max="2" width="15" style="208" customWidth="1"/>
    <col min="3" max="3" width="17.5703125" style="208" customWidth="1"/>
    <col min="4" max="4" width="16.85546875" style="208" customWidth="1"/>
    <col min="5" max="5" width="18.28515625" style="208" customWidth="1"/>
    <col min="6" max="6" width="16.28515625" style="208" customWidth="1"/>
    <col min="7" max="7" width="9.85546875" style="208" customWidth="1"/>
    <col min="8" max="8" width="12.140625" style="208" customWidth="1"/>
    <col min="9" max="9" width="14.28515625" style="208" customWidth="1"/>
    <col min="10" max="11" width="11.42578125" style="208"/>
    <col min="12" max="12" width="9" style="208" bestFit="1" customWidth="1"/>
    <col min="13" max="13" width="15.28515625" style="208" customWidth="1"/>
    <col min="14" max="14" width="16.85546875" style="208" customWidth="1"/>
    <col min="15" max="15" width="11.42578125" style="208"/>
    <col min="16" max="16" width="12.7109375" style="208" customWidth="1"/>
    <col min="17" max="18" width="11.42578125" style="208"/>
    <col min="19" max="19" width="15.28515625" style="208" customWidth="1"/>
    <col min="20" max="20" width="14.7109375" style="208" customWidth="1"/>
    <col min="21" max="21" width="14.5703125" style="208" customWidth="1"/>
    <col min="22" max="16384" width="11.42578125" style="208"/>
  </cols>
  <sheetData>
    <row r="2" spans="2:11" ht="15" customHeight="1" thickBot="1">
      <c r="C2" s="484"/>
      <c r="D2" s="484"/>
      <c r="E2" s="484"/>
      <c r="F2" s="484"/>
      <c r="G2" s="485"/>
      <c r="H2" s="485"/>
    </row>
    <row r="3" spans="2:11" ht="15" customHeight="1" thickBot="1">
      <c r="C3" s="232"/>
      <c r="D3" s="232"/>
      <c r="E3" s="232"/>
      <c r="G3" s="478" t="s">
        <v>2044</v>
      </c>
      <c r="H3" s="480" t="s">
        <v>2045</v>
      </c>
      <c r="I3" s="481"/>
      <c r="J3" s="481"/>
      <c r="K3" s="481"/>
    </row>
    <row r="4" spans="2:11" ht="15" thickBot="1">
      <c r="F4" s="215" t="s">
        <v>2046</v>
      </c>
      <c r="G4" s="479"/>
      <c r="H4" s="216" t="s">
        <v>2047</v>
      </c>
      <c r="I4" s="217" t="s">
        <v>2048</v>
      </c>
      <c r="J4" s="218" t="s">
        <v>1150</v>
      </c>
      <c r="K4" s="210" t="s">
        <v>2049</v>
      </c>
    </row>
    <row r="5" spans="2:11" ht="24.75" thickBot="1">
      <c r="C5" s="235" t="s">
        <v>2050</v>
      </c>
      <c r="D5" s="236" t="s">
        <v>7</v>
      </c>
      <c r="F5" s="219" t="s">
        <v>1263</v>
      </c>
      <c r="G5" s="220">
        <f>+COUNTIF('CRUCE RIESGOS'!$E$21:$E$298,$F$5)</f>
        <v>2</v>
      </c>
      <c r="H5" s="220"/>
      <c r="I5" s="220"/>
      <c r="J5" s="220">
        <v>2</v>
      </c>
      <c r="K5" s="228"/>
    </row>
    <row r="6" spans="2:11" ht="24.75">
      <c r="C6" s="231" t="s">
        <v>37</v>
      </c>
      <c r="D6" s="233" t="s">
        <v>47</v>
      </c>
      <c r="F6" s="221" t="s">
        <v>231</v>
      </c>
      <c r="G6" s="220">
        <f>+COUNTIF('CRUCE RIESGOS'!$E$21:$E$298,$F$6)</f>
        <v>9</v>
      </c>
      <c r="H6" s="222"/>
      <c r="I6" s="222">
        <v>6</v>
      </c>
      <c r="J6" s="222">
        <v>2</v>
      </c>
      <c r="K6" s="228"/>
    </row>
    <row r="7" spans="2:11" ht="15">
      <c r="C7" s="209" t="s">
        <v>2051</v>
      </c>
      <c r="D7" s="234" t="s">
        <v>2051</v>
      </c>
      <c r="F7" s="221" t="s">
        <v>79</v>
      </c>
      <c r="G7" s="220">
        <f>+COUNTIF('CRUCE RIESGOS'!$E$21:$E$298,$F$7)</f>
        <v>2</v>
      </c>
      <c r="H7" s="222"/>
      <c r="I7" s="222">
        <v>1</v>
      </c>
      <c r="J7" s="222">
        <v>1</v>
      </c>
      <c r="K7" s="228"/>
    </row>
    <row r="8" spans="2:11" ht="15">
      <c r="B8" s="210" t="s">
        <v>2049</v>
      </c>
      <c r="C8" s="214">
        <f>COUNTIF('CRUCE RIESGOS'!$AL$21:$AL$296,"BAJO")</f>
        <v>2</v>
      </c>
      <c r="D8" s="214">
        <f>COUNTIF('CRUCE RIESGOS'!$AQ$21:$AQ$287,"BAJO")</f>
        <v>0</v>
      </c>
      <c r="F8" s="221" t="s">
        <v>426</v>
      </c>
      <c r="G8" s="220">
        <f>+COUNTIF('CRUCE RIESGOS'!$E$21:$E$298,$F$8)</f>
        <v>6</v>
      </c>
      <c r="H8" s="222"/>
      <c r="I8" s="222">
        <v>1</v>
      </c>
      <c r="J8" s="222">
        <v>5</v>
      </c>
      <c r="K8" s="228"/>
    </row>
    <row r="9" spans="2:11" ht="15">
      <c r="B9" s="211" t="s">
        <v>1150</v>
      </c>
      <c r="C9" s="90">
        <f>COUNTIF('CRUCE RIESGOS'!$AL$21:$AL$296,"MODERADO")</f>
        <v>54</v>
      </c>
      <c r="D9" s="90">
        <f>COUNTIF('CRUCE RIESGOS'!$AQ$21:$AQ$287,"MODERADO")</f>
        <v>6</v>
      </c>
      <c r="F9" s="221" t="s">
        <v>559</v>
      </c>
      <c r="G9" s="220">
        <f>+COUNTIF('CRUCE RIESGOS'!$E$21:$E$298,$F$9)</f>
        <v>3</v>
      </c>
      <c r="H9" s="222"/>
      <c r="I9" s="222">
        <v>1</v>
      </c>
      <c r="J9" s="222">
        <v>2</v>
      </c>
      <c r="K9" s="228"/>
    </row>
    <row r="10" spans="2:11" ht="15">
      <c r="B10" s="212" t="s">
        <v>2048</v>
      </c>
      <c r="C10" s="90">
        <f>COUNTIF('CRUCE RIESGOS'!$AL$21:$AL$296,"ALTO")</f>
        <v>29</v>
      </c>
      <c r="D10" s="90">
        <f>COUNTIF('CRUCE RIESGOS'!$AQ$21:$AQ$287,"ALTO")</f>
        <v>7</v>
      </c>
      <c r="F10" s="221" t="s">
        <v>178</v>
      </c>
      <c r="G10" s="220">
        <f>+COUNTIF('CRUCE RIESGOS'!$E$21:$E$298,$F$10)</f>
        <v>3</v>
      </c>
      <c r="H10" s="222"/>
      <c r="I10" s="222">
        <v>2</v>
      </c>
      <c r="J10" s="222">
        <v>1</v>
      </c>
      <c r="K10" s="228"/>
    </row>
    <row r="11" spans="2:11" ht="15.75" customHeight="1">
      <c r="B11" s="213" t="s">
        <v>2047</v>
      </c>
      <c r="C11" s="90">
        <f>COUNTIF('CRUCE RIESGOS'!$AL$21:$AL$296,"EXTREMO")</f>
        <v>5</v>
      </c>
      <c r="D11" s="90">
        <f>COUNTIF('CRUCE RIESGOS'!$AQ$21:$AQ$287,"EXTREMO")</f>
        <v>0</v>
      </c>
      <c r="F11" s="221" t="s">
        <v>333</v>
      </c>
      <c r="G11" s="220">
        <f>+COUNTIF('CRUCE RIESGOS'!$E$21:$E$298,$F$11)</f>
        <v>9</v>
      </c>
      <c r="H11" s="222">
        <v>2</v>
      </c>
      <c r="I11" s="222">
        <v>2</v>
      </c>
      <c r="J11" s="222">
        <v>4</v>
      </c>
      <c r="K11" s="228"/>
    </row>
    <row r="12" spans="2:11" ht="17.25" customHeight="1">
      <c r="F12" s="221" t="s">
        <v>1157</v>
      </c>
      <c r="G12" s="220">
        <f>+COUNTIF('CRUCE RIESGOS'!$E$21:$E$298,$F$12)</f>
        <v>2</v>
      </c>
      <c r="H12" s="222"/>
      <c r="I12" s="223"/>
      <c r="J12" s="222">
        <v>2</v>
      </c>
      <c r="K12" s="228"/>
    </row>
    <row r="13" spans="2:11" ht="15">
      <c r="F13" s="221" t="s">
        <v>49</v>
      </c>
      <c r="G13" s="220">
        <f>+COUNTIF('CRUCE RIESGOS'!$E$21:$E$298,$F$13)</f>
        <v>5</v>
      </c>
      <c r="H13" s="222"/>
      <c r="I13" s="222">
        <v>2</v>
      </c>
      <c r="J13" s="222">
        <v>2</v>
      </c>
      <c r="K13" s="228"/>
    </row>
    <row r="14" spans="2:11" ht="15">
      <c r="F14" s="221" t="s">
        <v>950</v>
      </c>
      <c r="G14" s="220">
        <f>+COUNTIF('CRUCE RIESGOS'!$E$21:$E$298,$F$14)</f>
        <v>5</v>
      </c>
      <c r="H14" s="222">
        <v>1</v>
      </c>
      <c r="I14" s="222">
        <v>1</v>
      </c>
      <c r="J14" s="222">
        <v>3</v>
      </c>
      <c r="K14" s="228"/>
    </row>
    <row r="15" spans="2:11" ht="15">
      <c r="F15" s="221" t="s">
        <v>1428</v>
      </c>
      <c r="G15" s="220">
        <f>+COUNTIF('CRUCE RIESGOS'!$E$21:$E$298,$F$15)</f>
        <v>1</v>
      </c>
      <c r="H15" s="222"/>
      <c r="I15" s="222"/>
      <c r="J15" s="222">
        <v>1</v>
      </c>
      <c r="K15" s="228"/>
    </row>
    <row r="16" spans="2:11" ht="15">
      <c r="F16" s="221" t="s">
        <v>203</v>
      </c>
      <c r="G16" s="220">
        <f>+COUNTIF('CRUCE RIESGOS'!$E$21:$E$298,$F$16)</f>
        <v>6</v>
      </c>
      <c r="H16" s="222"/>
      <c r="I16" s="222">
        <v>1</v>
      </c>
      <c r="J16" s="222">
        <v>4</v>
      </c>
      <c r="K16" s="228"/>
    </row>
    <row r="17" spans="6:30" ht="15">
      <c r="F17" s="221" t="s">
        <v>299</v>
      </c>
      <c r="G17" s="220">
        <f>+COUNTIF('CRUCE RIESGOS'!$E$21:$E$298,$F$17)</f>
        <v>4</v>
      </c>
      <c r="H17" s="222"/>
      <c r="I17" s="222">
        <v>2</v>
      </c>
      <c r="J17" s="222">
        <v>2</v>
      </c>
      <c r="K17" s="228"/>
    </row>
    <row r="18" spans="6:30" ht="15">
      <c r="F18" s="221" t="s">
        <v>1605</v>
      </c>
      <c r="G18" s="220">
        <f>+COUNTIF('CRUCE RIESGOS'!$E$21:$E$298,$F$18)</f>
        <v>5</v>
      </c>
      <c r="H18" s="222"/>
      <c r="I18" s="222">
        <v>1</v>
      </c>
      <c r="J18" s="222">
        <v>2</v>
      </c>
      <c r="K18" s="228"/>
    </row>
    <row r="19" spans="6:30" ht="15">
      <c r="F19" s="221" t="s">
        <v>470</v>
      </c>
      <c r="G19" s="220">
        <f>+COUNTIF('CRUCE RIESGOS'!$E$21:$E$298,$F$19)</f>
        <v>4</v>
      </c>
      <c r="H19" s="222"/>
      <c r="I19" s="222">
        <v>1</v>
      </c>
      <c r="J19" s="222">
        <v>3</v>
      </c>
      <c r="K19" s="228"/>
      <c r="Y19" s="221" t="s">
        <v>510</v>
      </c>
      <c r="Z19" s="222">
        <v>4</v>
      </c>
      <c r="AA19" s="222"/>
      <c r="AB19" s="222"/>
      <c r="AC19" s="222">
        <v>4</v>
      </c>
      <c r="AD19" s="228"/>
    </row>
    <row r="20" spans="6:30" ht="15">
      <c r="F20" s="221" t="s">
        <v>380</v>
      </c>
      <c r="G20" s="220">
        <f>+COUNTIF('CRUCE RIESGOS'!$E$21:$E$298,$F$20)</f>
        <v>3</v>
      </c>
      <c r="H20" s="222"/>
      <c r="I20" s="222"/>
      <c r="J20" s="222">
        <v>3</v>
      </c>
      <c r="K20" s="228"/>
    </row>
    <row r="21" spans="6:30" ht="15">
      <c r="F21" s="221" t="s">
        <v>510</v>
      </c>
      <c r="G21" s="220">
        <f>+COUNTIF('CRUCE RIESGOS'!$E$21:$E$298,$F$21)</f>
        <v>4</v>
      </c>
      <c r="H21" s="222"/>
      <c r="I21" s="222">
        <v>2</v>
      </c>
      <c r="J21" s="222">
        <v>2</v>
      </c>
      <c r="K21" s="228"/>
    </row>
    <row r="22" spans="6:30" ht="15">
      <c r="F22" s="221" t="s">
        <v>408</v>
      </c>
      <c r="G22" s="220">
        <f>+COUNTIF('CRUCE RIESGOS'!$E$21:$E$298,$F$22)</f>
        <v>2</v>
      </c>
      <c r="H22" s="222"/>
      <c r="I22" s="222"/>
      <c r="J22" s="222">
        <v>2</v>
      </c>
      <c r="K22" s="228"/>
    </row>
    <row r="23" spans="6:30" ht="15">
      <c r="F23" s="221" t="s">
        <v>107</v>
      </c>
      <c r="G23" s="220">
        <f>+COUNTIF('CRUCE RIESGOS'!$E$21:$E$298,$F$23)</f>
        <v>6</v>
      </c>
      <c r="H23" s="222"/>
      <c r="I23" s="222">
        <v>1</v>
      </c>
      <c r="J23" s="222">
        <v>3</v>
      </c>
      <c r="K23" s="228"/>
    </row>
    <row r="24" spans="6:30" ht="15">
      <c r="F24" s="221" t="s">
        <v>1012</v>
      </c>
      <c r="G24" s="220">
        <f>+COUNTIF('CRUCE RIESGOS'!$E$21:$E$298,$F$24)</f>
        <v>2</v>
      </c>
      <c r="H24" s="222"/>
      <c r="I24" s="222"/>
      <c r="J24" s="222">
        <v>2</v>
      </c>
      <c r="K24" s="228"/>
    </row>
    <row r="25" spans="6:30" ht="15">
      <c r="F25" s="221" t="s">
        <v>634</v>
      </c>
      <c r="G25" s="220">
        <f>+COUNTIF('CRUCE RIESGOS'!$E$21:$E$298,$F$25)</f>
        <v>2</v>
      </c>
      <c r="H25" s="222"/>
      <c r="I25" s="222">
        <v>2</v>
      </c>
      <c r="J25" s="222"/>
      <c r="K25" s="228"/>
    </row>
    <row r="26" spans="6:30" ht="15">
      <c r="F26" s="221" t="s">
        <v>447</v>
      </c>
      <c r="G26" s="220">
        <f>+COUNTIF('CRUCE RIESGOS'!$E$21:$E$298,$F$26)</f>
        <v>5</v>
      </c>
      <c r="H26" s="222">
        <v>1</v>
      </c>
      <c r="I26" s="222">
        <v>3</v>
      </c>
      <c r="J26" s="222">
        <v>1</v>
      </c>
      <c r="K26" s="228"/>
    </row>
    <row r="27" spans="6:30">
      <c r="G27" s="208">
        <f>SUM(G5:G26)</f>
        <v>90</v>
      </c>
      <c r="H27" s="208">
        <f>SUM(H5:H26)</f>
        <v>4</v>
      </c>
      <c r="I27" s="208">
        <f t="shared" ref="I27:K27" si="0">SUM(I5:I26)</f>
        <v>29</v>
      </c>
      <c r="J27" s="208">
        <f t="shared" si="0"/>
        <v>49</v>
      </c>
      <c r="K27" s="208">
        <f t="shared" si="0"/>
        <v>0</v>
      </c>
    </row>
    <row r="28" spans="6:30" ht="15" thickBot="1"/>
    <row r="29" spans="6:30">
      <c r="H29" s="482" t="s">
        <v>2052</v>
      </c>
      <c r="I29" s="483"/>
    </row>
    <row r="30" spans="6:30">
      <c r="H30" s="224" t="s">
        <v>2047</v>
      </c>
      <c r="I30" s="225" t="s">
        <v>2048</v>
      </c>
    </row>
    <row r="31" spans="6:30" ht="15" thickBot="1">
      <c r="H31" s="226">
        <f>+H27</f>
        <v>4</v>
      </c>
      <c r="I31" s="227">
        <f>+I27</f>
        <v>29</v>
      </c>
    </row>
  </sheetData>
  <mergeCells count="6">
    <mergeCell ref="G3:G4"/>
    <mergeCell ref="H3:K3"/>
    <mergeCell ref="H29:I29"/>
    <mergeCell ref="C2:D2"/>
    <mergeCell ref="E2:F2"/>
    <mergeCell ref="G2:H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W6"/>
  <sheetViews>
    <sheetView topLeftCell="A4" workbookViewId="0">
      <selection activeCell="V2" sqref="V2"/>
    </sheetView>
  </sheetViews>
  <sheetFormatPr baseColWidth="10" defaultColWidth="11.42578125" defaultRowHeight="15"/>
  <cols>
    <col min="9" max="9" width="48.140625" customWidth="1"/>
    <col min="12" max="12" width="12" customWidth="1"/>
    <col min="13" max="13" width="45.28515625" customWidth="1"/>
  </cols>
  <sheetData>
    <row r="1" spans="1:23" ht="120">
      <c r="A1" t="s">
        <v>2053</v>
      </c>
      <c r="D1" t="s">
        <v>2054</v>
      </c>
      <c r="F1">
        <v>1</v>
      </c>
      <c r="I1" s="1" t="s">
        <v>2055</v>
      </c>
      <c r="L1" t="s">
        <v>278</v>
      </c>
      <c r="M1" s="1" t="s">
        <v>2056</v>
      </c>
      <c r="P1" t="s">
        <v>367</v>
      </c>
      <c r="R1">
        <v>0</v>
      </c>
      <c r="S1">
        <v>0</v>
      </c>
      <c r="T1">
        <v>0</v>
      </c>
      <c r="U1">
        <v>0</v>
      </c>
      <c r="V1">
        <v>0</v>
      </c>
      <c r="W1" t="s">
        <v>2057</v>
      </c>
    </row>
    <row r="2" spans="1:23" ht="45">
      <c r="A2" t="s">
        <v>2058</v>
      </c>
      <c r="D2" t="s">
        <v>2059</v>
      </c>
      <c r="F2">
        <v>2</v>
      </c>
      <c r="I2" s="1" t="s">
        <v>2060</v>
      </c>
      <c r="L2" t="s">
        <v>78</v>
      </c>
      <c r="M2" s="1" t="s">
        <v>2061</v>
      </c>
      <c r="P2" t="s">
        <v>2002</v>
      </c>
      <c r="R2">
        <v>15</v>
      </c>
      <c r="S2">
        <v>30</v>
      </c>
      <c r="T2">
        <v>25</v>
      </c>
      <c r="U2">
        <v>10</v>
      </c>
      <c r="V2">
        <v>5</v>
      </c>
      <c r="W2" t="s">
        <v>1150</v>
      </c>
    </row>
    <row r="3" spans="1:23" ht="90">
      <c r="D3" t="s">
        <v>2062</v>
      </c>
      <c r="F3">
        <v>3</v>
      </c>
      <c r="I3" s="1" t="s">
        <v>2063</v>
      </c>
      <c r="M3" s="1" t="s">
        <v>2064</v>
      </c>
      <c r="U3">
        <v>15</v>
      </c>
      <c r="V3">
        <v>10</v>
      </c>
      <c r="W3" t="s">
        <v>2065</v>
      </c>
    </row>
    <row r="4" spans="1:23" ht="90">
      <c r="F4">
        <v>4</v>
      </c>
      <c r="I4" s="1" t="s">
        <v>2066</v>
      </c>
      <c r="M4" s="1" t="s">
        <v>2067</v>
      </c>
    </row>
    <row r="5" spans="1:23" ht="75">
      <c r="F5">
        <v>5</v>
      </c>
      <c r="I5" s="1" t="s">
        <v>2068</v>
      </c>
      <c r="M5" s="1" t="s">
        <v>2069</v>
      </c>
    </row>
    <row r="6" spans="1:23" ht="60">
      <c r="I6" s="1" t="s">
        <v>2070</v>
      </c>
      <c r="M6" s="1" t="s">
        <v>2071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B1:Q24"/>
  <sheetViews>
    <sheetView showGridLines="0" showRowColHeaders="0" zoomScale="110" zoomScaleNormal="110" workbookViewId="0"/>
  </sheetViews>
  <sheetFormatPr baseColWidth="10" defaultColWidth="11.42578125" defaultRowHeight="15"/>
  <cols>
    <col min="1" max="1" width="2.42578125" customWidth="1"/>
  </cols>
  <sheetData>
    <row r="1" spans="2:17" ht="15.75" thickBot="1">
      <c r="B1" s="194"/>
      <c r="C1" s="194"/>
      <c r="D1" s="194"/>
      <c r="E1" s="194"/>
      <c r="F1" s="194"/>
      <c r="G1" s="194"/>
      <c r="H1" s="194"/>
      <c r="I1" s="194"/>
      <c r="J1" s="194"/>
      <c r="K1" s="194"/>
      <c r="L1" s="194"/>
      <c r="M1" s="194"/>
      <c r="N1" s="194"/>
      <c r="O1" s="194"/>
      <c r="P1" s="194"/>
      <c r="Q1" s="194"/>
    </row>
    <row r="2" spans="2:17">
      <c r="B2" s="194"/>
      <c r="C2" s="486" t="s">
        <v>2072</v>
      </c>
      <c r="D2" s="487"/>
      <c r="E2" s="487"/>
      <c r="F2" s="487"/>
      <c r="G2" s="487"/>
      <c r="H2" s="487"/>
      <c r="I2" s="487"/>
      <c r="J2" s="487"/>
      <c r="K2" s="487"/>
      <c r="L2" s="487"/>
      <c r="M2" s="487"/>
      <c r="N2" s="487"/>
      <c r="O2" s="487"/>
      <c r="P2" s="488"/>
      <c r="Q2" s="194"/>
    </row>
    <row r="3" spans="2:17">
      <c r="B3" s="194"/>
      <c r="C3" s="489"/>
      <c r="D3" s="490"/>
      <c r="E3" s="490"/>
      <c r="F3" s="490"/>
      <c r="G3" s="490"/>
      <c r="H3" s="490"/>
      <c r="I3" s="490"/>
      <c r="J3" s="490"/>
      <c r="K3" s="490"/>
      <c r="L3" s="490"/>
      <c r="M3" s="490"/>
      <c r="N3" s="490"/>
      <c r="O3" s="490"/>
      <c r="P3" s="491"/>
      <c r="Q3" s="194"/>
    </row>
    <row r="4" spans="2:17">
      <c r="B4" s="194"/>
      <c r="C4" s="489" t="s">
        <v>2073</v>
      </c>
      <c r="D4" s="490"/>
      <c r="E4" s="490"/>
      <c r="F4" s="490"/>
      <c r="G4" s="490"/>
      <c r="H4" s="490"/>
      <c r="I4" s="490"/>
      <c r="J4" s="490"/>
      <c r="K4" s="490"/>
      <c r="L4" s="490"/>
      <c r="M4" s="490"/>
      <c r="N4" s="490"/>
      <c r="O4" s="490"/>
      <c r="P4" s="491"/>
      <c r="Q4" s="194"/>
    </row>
    <row r="5" spans="2:17" ht="15.75" thickBot="1">
      <c r="B5" s="194"/>
      <c r="C5" s="492"/>
      <c r="D5" s="493"/>
      <c r="E5" s="493"/>
      <c r="F5" s="493"/>
      <c r="G5" s="493"/>
      <c r="H5" s="493"/>
      <c r="I5" s="493"/>
      <c r="J5" s="493"/>
      <c r="K5" s="493"/>
      <c r="L5" s="493"/>
      <c r="M5" s="493"/>
      <c r="N5" s="493"/>
      <c r="O5" s="493"/>
      <c r="P5" s="494"/>
      <c r="Q5" s="194"/>
    </row>
    <row r="6" spans="2:17">
      <c r="B6" s="194"/>
      <c r="C6" s="194"/>
      <c r="D6" s="194"/>
      <c r="E6" s="194"/>
      <c r="F6" s="194"/>
      <c r="G6" s="194"/>
      <c r="H6" s="194"/>
      <c r="I6" s="194"/>
      <c r="J6" s="194"/>
      <c r="K6" s="194"/>
      <c r="L6" s="194"/>
      <c r="M6" s="194"/>
      <c r="N6" s="194"/>
      <c r="O6" s="194"/>
      <c r="P6" s="194"/>
      <c r="Q6" s="194"/>
    </row>
    <row r="7" spans="2:17" ht="15.75" thickBot="1">
      <c r="B7" s="194"/>
      <c r="C7" s="194"/>
      <c r="D7" s="194"/>
      <c r="E7" s="194"/>
      <c r="F7" s="194"/>
      <c r="G7" s="194"/>
      <c r="H7" s="194"/>
      <c r="I7" s="194"/>
      <c r="J7" s="194"/>
      <c r="K7" s="194"/>
      <c r="L7" s="194"/>
      <c r="M7" s="194"/>
      <c r="N7" s="194"/>
      <c r="O7" s="194"/>
      <c r="P7" s="194"/>
      <c r="Q7" s="194"/>
    </row>
    <row r="8" spans="2:17">
      <c r="B8" s="194"/>
      <c r="C8" s="194"/>
      <c r="D8" s="194"/>
      <c r="E8" s="495" t="s">
        <v>2074</v>
      </c>
      <c r="F8" s="496"/>
      <c r="G8" s="497"/>
      <c r="H8" s="194"/>
      <c r="I8" s="194"/>
      <c r="J8" s="194"/>
      <c r="K8" s="194"/>
      <c r="L8" s="495" t="s">
        <v>2075</v>
      </c>
      <c r="M8" s="496"/>
      <c r="N8" s="497"/>
      <c r="O8" s="194"/>
      <c r="P8" s="194"/>
      <c r="Q8" s="194"/>
    </row>
    <row r="9" spans="2:17">
      <c r="B9" s="194"/>
      <c r="C9" s="194"/>
      <c r="D9" s="194"/>
      <c r="E9" s="504"/>
      <c r="F9" s="505"/>
      <c r="G9" s="506"/>
      <c r="H9" s="194"/>
      <c r="I9" s="194"/>
      <c r="J9" s="194"/>
      <c r="K9" s="194"/>
      <c r="L9" s="498"/>
      <c r="M9" s="499"/>
      <c r="N9" s="500"/>
      <c r="O9" s="194"/>
      <c r="P9" s="194"/>
      <c r="Q9" s="194"/>
    </row>
    <row r="10" spans="2:17">
      <c r="B10" s="194"/>
      <c r="C10" s="194"/>
      <c r="D10" s="194"/>
      <c r="E10" s="504"/>
      <c r="F10" s="505"/>
      <c r="G10" s="506"/>
      <c r="H10" s="194"/>
      <c r="I10" s="194"/>
      <c r="J10" s="194"/>
      <c r="K10" s="194"/>
      <c r="L10" s="498"/>
      <c r="M10" s="499"/>
      <c r="N10" s="500"/>
      <c r="O10" s="194"/>
      <c r="P10" s="194"/>
      <c r="Q10" s="194"/>
    </row>
    <row r="11" spans="2:17">
      <c r="B11" s="194"/>
      <c r="C11" s="194"/>
      <c r="D11" s="194"/>
      <c r="E11" s="504"/>
      <c r="F11" s="505"/>
      <c r="G11" s="506"/>
      <c r="H11" s="194"/>
      <c r="I11" s="194"/>
      <c r="J11" s="194"/>
      <c r="K11" s="194"/>
      <c r="L11" s="498"/>
      <c r="M11" s="499"/>
      <c r="N11" s="500"/>
      <c r="O11" s="194"/>
      <c r="P11" s="194"/>
      <c r="Q11" s="194"/>
    </row>
    <row r="12" spans="2:17">
      <c r="B12" s="194"/>
      <c r="C12" s="194"/>
      <c r="D12" s="194"/>
      <c r="E12" s="504"/>
      <c r="F12" s="505"/>
      <c r="G12" s="506"/>
      <c r="H12" s="194"/>
      <c r="I12" s="194"/>
      <c r="J12" s="194"/>
      <c r="K12" s="194"/>
      <c r="L12" s="498"/>
      <c r="M12" s="499"/>
      <c r="N12" s="500"/>
      <c r="O12" s="194"/>
      <c r="P12" s="194"/>
      <c r="Q12" s="194"/>
    </row>
    <row r="13" spans="2:17" ht="15.75" thickBot="1">
      <c r="B13" s="194"/>
      <c r="C13" s="194"/>
      <c r="D13" s="194"/>
      <c r="E13" s="507"/>
      <c r="F13" s="508"/>
      <c r="G13" s="509"/>
      <c r="H13" s="194"/>
      <c r="I13" s="194"/>
      <c r="J13" s="194"/>
      <c r="K13" s="194"/>
      <c r="L13" s="501"/>
      <c r="M13" s="502"/>
      <c r="N13" s="503"/>
      <c r="O13" s="194"/>
      <c r="P13" s="194"/>
      <c r="Q13" s="194"/>
    </row>
    <row r="14" spans="2:17">
      <c r="B14" s="194"/>
      <c r="C14" s="194"/>
      <c r="D14" s="194"/>
      <c r="E14" s="194"/>
      <c r="F14" s="194"/>
      <c r="G14" s="194"/>
      <c r="H14" s="194"/>
      <c r="I14" s="194"/>
      <c r="J14" s="194"/>
      <c r="K14" s="194"/>
      <c r="L14" s="196"/>
      <c r="M14" s="194"/>
      <c r="N14" s="194"/>
      <c r="O14" s="194"/>
      <c r="P14" s="194"/>
      <c r="Q14" s="194"/>
    </row>
    <row r="15" spans="2:17">
      <c r="B15" s="194"/>
      <c r="C15" s="194"/>
      <c r="D15" s="194"/>
      <c r="E15" s="194"/>
      <c r="F15" s="194"/>
      <c r="G15" s="194"/>
      <c r="H15" s="194"/>
      <c r="I15" s="194"/>
      <c r="J15" s="194"/>
      <c r="K15" s="194"/>
      <c r="L15" s="194"/>
      <c r="M15" s="194"/>
      <c r="N15" s="194"/>
      <c r="O15" s="194"/>
      <c r="P15" s="194"/>
      <c r="Q15" s="194"/>
    </row>
    <row r="16" spans="2:17" ht="15.75" thickBot="1">
      <c r="B16" s="194"/>
      <c r="C16" s="194"/>
      <c r="D16" s="194"/>
      <c r="E16" s="194"/>
      <c r="F16" s="194"/>
      <c r="G16" s="194"/>
      <c r="H16" s="194"/>
      <c r="I16" s="194"/>
      <c r="J16" s="194"/>
      <c r="K16" s="194"/>
      <c r="L16" s="194"/>
      <c r="M16" s="194"/>
      <c r="N16" s="194"/>
      <c r="O16" s="194"/>
      <c r="P16" s="194"/>
      <c r="Q16" s="194"/>
    </row>
    <row r="17" spans="2:17">
      <c r="B17" s="194"/>
      <c r="C17" s="194"/>
      <c r="D17" s="194"/>
      <c r="E17" s="495" t="s">
        <v>2076</v>
      </c>
      <c r="F17" s="496"/>
      <c r="G17" s="497"/>
      <c r="H17" s="194"/>
      <c r="I17" s="194"/>
      <c r="J17" s="194"/>
      <c r="K17" s="194"/>
      <c r="L17" s="495" t="s">
        <v>2077</v>
      </c>
      <c r="M17" s="496"/>
      <c r="N17" s="497"/>
      <c r="O17" s="194"/>
      <c r="P17" s="194"/>
      <c r="Q17" s="194"/>
    </row>
    <row r="18" spans="2:17">
      <c r="B18" s="194"/>
      <c r="C18" s="194"/>
      <c r="D18" s="194"/>
      <c r="E18" s="504"/>
      <c r="F18" s="505"/>
      <c r="G18" s="506"/>
      <c r="H18" s="194"/>
      <c r="I18" s="194"/>
      <c r="J18" s="194"/>
      <c r="K18" s="194"/>
      <c r="L18" s="498"/>
      <c r="M18" s="499"/>
      <c r="N18" s="500"/>
      <c r="O18" s="194"/>
      <c r="P18" s="194"/>
      <c r="Q18" s="194"/>
    </row>
    <row r="19" spans="2:17">
      <c r="B19" s="194"/>
      <c r="C19" s="194"/>
      <c r="D19" s="194"/>
      <c r="E19" s="504"/>
      <c r="F19" s="505"/>
      <c r="G19" s="506"/>
      <c r="H19" s="194"/>
      <c r="I19" s="194"/>
      <c r="J19" s="194"/>
      <c r="K19" s="194"/>
      <c r="L19" s="498"/>
      <c r="M19" s="499"/>
      <c r="N19" s="500"/>
      <c r="O19" s="194"/>
      <c r="P19" s="194"/>
      <c r="Q19" s="194"/>
    </row>
    <row r="20" spans="2:17" ht="15" customHeight="1">
      <c r="B20" s="194"/>
      <c r="C20" s="194"/>
      <c r="D20" s="194"/>
      <c r="E20" s="504"/>
      <c r="F20" s="505"/>
      <c r="G20" s="506"/>
      <c r="H20" s="194"/>
      <c r="I20" s="194"/>
      <c r="J20" s="194"/>
      <c r="K20" s="194"/>
      <c r="L20" s="498"/>
      <c r="M20" s="499"/>
      <c r="N20" s="500"/>
      <c r="O20" s="194"/>
      <c r="P20" s="510" t="s">
        <v>2078</v>
      </c>
      <c r="Q20" s="510"/>
    </row>
    <row r="21" spans="2:17">
      <c r="B21" s="194"/>
      <c r="C21" s="194"/>
      <c r="D21" s="194"/>
      <c r="E21" s="504"/>
      <c r="F21" s="505"/>
      <c r="G21" s="506"/>
      <c r="H21" s="194"/>
      <c r="I21" s="194"/>
      <c r="J21" s="194"/>
      <c r="K21" s="194"/>
      <c r="L21" s="498"/>
      <c r="M21" s="499"/>
      <c r="N21" s="500"/>
      <c r="O21" s="194"/>
      <c r="P21" s="194"/>
      <c r="Q21" s="194"/>
    </row>
    <row r="22" spans="2:17" ht="15.75" thickBot="1">
      <c r="B22" s="194"/>
      <c r="C22" s="194"/>
      <c r="D22" s="194"/>
      <c r="E22" s="507"/>
      <c r="F22" s="508"/>
      <c r="G22" s="509"/>
      <c r="H22" s="194"/>
      <c r="I22" s="194"/>
      <c r="J22" s="194"/>
      <c r="K22" s="194"/>
      <c r="L22" s="501"/>
      <c r="M22" s="502"/>
      <c r="N22" s="503"/>
      <c r="O22" s="194"/>
      <c r="P22" s="194"/>
      <c r="Q22" s="194"/>
    </row>
    <row r="23" spans="2:17">
      <c r="B23" s="194"/>
      <c r="C23" s="194"/>
      <c r="D23" s="194"/>
      <c r="E23" s="194"/>
      <c r="F23" s="194"/>
      <c r="G23" s="194"/>
      <c r="H23" s="194"/>
      <c r="I23" s="194"/>
      <c r="J23" s="194"/>
      <c r="K23" s="194"/>
      <c r="L23" s="194"/>
      <c r="M23" s="194"/>
      <c r="N23" s="194"/>
      <c r="O23" s="194"/>
      <c r="P23" s="194"/>
      <c r="Q23" s="194"/>
    </row>
    <row r="24" spans="2:17">
      <c r="B24" s="194"/>
      <c r="C24" s="194"/>
      <c r="D24" s="194"/>
      <c r="E24" s="194"/>
      <c r="F24" s="194"/>
      <c r="G24" s="194"/>
      <c r="H24" s="194"/>
      <c r="I24" s="194"/>
      <c r="J24" s="194"/>
      <c r="K24" s="194"/>
      <c r="L24" s="194"/>
      <c r="M24" s="194"/>
      <c r="N24" s="194"/>
      <c r="O24" s="194"/>
      <c r="P24" s="194"/>
      <c r="Q24" s="194"/>
    </row>
  </sheetData>
  <mergeCells count="7">
    <mergeCell ref="C2:P3"/>
    <mergeCell ref="C4:P5"/>
    <mergeCell ref="L17:N22"/>
    <mergeCell ref="E8:G13"/>
    <mergeCell ref="L8:N13"/>
    <mergeCell ref="E17:G22"/>
    <mergeCell ref="P20:Q20"/>
  </mergeCells>
  <hyperlinks>
    <hyperlink ref="L17:N22" location="'INICIO (2)'!A1" display="SISTEMAS DE GESTIÓN" xr:uid="{00000000-0004-0000-0500-000000000000}"/>
    <hyperlink ref="L8:N13" location="CORRUPCIÓN!A1" display="CORRUPCIÓN" xr:uid="{00000000-0004-0000-0500-000001000000}"/>
    <hyperlink ref="E17:G22" location="'MATRIZ SGSI'!A1" display="SEGURIDAD DE LA INFORMACIÓN" xr:uid="{00000000-0004-0000-0500-000002000000}"/>
    <hyperlink ref="E8:G13" location="ESTRATÉGICOS!A1" display="ESTRATÉGICOS" xr:uid="{00000000-0004-0000-0500-000003000000}"/>
    <hyperlink ref="P20:Q20" location="ACTUALIZACIONES!A1" display="Control de cambios" xr:uid="{00000000-0004-0000-0500-000004000000}"/>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1"/>
  <dimension ref="B1:Q24"/>
  <sheetViews>
    <sheetView showGridLines="0" showRowColHeaders="0" zoomScale="110" zoomScaleNormal="110" workbookViewId="0"/>
  </sheetViews>
  <sheetFormatPr baseColWidth="10" defaultColWidth="11.42578125" defaultRowHeight="15"/>
  <cols>
    <col min="1" max="1" width="2.42578125" customWidth="1"/>
  </cols>
  <sheetData>
    <row r="1" spans="2:17" ht="15.75" thickBot="1">
      <c r="B1" s="194"/>
      <c r="C1" s="194"/>
      <c r="D1" s="194"/>
      <c r="E1" s="194"/>
      <c r="F1" s="194"/>
      <c r="G1" s="194"/>
      <c r="H1" s="194"/>
      <c r="I1" s="194"/>
      <c r="J1" s="194"/>
      <c r="K1" s="194"/>
      <c r="L1" s="194"/>
      <c r="M1" s="194"/>
      <c r="N1" s="194"/>
      <c r="O1" s="194"/>
      <c r="P1" s="194"/>
      <c r="Q1" s="194"/>
    </row>
    <row r="2" spans="2:17">
      <c r="B2" s="194"/>
      <c r="C2" s="511" t="s">
        <v>2072</v>
      </c>
      <c r="D2" s="512"/>
      <c r="E2" s="512"/>
      <c r="F2" s="512"/>
      <c r="G2" s="512"/>
      <c r="H2" s="512"/>
      <c r="I2" s="512"/>
      <c r="J2" s="512"/>
      <c r="K2" s="512"/>
      <c r="L2" s="512"/>
      <c r="M2" s="512"/>
      <c r="N2" s="512"/>
      <c r="O2" s="512"/>
      <c r="P2" s="513"/>
      <c r="Q2" s="194"/>
    </row>
    <row r="3" spans="2:17">
      <c r="B3" s="197" t="s">
        <v>2079</v>
      </c>
      <c r="C3" s="514"/>
      <c r="D3" s="515"/>
      <c r="E3" s="515"/>
      <c r="F3" s="515"/>
      <c r="G3" s="515"/>
      <c r="H3" s="515"/>
      <c r="I3" s="515"/>
      <c r="J3" s="515"/>
      <c r="K3" s="515"/>
      <c r="L3" s="515"/>
      <c r="M3" s="515"/>
      <c r="N3" s="515"/>
      <c r="O3" s="515"/>
      <c r="P3" s="516"/>
      <c r="Q3" s="194"/>
    </row>
    <row r="4" spans="2:17">
      <c r="B4" s="194"/>
      <c r="C4" s="514" t="s">
        <v>2073</v>
      </c>
      <c r="D4" s="515"/>
      <c r="E4" s="515"/>
      <c r="F4" s="515"/>
      <c r="G4" s="515"/>
      <c r="H4" s="515"/>
      <c r="I4" s="515"/>
      <c r="J4" s="515"/>
      <c r="K4" s="515"/>
      <c r="L4" s="515"/>
      <c r="M4" s="515"/>
      <c r="N4" s="515"/>
      <c r="O4" s="515"/>
      <c r="P4" s="516"/>
      <c r="Q4" s="194"/>
    </row>
    <row r="5" spans="2:17" ht="15.75" thickBot="1">
      <c r="B5" s="194"/>
      <c r="C5" s="517"/>
      <c r="D5" s="518"/>
      <c r="E5" s="518"/>
      <c r="F5" s="518"/>
      <c r="G5" s="518"/>
      <c r="H5" s="518"/>
      <c r="I5" s="518"/>
      <c r="J5" s="518"/>
      <c r="K5" s="518"/>
      <c r="L5" s="518"/>
      <c r="M5" s="518"/>
      <c r="N5" s="518"/>
      <c r="O5" s="518"/>
      <c r="P5" s="519"/>
      <c r="Q5" s="194"/>
    </row>
    <row r="6" spans="2:17">
      <c r="B6" s="194"/>
      <c r="C6" s="194"/>
      <c r="D6" s="194"/>
      <c r="E6" s="194"/>
      <c r="F6" s="194"/>
      <c r="G6" s="194"/>
      <c r="H6" s="194"/>
      <c r="I6" s="194"/>
      <c r="J6" s="194"/>
      <c r="K6" s="194"/>
      <c r="L6" s="194"/>
      <c r="M6" s="194"/>
      <c r="N6" s="194"/>
      <c r="O6" s="194"/>
      <c r="P6" s="194"/>
      <c r="Q6" s="194"/>
    </row>
    <row r="7" spans="2:17">
      <c r="B7" s="194"/>
      <c r="C7" s="194"/>
      <c r="D7" s="194"/>
      <c r="E7" s="194"/>
      <c r="F7" s="194"/>
      <c r="G7" s="194"/>
      <c r="H7" s="194"/>
      <c r="I7" s="194"/>
      <c r="J7" s="194"/>
      <c r="K7" s="194"/>
      <c r="L7" s="194"/>
      <c r="M7" s="194"/>
      <c r="N7" s="194"/>
      <c r="O7" s="194"/>
      <c r="P7" s="194"/>
      <c r="Q7" s="194"/>
    </row>
    <row r="8" spans="2:17">
      <c r="B8" s="194"/>
      <c r="C8" s="194"/>
      <c r="D8" s="194"/>
      <c r="E8" s="195"/>
      <c r="F8" s="195"/>
      <c r="G8" s="195"/>
      <c r="H8" s="194"/>
      <c r="I8" s="194"/>
      <c r="J8" s="194"/>
      <c r="K8" s="194"/>
      <c r="L8" s="195"/>
      <c r="M8" s="195"/>
      <c r="N8" s="195"/>
      <c r="O8" s="194"/>
      <c r="P8" s="194"/>
      <c r="Q8" s="194"/>
    </row>
    <row r="9" spans="2:17">
      <c r="B9" s="194"/>
      <c r="C9" s="194"/>
      <c r="D9" s="194"/>
      <c r="E9" s="194"/>
      <c r="F9" s="194"/>
      <c r="G9" s="194"/>
      <c r="H9" s="194"/>
      <c r="I9" s="194"/>
      <c r="J9" s="194"/>
      <c r="K9" s="194"/>
      <c r="L9" s="194"/>
      <c r="M9" s="194"/>
      <c r="N9" s="194"/>
      <c r="O9" s="194"/>
      <c r="P9" s="194"/>
      <c r="Q9" s="194"/>
    </row>
    <row r="10" spans="2:17">
      <c r="B10" s="194"/>
      <c r="C10" s="194"/>
      <c r="D10" s="194"/>
      <c r="E10" s="194"/>
      <c r="F10" s="194"/>
      <c r="G10" s="194"/>
      <c r="H10" s="194"/>
      <c r="I10" s="194"/>
      <c r="J10" s="194"/>
      <c r="K10" s="194"/>
      <c r="L10" s="194"/>
      <c r="M10" s="194"/>
      <c r="N10" s="194"/>
      <c r="O10" s="194"/>
      <c r="P10" s="194"/>
      <c r="Q10" s="194"/>
    </row>
    <row r="11" spans="2:17">
      <c r="B11" s="194"/>
      <c r="C11" s="194"/>
      <c r="D11" s="194"/>
      <c r="E11" s="194"/>
      <c r="F11" s="194"/>
      <c r="G11" s="194"/>
      <c r="H11" s="194"/>
      <c r="I11" s="194"/>
      <c r="J11" s="194"/>
      <c r="K11" s="194"/>
      <c r="L11" s="194"/>
      <c r="M11" s="194"/>
      <c r="N11" s="194"/>
      <c r="O11" s="194"/>
      <c r="P11" s="194"/>
      <c r="Q11" s="194"/>
    </row>
    <row r="12" spans="2:17">
      <c r="B12" s="194"/>
      <c r="C12" s="194"/>
      <c r="D12" s="194"/>
      <c r="E12" s="194"/>
      <c r="F12" s="194"/>
      <c r="G12" s="194"/>
      <c r="H12" s="194"/>
      <c r="I12" s="194"/>
      <c r="J12" s="194"/>
      <c r="K12" s="194"/>
      <c r="L12" s="194"/>
      <c r="M12" s="194"/>
      <c r="N12" s="194"/>
      <c r="O12" s="194"/>
      <c r="P12" s="194"/>
      <c r="Q12" s="194"/>
    </row>
    <row r="13" spans="2:17">
      <c r="B13" s="194"/>
      <c r="C13" s="194"/>
      <c r="D13" s="194"/>
      <c r="E13" s="194"/>
      <c r="F13" s="194"/>
      <c r="G13" s="194"/>
      <c r="H13" s="194"/>
      <c r="I13" s="194"/>
      <c r="J13" s="194"/>
      <c r="K13" s="194"/>
      <c r="L13" s="194"/>
      <c r="M13" s="194"/>
      <c r="N13" s="194"/>
      <c r="O13" s="194"/>
      <c r="P13" s="194"/>
      <c r="Q13" s="194"/>
    </row>
    <row r="14" spans="2:17">
      <c r="B14" s="194"/>
      <c r="C14" s="194"/>
      <c r="D14" s="194"/>
      <c r="E14" s="194"/>
      <c r="F14" s="194"/>
      <c r="G14" s="194"/>
      <c r="H14" s="194"/>
      <c r="I14" s="194"/>
      <c r="J14" s="194"/>
      <c r="K14" s="194"/>
      <c r="L14" s="194"/>
      <c r="M14" s="194"/>
      <c r="N14" s="194"/>
      <c r="O14" s="194"/>
      <c r="P14" s="194"/>
      <c r="Q14" s="194"/>
    </row>
    <row r="15" spans="2:17">
      <c r="B15" s="194"/>
      <c r="C15" s="194"/>
      <c r="D15" s="194"/>
      <c r="E15" s="194"/>
      <c r="F15" s="194"/>
      <c r="G15" s="194"/>
      <c r="H15" s="194"/>
      <c r="I15" s="194"/>
      <c r="J15" s="194"/>
      <c r="K15" s="194"/>
      <c r="L15" s="194"/>
      <c r="M15" s="194"/>
      <c r="N15" s="194"/>
      <c r="O15" s="194"/>
      <c r="P15" s="194"/>
      <c r="Q15" s="194"/>
    </row>
    <row r="16" spans="2:17">
      <c r="B16" s="194"/>
      <c r="C16" s="194"/>
      <c r="D16" s="194"/>
      <c r="E16" s="194"/>
      <c r="F16" s="194"/>
      <c r="G16" s="194"/>
      <c r="H16" s="194"/>
      <c r="I16" s="194"/>
      <c r="J16" s="194"/>
      <c r="K16" s="194"/>
      <c r="L16" s="194"/>
      <c r="M16" s="194"/>
      <c r="N16" s="194"/>
      <c r="O16" s="194"/>
      <c r="P16" s="194"/>
      <c r="Q16" s="194"/>
    </row>
    <row r="17" spans="2:17">
      <c r="B17" s="194"/>
      <c r="C17" s="194"/>
      <c r="D17" s="194"/>
      <c r="E17" s="195"/>
      <c r="F17" s="195"/>
      <c r="G17" s="195"/>
      <c r="H17" s="194"/>
      <c r="I17" s="194"/>
      <c r="J17" s="194"/>
      <c r="K17" s="194"/>
      <c r="L17" s="195"/>
      <c r="M17" s="195"/>
      <c r="N17" s="195"/>
      <c r="O17" s="194"/>
      <c r="P17" s="194"/>
      <c r="Q17" s="194"/>
    </row>
    <row r="18" spans="2:17">
      <c r="B18" s="194"/>
      <c r="C18" s="194"/>
      <c r="D18" s="194"/>
      <c r="E18" s="194"/>
      <c r="F18" s="194"/>
      <c r="G18" s="194"/>
      <c r="H18" s="194"/>
      <c r="I18" s="194"/>
      <c r="J18" s="194"/>
      <c r="K18" s="194"/>
      <c r="L18" s="194"/>
      <c r="M18" s="194"/>
      <c r="N18" s="194"/>
      <c r="O18" s="194"/>
      <c r="P18" s="194"/>
      <c r="Q18" s="194"/>
    </row>
    <row r="19" spans="2:17">
      <c r="B19" s="194"/>
      <c r="C19" s="194"/>
      <c r="D19" s="194"/>
      <c r="E19" s="194"/>
      <c r="F19" s="194"/>
      <c r="G19" s="194"/>
      <c r="H19" s="194"/>
      <c r="I19" s="194"/>
      <c r="J19" s="194"/>
      <c r="K19" s="194"/>
      <c r="L19" s="194"/>
      <c r="M19" s="194"/>
      <c r="N19" s="194"/>
      <c r="O19" s="194"/>
      <c r="P19" s="194"/>
      <c r="Q19" s="194"/>
    </row>
    <row r="20" spans="2:17">
      <c r="B20" s="194"/>
      <c r="C20" s="194"/>
      <c r="D20" s="194"/>
      <c r="E20" s="194"/>
      <c r="F20" s="194"/>
      <c r="G20" s="194"/>
      <c r="H20" s="194"/>
      <c r="I20" s="194"/>
      <c r="J20" s="194"/>
      <c r="K20" s="194"/>
      <c r="L20" s="194"/>
      <c r="M20" s="194"/>
      <c r="N20" s="194"/>
      <c r="O20" s="194"/>
      <c r="P20" s="194"/>
      <c r="Q20" s="194"/>
    </row>
    <row r="21" spans="2:17">
      <c r="B21" s="194"/>
      <c r="C21" s="194"/>
      <c r="D21" s="194"/>
      <c r="E21" s="194"/>
      <c r="F21" s="194"/>
      <c r="G21" s="194"/>
      <c r="H21" s="194"/>
      <c r="I21" s="194"/>
      <c r="J21" s="194"/>
      <c r="K21" s="194"/>
      <c r="L21" s="194"/>
      <c r="M21" s="194"/>
      <c r="N21" s="194"/>
      <c r="O21" s="194"/>
      <c r="P21" s="194"/>
      <c r="Q21" s="194"/>
    </row>
    <row r="22" spans="2:17">
      <c r="B22" s="194"/>
      <c r="C22" s="194"/>
      <c r="D22" s="194"/>
      <c r="E22" s="194"/>
      <c r="F22" s="194"/>
      <c r="G22" s="194"/>
      <c r="H22" s="194"/>
      <c r="I22" s="194"/>
      <c r="J22" s="194"/>
      <c r="K22" s="194"/>
      <c r="L22" s="194"/>
      <c r="M22" s="194"/>
      <c r="N22" s="194"/>
      <c r="O22" s="194"/>
      <c r="P22" s="194"/>
      <c r="Q22" s="194"/>
    </row>
    <row r="23" spans="2:17">
      <c r="B23" s="194"/>
      <c r="C23" s="194"/>
      <c r="D23" s="194"/>
      <c r="E23" s="194"/>
      <c r="F23" s="194"/>
      <c r="G23" s="194"/>
      <c r="H23" s="194"/>
      <c r="I23" s="194"/>
      <c r="J23" s="194"/>
      <c r="K23" s="194"/>
      <c r="L23" s="194"/>
      <c r="M23" s="194"/>
      <c r="N23" s="194"/>
      <c r="O23" s="194"/>
      <c r="P23" s="194"/>
      <c r="Q23" s="194"/>
    </row>
    <row r="24" spans="2:17">
      <c r="B24" s="194"/>
      <c r="C24" s="194"/>
      <c r="D24" s="194"/>
      <c r="E24" s="194"/>
      <c r="F24" s="194"/>
      <c r="G24" s="194"/>
      <c r="H24" s="194"/>
      <c r="I24" s="194"/>
      <c r="J24" s="194"/>
      <c r="K24" s="194"/>
      <c r="L24" s="194"/>
      <c r="M24" s="194"/>
      <c r="N24" s="194"/>
      <c r="O24" s="194"/>
      <c r="P24" s="194"/>
      <c r="Q24" s="194"/>
    </row>
  </sheetData>
  <mergeCells count="2">
    <mergeCell ref="C2:P3"/>
    <mergeCell ref="C4:P5"/>
  </mergeCells>
  <hyperlinks>
    <hyperlink ref="B3" location="INICIO!A1" display="INICIO" xr:uid="{00000000-0004-0000-0600-000000000000}"/>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B1:O54"/>
  <sheetViews>
    <sheetView showGridLines="0" showRowColHeaders="0" workbookViewId="0"/>
  </sheetViews>
  <sheetFormatPr baseColWidth="10" defaultColWidth="11.42578125" defaultRowHeight="15"/>
  <cols>
    <col min="1" max="1" width="2.85546875" style="108" customWidth="1"/>
    <col min="2" max="2" width="3.7109375" style="108" customWidth="1"/>
    <col min="3" max="3" width="52.7109375" style="108" customWidth="1"/>
    <col min="4" max="4" width="43.42578125" style="108" customWidth="1"/>
    <col min="5" max="5" width="17.42578125" style="108" customWidth="1"/>
    <col min="6" max="6" width="10.85546875" style="108" bestFit="1" customWidth="1"/>
    <col min="7" max="7" width="15.42578125" style="108" customWidth="1"/>
    <col min="8" max="8" width="12.140625" style="108" customWidth="1"/>
    <col min="9" max="9" width="14.140625" style="108" customWidth="1"/>
    <col min="10" max="10" width="18.42578125" style="108" customWidth="1"/>
    <col min="11" max="11" width="14" style="108" customWidth="1"/>
    <col min="12" max="12" width="17.28515625" style="108" customWidth="1"/>
    <col min="13" max="13" width="15.28515625" style="108" customWidth="1"/>
    <col min="14" max="14" width="15.42578125" style="108" customWidth="1"/>
    <col min="15" max="15" width="12.140625" style="108" customWidth="1"/>
    <col min="16" max="16384" width="11.42578125" style="108"/>
  </cols>
  <sheetData>
    <row r="1" spans="2:15">
      <c r="C1" s="520" t="s">
        <v>3</v>
      </c>
    </row>
    <row r="2" spans="2:15">
      <c r="C2" s="521"/>
    </row>
    <row r="3" spans="2:15">
      <c r="B3" s="523" t="s">
        <v>2080</v>
      </c>
      <c r="C3" s="523"/>
      <c r="D3" s="523"/>
      <c r="E3" s="523"/>
      <c r="F3" s="523"/>
      <c r="G3" s="523"/>
      <c r="H3" s="523"/>
      <c r="I3" s="523"/>
      <c r="J3" s="524" t="s">
        <v>2081</v>
      </c>
      <c r="K3" s="524"/>
      <c r="L3" s="524"/>
      <c r="M3" s="524"/>
      <c r="N3" s="524"/>
      <c r="O3" s="524"/>
    </row>
    <row r="4" spans="2:15" ht="38.25">
      <c r="B4" s="110" t="s">
        <v>12</v>
      </c>
      <c r="C4" s="110" t="s">
        <v>2082</v>
      </c>
      <c r="D4" s="110" t="s">
        <v>2083</v>
      </c>
      <c r="E4" s="110" t="s">
        <v>367</v>
      </c>
      <c r="F4" s="110" t="s">
        <v>2002</v>
      </c>
      <c r="G4" s="110" t="s">
        <v>2018</v>
      </c>
      <c r="H4" s="110" t="s">
        <v>47</v>
      </c>
      <c r="I4" s="110" t="s">
        <v>2084</v>
      </c>
      <c r="J4" s="111" t="s">
        <v>2085</v>
      </c>
      <c r="K4" s="111" t="s">
        <v>2086</v>
      </c>
      <c r="L4" s="111" t="s">
        <v>2087</v>
      </c>
      <c r="M4" s="111" t="s">
        <v>2088</v>
      </c>
      <c r="N4" s="111" t="s">
        <v>2089</v>
      </c>
      <c r="O4" s="111" t="s">
        <v>2090</v>
      </c>
    </row>
    <row r="5" spans="2:15">
      <c r="B5" s="525"/>
      <c r="C5" s="525"/>
      <c r="D5" s="109"/>
      <c r="E5" s="525"/>
      <c r="F5" s="525"/>
      <c r="G5" s="525"/>
      <c r="H5" s="525"/>
      <c r="I5" s="525"/>
      <c r="J5" s="109"/>
      <c r="K5" s="109"/>
      <c r="L5" s="109"/>
      <c r="M5" s="109"/>
      <c r="N5" s="109"/>
      <c r="O5" s="109"/>
    </row>
    <row r="6" spans="2:15">
      <c r="B6" s="522"/>
      <c r="C6" s="522"/>
      <c r="D6" s="105"/>
      <c r="E6" s="522"/>
      <c r="F6" s="522"/>
      <c r="G6" s="522"/>
      <c r="H6" s="522"/>
      <c r="I6" s="522"/>
      <c r="J6" s="105"/>
      <c r="K6" s="105"/>
      <c r="L6" s="105"/>
      <c r="M6" s="105"/>
      <c r="N6" s="105"/>
      <c r="O6" s="105"/>
    </row>
    <row r="7" spans="2:15">
      <c r="B7" s="522"/>
      <c r="C7" s="522"/>
      <c r="D7" s="105"/>
      <c r="E7" s="522"/>
      <c r="F7" s="522"/>
      <c r="G7" s="522"/>
      <c r="H7" s="522"/>
      <c r="I7" s="522"/>
      <c r="J7" s="105"/>
      <c r="K7" s="105"/>
      <c r="L7" s="105"/>
      <c r="M7" s="105"/>
      <c r="N7" s="105"/>
      <c r="O7" s="105"/>
    </row>
    <row r="8" spans="2:15">
      <c r="B8" s="522"/>
      <c r="C8" s="522"/>
      <c r="D8" s="105"/>
      <c r="E8" s="522"/>
      <c r="F8" s="522"/>
      <c r="G8" s="522"/>
      <c r="H8" s="522"/>
      <c r="I8" s="522"/>
      <c r="J8" s="105"/>
      <c r="K8" s="105"/>
      <c r="L8" s="105"/>
      <c r="M8" s="105"/>
      <c r="N8" s="105"/>
      <c r="O8" s="105"/>
    </row>
    <row r="9" spans="2:15">
      <c r="B9" s="522"/>
      <c r="C9" s="522"/>
      <c r="D9" s="105"/>
      <c r="E9" s="522"/>
      <c r="F9" s="522"/>
      <c r="G9" s="522"/>
      <c r="H9" s="522"/>
      <c r="I9" s="522"/>
      <c r="J9" s="105"/>
      <c r="K9" s="105"/>
      <c r="L9" s="105"/>
      <c r="M9" s="105"/>
      <c r="N9" s="105"/>
      <c r="O9" s="105"/>
    </row>
    <row r="10" spans="2:15">
      <c r="B10" s="522"/>
      <c r="C10" s="522"/>
      <c r="D10" s="105"/>
      <c r="E10" s="522"/>
      <c r="F10" s="522"/>
      <c r="G10" s="522"/>
      <c r="H10" s="522"/>
      <c r="I10" s="522"/>
      <c r="J10" s="105"/>
      <c r="K10" s="105"/>
      <c r="L10" s="105"/>
      <c r="M10" s="105"/>
      <c r="N10" s="105"/>
      <c r="O10" s="105"/>
    </row>
    <row r="11" spans="2:15">
      <c r="B11" s="522"/>
      <c r="C11" s="522"/>
      <c r="D11" s="105"/>
      <c r="E11" s="522"/>
      <c r="F11" s="522"/>
      <c r="G11" s="522"/>
      <c r="H11" s="522"/>
      <c r="I11" s="522"/>
      <c r="J11" s="105"/>
      <c r="K11" s="105"/>
      <c r="L11" s="105"/>
      <c r="M11" s="105"/>
      <c r="N11" s="105"/>
      <c r="O11" s="105"/>
    </row>
    <row r="12" spans="2:15">
      <c r="B12" s="522"/>
      <c r="C12" s="522"/>
      <c r="D12" s="105"/>
      <c r="E12" s="522"/>
      <c r="F12" s="522"/>
      <c r="G12" s="522"/>
      <c r="H12" s="522"/>
      <c r="I12" s="522"/>
      <c r="J12" s="105"/>
      <c r="K12" s="105"/>
      <c r="L12" s="105"/>
      <c r="M12" s="105"/>
      <c r="N12" s="105"/>
      <c r="O12" s="105"/>
    </row>
    <row r="13" spans="2:15">
      <c r="B13" s="522"/>
      <c r="C13" s="522"/>
      <c r="D13" s="105"/>
      <c r="E13" s="522"/>
      <c r="F13" s="522"/>
      <c r="G13" s="522"/>
      <c r="H13" s="522"/>
      <c r="I13" s="522"/>
      <c r="J13" s="105"/>
      <c r="K13" s="105"/>
      <c r="L13" s="105"/>
      <c r="M13" s="105"/>
      <c r="N13" s="105"/>
      <c r="O13" s="105"/>
    </row>
    <row r="14" spans="2:15">
      <c r="B14" s="522"/>
      <c r="C14" s="522"/>
      <c r="D14" s="105"/>
      <c r="E14" s="522"/>
      <c r="F14" s="522"/>
      <c r="G14" s="522"/>
      <c r="H14" s="522"/>
      <c r="I14" s="522"/>
      <c r="J14" s="105"/>
      <c r="K14" s="105"/>
      <c r="L14" s="105"/>
      <c r="M14" s="105"/>
      <c r="N14" s="105"/>
      <c r="O14" s="105"/>
    </row>
    <row r="15" spans="2:15">
      <c r="B15" s="522"/>
      <c r="C15" s="522"/>
      <c r="D15" s="105"/>
      <c r="E15" s="522"/>
      <c r="F15" s="522"/>
      <c r="G15" s="522"/>
      <c r="H15" s="522"/>
      <c r="I15" s="522"/>
      <c r="J15" s="105"/>
      <c r="K15" s="105"/>
      <c r="L15" s="105"/>
      <c r="M15" s="105"/>
      <c r="N15" s="105"/>
      <c r="O15" s="105"/>
    </row>
    <row r="16" spans="2:15">
      <c r="B16" s="522"/>
      <c r="C16" s="522"/>
      <c r="D16" s="105"/>
      <c r="E16" s="522"/>
      <c r="F16" s="522"/>
      <c r="G16" s="522"/>
      <c r="H16" s="522"/>
      <c r="I16" s="522"/>
      <c r="J16" s="105"/>
      <c r="K16" s="105"/>
      <c r="L16" s="105"/>
      <c r="M16" s="105"/>
      <c r="N16" s="105"/>
      <c r="O16" s="105"/>
    </row>
    <row r="17" spans="2:15">
      <c r="B17" s="522"/>
      <c r="C17" s="522"/>
      <c r="D17" s="105"/>
      <c r="E17" s="522"/>
      <c r="F17" s="522"/>
      <c r="G17" s="522"/>
      <c r="H17" s="522"/>
      <c r="I17" s="522"/>
      <c r="J17" s="105"/>
      <c r="K17" s="105"/>
      <c r="L17" s="105"/>
      <c r="M17" s="105"/>
      <c r="N17" s="105"/>
      <c r="O17" s="105"/>
    </row>
    <row r="18" spans="2:15">
      <c r="B18" s="522"/>
      <c r="C18" s="522"/>
      <c r="D18" s="105"/>
      <c r="E18" s="522"/>
      <c r="F18" s="522"/>
      <c r="G18" s="522"/>
      <c r="H18" s="522"/>
      <c r="I18" s="522"/>
      <c r="J18" s="105"/>
      <c r="K18" s="105"/>
      <c r="L18" s="105"/>
      <c r="M18" s="105"/>
      <c r="N18" s="105"/>
      <c r="O18" s="105"/>
    </row>
    <row r="19" spans="2:15">
      <c r="B19" s="522"/>
      <c r="C19" s="522"/>
      <c r="D19" s="105"/>
      <c r="E19" s="522"/>
      <c r="F19" s="522"/>
      <c r="G19" s="522"/>
      <c r="H19" s="522"/>
      <c r="I19" s="522"/>
      <c r="J19" s="105"/>
      <c r="K19" s="105"/>
      <c r="L19" s="105"/>
      <c r="M19" s="105"/>
      <c r="N19" s="105"/>
      <c r="O19" s="105"/>
    </row>
    <row r="20" spans="2:15">
      <c r="B20" s="522"/>
      <c r="C20" s="522"/>
      <c r="D20" s="105"/>
      <c r="E20" s="522"/>
      <c r="F20" s="522"/>
      <c r="G20" s="522"/>
      <c r="H20" s="522"/>
      <c r="I20" s="522"/>
      <c r="J20" s="105"/>
      <c r="K20" s="105"/>
      <c r="L20" s="105"/>
      <c r="M20" s="105"/>
      <c r="N20" s="105"/>
      <c r="O20" s="105"/>
    </row>
    <row r="21" spans="2:15">
      <c r="B21" s="522"/>
      <c r="C21" s="522"/>
      <c r="D21" s="105"/>
      <c r="E21" s="522"/>
      <c r="F21" s="522"/>
      <c r="G21" s="522"/>
      <c r="H21" s="522"/>
      <c r="I21" s="522"/>
      <c r="J21" s="105"/>
      <c r="K21" s="105"/>
      <c r="L21" s="105"/>
      <c r="M21" s="105"/>
      <c r="N21" s="105"/>
      <c r="O21" s="105"/>
    </row>
    <row r="22" spans="2:15">
      <c r="B22" s="522"/>
      <c r="C22" s="522"/>
      <c r="D22" s="105"/>
      <c r="E22" s="522"/>
      <c r="F22" s="522"/>
      <c r="G22" s="522"/>
      <c r="H22" s="522"/>
      <c r="I22" s="522"/>
      <c r="J22" s="105"/>
      <c r="K22" s="105"/>
      <c r="L22" s="105"/>
      <c r="M22" s="105"/>
      <c r="N22" s="105"/>
      <c r="O22" s="105"/>
    </row>
    <row r="23" spans="2:15">
      <c r="B23" s="522"/>
      <c r="C23" s="522"/>
      <c r="D23" s="105"/>
      <c r="E23" s="522"/>
      <c r="F23" s="522"/>
      <c r="G23" s="522"/>
      <c r="H23" s="522"/>
      <c r="I23" s="522"/>
      <c r="J23" s="105"/>
      <c r="K23" s="105"/>
      <c r="L23" s="105"/>
      <c r="M23" s="105"/>
      <c r="N23" s="105"/>
      <c r="O23" s="105"/>
    </row>
    <row r="24" spans="2:15">
      <c r="B24" s="522"/>
      <c r="C24" s="522"/>
      <c r="D24" s="105"/>
      <c r="E24" s="522"/>
      <c r="F24" s="522"/>
      <c r="G24" s="522"/>
      <c r="H24" s="522"/>
      <c r="I24" s="522"/>
      <c r="J24" s="105"/>
      <c r="K24" s="105"/>
      <c r="L24" s="105"/>
      <c r="M24" s="105"/>
      <c r="N24" s="105"/>
      <c r="O24" s="105"/>
    </row>
    <row r="25" spans="2:15">
      <c r="B25" s="522"/>
      <c r="C25" s="522"/>
      <c r="D25" s="105"/>
      <c r="E25" s="522"/>
      <c r="F25" s="522"/>
      <c r="G25" s="522"/>
      <c r="H25" s="522"/>
      <c r="I25" s="522"/>
      <c r="J25" s="105"/>
      <c r="K25" s="105"/>
      <c r="L25" s="105"/>
      <c r="M25" s="105"/>
      <c r="N25" s="105"/>
      <c r="O25" s="105"/>
    </row>
    <row r="26" spans="2:15">
      <c r="B26" s="522"/>
      <c r="C26" s="522"/>
      <c r="D26" s="105"/>
      <c r="E26" s="522"/>
      <c r="F26" s="522"/>
      <c r="G26" s="522"/>
      <c r="H26" s="522"/>
      <c r="I26" s="522"/>
      <c r="J26" s="105"/>
      <c r="K26" s="105"/>
      <c r="L26" s="105"/>
      <c r="M26" s="105"/>
      <c r="N26" s="105"/>
      <c r="O26" s="105"/>
    </row>
    <row r="27" spans="2:15">
      <c r="B27" s="522"/>
      <c r="C27" s="522"/>
      <c r="D27" s="105"/>
      <c r="E27" s="522"/>
      <c r="F27" s="522"/>
      <c r="G27" s="522"/>
      <c r="H27" s="522"/>
      <c r="I27" s="522"/>
      <c r="J27" s="105"/>
      <c r="K27" s="105"/>
      <c r="L27" s="105"/>
      <c r="M27" s="105"/>
      <c r="N27" s="105"/>
      <c r="O27" s="105"/>
    </row>
    <row r="28" spans="2:15">
      <c r="B28" s="522"/>
      <c r="C28" s="522"/>
      <c r="D28" s="105"/>
      <c r="E28" s="522"/>
      <c r="F28" s="522"/>
      <c r="G28" s="522"/>
      <c r="H28" s="522"/>
      <c r="I28" s="522"/>
      <c r="J28" s="105"/>
      <c r="K28" s="105"/>
      <c r="L28" s="105"/>
      <c r="M28" s="105"/>
      <c r="N28" s="105"/>
      <c r="O28" s="105"/>
    </row>
    <row r="29" spans="2:15">
      <c r="B29" s="522"/>
      <c r="C29" s="522"/>
      <c r="D29" s="105"/>
      <c r="E29" s="522"/>
      <c r="F29" s="522"/>
      <c r="G29" s="522"/>
      <c r="H29" s="522"/>
      <c r="I29" s="522"/>
      <c r="J29" s="105"/>
      <c r="K29" s="105"/>
      <c r="L29" s="105"/>
      <c r="M29" s="105"/>
      <c r="N29" s="105"/>
      <c r="O29" s="105"/>
    </row>
    <row r="30" spans="2:15">
      <c r="B30" s="522"/>
      <c r="C30" s="522"/>
      <c r="D30" s="105"/>
      <c r="E30" s="522"/>
      <c r="F30" s="522"/>
      <c r="G30" s="522"/>
      <c r="H30" s="522"/>
      <c r="I30" s="522"/>
      <c r="J30" s="105"/>
      <c r="K30" s="105"/>
      <c r="L30" s="105"/>
      <c r="M30" s="105"/>
      <c r="N30" s="105"/>
      <c r="O30" s="105"/>
    </row>
    <row r="31" spans="2:15">
      <c r="B31" s="522"/>
      <c r="C31" s="522"/>
      <c r="D31" s="105"/>
      <c r="E31" s="522"/>
      <c r="F31" s="522"/>
      <c r="G31" s="522"/>
      <c r="H31" s="522"/>
      <c r="I31" s="522"/>
      <c r="J31" s="105"/>
      <c r="K31" s="105"/>
      <c r="L31" s="105"/>
      <c r="M31" s="105"/>
      <c r="N31" s="105"/>
      <c r="O31" s="105"/>
    </row>
    <row r="32" spans="2:15">
      <c r="B32" s="522"/>
      <c r="C32" s="522"/>
      <c r="D32" s="105"/>
      <c r="E32" s="522"/>
      <c r="F32" s="522"/>
      <c r="G32" s="522"/>
      <c r="H32" s="522"/>
      <c r="I32" s="522"/>
      <c r="J32" s="105"/>
      <c r="K32" s="105"/>
      <c r="L32" s="105"/>
      <c r="M32" s="105"/>
      <c r="N32" s="105"/>
      <c r="O32" s="105"/>
    </row>
    <row r="33" spans="2:15">
      <c r="B33" s="522"/>
      <c r="C33" s="522"/>
      <c r="D33" s="105"/>
      <c r="E33" s="522"/>
      <c r="F33" s="522"/>
      <c r="G33" s="522"/>
      <c r="H33" s="522"/>
      <c r="I33" s="522"/>
      <c r="J33" s="105"/>
      <c r="K33" s="105"/>
      <c r="L33" s="105"/>
      <c r="M33" s="105"/>
      <c r="N33" s="105"/>
      <c r="O33" s="105"/>
    </row>
    <row r="34" spans="2:15">
      <c r="B34" s="522"/>
      <c r="C34" s="522"/>
      <c r="D34" s="105"/>
      <c r="E34" s="522"/>
      <c r="F34" s="522"/>
      <c r="G34" s="522"/>
      <c r="H34" s="522"/>
      <c r="I34" s="522"/>
      <c r="J34" s="105"/>
      <c r="K34" s="105"/>
      <c r="L34" s="105"/>
      <c r="M34" s="105"/>
      <c r="N34" s="105"/>
      <c r="O34" s="105"/>
    </row>
    <row r="35" spans="2:15">
      <c r="B35" s="522"/>
      <c r="C35" s="522"/>
      <c r="D35" s="105"/>
      <c r="E35" s="522"/>
      <c r="F35" s="522"/>
      <c r="G35" s="522"/>
      <c r="H35" s="522"/>
      <c r="I35" s="522"/>
      <c r="J35" s="105"/>
      <c r="K35" s="105"/>
      <c r="L35" s="105"/>
      <c r="M35" s="105"/>
      <c r="N35" s="105"/>
      <c r="O35" s="105"/>
    </row>
    <row r="36" spans="2:15">
      <c r="B36" s="522"/>
      <c r="C36" s="522"/>
      <c r="D36" s="105"/>
      <c r="E36" s="522"/>
      <c r="F36" s="522"/>
      <c r="G36" s="522"/>
      <c r="H36" s="522"/>
      <c r="I36" s="522"/>
      <c r="J36" s="105"/>
      <c r="K36" s="105"/>
      <c r="L36" s="105"/>
      <c r="M36" s="105"/>
      <c r="N36" s="105"/>
      <c r="O36" s="105"/>
    </row>
    <row r="37" spans="2:15">
      <c r="B37" s="522"/>
      <c r="C37" s="522"/>
      <c r="D37" s="105"/>
      <c r="E37" s="522"/>
      <c r="F37" s="522"/>
      <c r="G37" s="522"/>
      <c r="H37" s="522"/>
      <c r="I37" s="522"/>
      <c r="J37" s="105"/>
      <c r="K37" s="105"/>
      <c r="L37" s="105"/>
      <c r="M37" s="105"/>
      <c r="N37" s="105"/>
      <c r="O37" s="105"/>
    </row>
    <row r="38" spans="2:15">
      <c r="B38" s="522"/>
      <c r="C38" s="522"/>
      <c r="D38" s="105"/>
      <c r="E38" s="522"/>
      <c r="F38" s="522"/>
      <c r="G38" s="522"/>
      <c r="H38" s="522"/>
      <c r="I38" s="522"/>
      <c r="J38" s="105"/>
      <c r="K38" s="105"/>
      <c r="L38" s="105"/>
      <c r="M38" s="105"/>
      <c r="N38" s="105"/>
      <c r="O38" s="105"/>
    </row>
    <row r="39" spans="2:15">
      <c r="B39" s="522"/>
      <c r="C39" s="522"/>
      <c r="D39" s="105"/>
      <c r="E39" s="522"/>
      <c r="F39" s="522"/>
      <c r="G39" s="522"/>
      <c r="H39" s="522"/>
      <c r="I39" s="522"/>
      <c r="J39" s="105"/>
      <c r="K39" s="105"/>
      <c r="L39" s="105"/>
      <c r="M39" s="105"/>
      <c r="N39" s="105"/>
      <c r="O39" s="105"/>
    </row>
    <row r="40" spans="2:15">
      <c r="B40" s="522"/>
      <c r="C40" s="522"/>
      <c r="D40" s="105"/>
      <c r="E40" s="522"/>
      <c r="F40" s="522"/>
      <c r="G40" s="522"/>
      <c r="H40" s="522"/>
      <c r="I40" s="522"/>
      <c r="J40" s="105"/>
      <c r="K40" s="105"/>
      <c r="L40" s="105"/>
      <c r="M40" s="105"/>
      <c r="N40" s="105"/>
      <c r="O40" s="105"/>
    </row>
    <row r="41" spans="2:15">
      <c r="B41" s="522"/>
      <c r="C41" s="522"/>
      <c r="D41" s="105"/>
      <c r="E41" s="522"/>
      <c r="F41" s="522"/>
      <c r="G41" s="522"/>
      <c r="H41" s="522"/>
      <c r="I41" s="522"/>
      <c r="J41" s="105"/>
      <c r="K41" s="105"/>
      <c r="L41" s="105"/>
      <c r="M41" s="105"/>
      <c r="N41" s="105"/>
      <c r="O41" s="105"/>
    </row>
    <row r="42" spans="2:15">
      <c r="B42" s="522"/>
      <c r="C42" s="522"/>
      <c r="D42" s="105"/>
      <c r="E42" s="522"/>
      <c r="F42" s="522"/>
      <c r="G42" s="522"/>
      <c r="H42" s="522"/>
      <c r="I42" s="522"/>
      <c r="J42" s="105"/>
      <c r="K42" s="105"/>
      <c r="L42" s="105"/>
      <c r="M42" s="105"/>
      <c r="N42" s="105"/>
      <c r="O42" s="105"/>
    </row>
    <row r="43" spans="2:15">
      <c r="B43" s="522"/>
      <c r="C43" s="522"/>
      <c r="D43" s="105"/>
      <c r="E43" s="522"/>
      <c r="F43" s="522"/>
      <c r="G43" s="522"/>
      <c r="H43" s="522"/>
      <c r="I43" s="522"/>
      <c r="J43" s="105"/>
      <c r="K43" s="105"/>
      <c r="L43" s="105"/>
      <c r="M43" s="105"/>
      <c r="N43" s="105"/>
      <c r="O43" s="105"/>
    </row>
    <row r="44" spans="2:15">
      <c r="B44" s="522"/>
      <c r="C44" s="522"/>
      <c r="D44" s="105"/>
      <c r="E44" s="522"/>
      <c r="F44" s="522"/>
      <c r="G44" s="522"/>
      <c r="H44" s="522"/>
      <c r="I44" s="522"/>
      <c r="J44" s="105"/>
      <c r="K44" s="105"/>
      <c r="L44" s="105"/>
      <c r="M44" s="105"/>
      <c r="N44" s="105"/>
      <c r="O44" s="105"/>
    </row>
    <row r="45" spans="2:15">
      <c r="B45" s="522"/>
      <c r="C45" s="522"/>
      <c r="D45" s="105"/>
      <c r="E45" s="522"/>
      <c r="F45" s="522"/>
      <c r="G45" s="522"/>
      <c r="H45" s="522"/>
      <c r="I45" s="522"/>
      <c r="J45" s="105"/>
      <c r="K45" s="105"/>
      <c r="L45" s="105"/>
      <c r="M45" s="105"/>
      <c r="N45" s="105"/>
      <c r="O45" s="105"/>
    </row>
    <row r="46" spans="2:15">
      <c r="B46" s="522"/>
      <c r="C46" s="522"/>
      <c r="D46" s="105"/>
      <c r="E46" s="522"/>
      <c r="F46" s="522"/>
      <c r="G46" s="522"/>
      <c r="H46" s="522"/>
      <c r="I46" s="522"/>
      <c r="J46" s="105"/>
      <c r="K46" s="105"/>
      <c r="L46" s="105"/>
      <c r="M46" s="105"/>
      <c r="N46" s="105"/>
      <c r="O46" s="105"/>
    </row>
    <row r="47" spans="2:15">
      <c r="B47" s="522"/>
      <c r="C47" s="522"/>
      <c r="D47" s="105"/>
      <c r="E47" s="522"/>
      <c r="F47" s="522"/>
      <c r="G47" s="522"/>
      <c r="H47" s="522"/>
      <c r="I47" s="522"/>
      <c r="J47" s="105"/>
      <c r="K47" s="105"/>
      <c r="L47" s="105"/>
      <c r="M47" s="105"/>
      <c r="N47" s="105"/>
      <c r="O47" s="105"/>
    </row>
    <row r="48" spans="2:15">
      <c r="B48" s="522"/>
      <c r="C48" s="522"/>
      <c r="D48" s="105"/>
      <c r="E48" s="522"/>
      <c r="F48" s="522"/>
      <c r="G48" s="522"/>
      <c r="H48" s="522"/>
      <c r="I48" s="522"/>
      <c r="J48" s="105"/>
      <c r="K48" s="105"/>
      <c r="L48" s="105"/>
      <c r="M48" s="105"/>
      <c r="N48" s="105"/>
      <c r="O48" s="105"/>
    </row>
    <row r="49" spans="2:15">
      <c r="B49" s="522"/>
      <c r="C49" s="522"/>
      <c r="D49" s="105"/>
      <c r="E49" s="522"/>
      <c r="F49" s="522"/>
      <c r="G49" s="522"/>
      <c r="H49" s="522"/>
      <c r="I49" s="522"/>
      <c r="J49" s="105"/>
      <c r="K49" s="105"/>
      <c r="L49" s="105"/>
      <c r="M49" s="105"/>
      <c r="N49" s="105"/>
      <c r="O49" s="105"/>
    </row>
    <row r="50" spans="2:15">
      <c r="B50" s="522"/>
      <c r="C50" s="522"/>
      <c r="D50" s="105"/>
      <c r="E50" s="522"/>
      <c r="F50" s="522"/>
      <c r="G50" s="522"/>
      <c r="H50" s="522"/>
      <c r="I50" s="522"/>
      <c r="J50" s="105"/>
      <c r="K50" s="105"/>
      <c r="L50" s="105"/>
      <c r="M50" s="105"/>
      <c r="N50" s="105"/>
      <c r="O50" s="105"/>
    </row>
    <row r="51" spans="2:15">
      <c r="B51" s="522"/>
      <c r="C51" s="522"/>
      <c r="D51" s="105"/>
      <c r="E51" s="522"/>
      <c r="F51" s="522"/>
      <c r="G51" s="522"/>
      <c r="H51" s="522"/>
      <c r="I51" s="522"/>
      <c r="J51" s="105"/>
      <c r="K51" s="105"/>
      <c r="L51" s="105"/>
      <c r="M51" s="105"/>
      <c r="N51" s="105"/>
      <c r="O51" s="105"/>
    </row>
    <row r="52" spans="2:15">
      <c r="B52" s="522"/>
      <c r="C52" s="522"/>
      <c r="D52" s="105"/>
      <c r="E52" s="522"/>
      <c r="F52" s="522"/>
      <c r="G52" s="522"/>
      <c r="H52" s="522"/>
      <c r="I52" s="522"/>
      <c r="J52" s="105"/>
      <c r="K52" s="105"/>
      <c r="L52" s="105"/>
      <c r="M52" s="105"/>
      <c r="N52" s="105"/>
      <c r="O52" s="105"/>
    </row>
    <row r="53" spans="2:15">
      <c r="B53" s="522"/>
      <c r="C53" s="522"/>
      <c r="D53" s="105"/>
      <c r="E53" s="522"/>
      <c r="F53" s="522"/>
      <c r="G53" s="522"/>
      <c r="H53" s="522"/>
      <c r="I53" s="522"/>
      <c r="J53" s="105"/>
      <c r="K53" s="105"/>
      <c r="L53" s="105"/>
      <c r="M53" s="105"/>
      <c r="N53" s="105"/>
      <c r="O53" s="105"/>
    </row>
    <row r="54" spans="2:15">
      <c r="B54" s="522"/>
      <c r="C54" s="522"/>
      <c r="D54" s="105"/>
      <c r="E54" s="522"/>
      <c r="F54" s="522"/>
      <c r="G54" s="522"/>
      <c r="H54" s="522"/>
      <c r="I54" s="522"/>
      <c r="J54" s="105"/>
      <c r="K54" s="105"/>
      <c r="L54" s="105"/>
      <c r="M54" s="105"/>
      <c r="N54" s="105"/>
      <c r="O54" s="105"/>
    </row>
  </sheetData>
  <mergeCells count="73">
    <mergeCell ref="J3:O3"/>
    <mergeCell ref="B5:B9"/>
    <mergeCell ref="C5:C9"/>
    <mergeCell ref="E5:E9"/>
    <mergeCell ref="F5:F9"/>
    <mergeCell ref="G5:G9"/>
    <mergeCell ref="H5:H9"/>
    <mergeCell ref="I5:I9"/>
    <mergeCell ref="I10:I14"/>
    <mergeCell ref="B15:B19"/>
    <mergeCell ref="C15:C19"/>
    <mergeCell ref="E15:E19"/>
    <mergeCell ref="F15:F19"/>
    <mergeCell ref="G15:G19"/>
    <mergeCell ref="H15:H19"/>
    <mergeCell ref="I15:I19"/>
    <mergeCell ref="B10:B14"/>
    <mergeCell ref="C10:C14"/>
    <mergeCell ref="E10:E14"/>
    <mergeCell ref="F10:F14"/>
    <mergeCell ref="G10:G14"/>
    <mergeCell ref="H10:H14"/>
    <mergeCell ref="I20:I24"/>
    <mergeCell ref="B25:B29"/>
    <mergeCell ref="C25:C29"/>
    <mergeCell ref="E25:E29"/>
    <mergeCell ref="F25:F29"/>
    <mergeCell ref="G25:G29"/>
    <mergeCell ref="H25:H29"/>
    <mergeCell ref="I25:I29"/>
    <mergeCell ref="B20:B24"/>
    <mergeCell ref="C20:C24"/>
    <mergeCell ref="E20:E24"/>
    <mergeCell ref="F20:F24"/>
    <mergeCell ref="G20:G24"/>
    <mergeCell ref="H20:H24"/>
    <mergeCell ref="I30:I34"/>
    <mergeCell ref="B35:B39"/>
    <mergeCell ref="C35:C39"/>
    <mergeCell ref="E35:E39"/>
    <mergeCell ref="F35:F39"/>
    <mergeCell ref="G35:G39"/>
    <mergeCell ref="H35:H39"/>
    <mergeCell ref="I35:I39"/>
    <mergeCell ref="B30:B34"/>
    <mergeCell ref="C30:C34"/>
    <mergeCell ref="E30:E34"/>
    <mergeCell ref="F30:F34"/>
    <mergeCell ref="G30:G34"/>
    <mergeCell ref="H30:H34"/>
    <mergeCell ref="G50:G54"/>
    <mergeCell ref="H50:H54"/>
    <mergeCell ref="I40:I44"/>
    <mergeCell ref="G45:G49"/>
    <mergeCell ref="H45:H49"/>
    <mergeCell ref="I45:I49"/>
    <mergeCell ref="H40:H44"/>
    <mergeCell ref="C1:C2"/>
    <mergeCell ref="B50:B54"/>
    <mergeCell ref="C50:C54"/>
    <mergeCell ref="E50:E54"/>
    <mergeCell ref="F50:F54"/>
    <mergeCell ref="B45:B49"/>
    <mergeCell ref="C45:C49"/>
    <mergeCell ref="E45:E49"/>
    <mergeCell ref="F45:F49"/>
    <mergeCell ref="C40:C44"/>
    <mergeCell ref="E40:E44"/>
    <mergeCell ref="F40:F44"/>
    <mergeCell ref="B40:B44"/>
    <mergeCell ref="B3:I3"/>
    <mergeCell ref="G40:G44"/>
    <mergeCell ref="I50:I54"/>
  </mergeCells>
  <hyperlinks>
    <hyperlink ref="C1" location="INICIO!A1" display="REGRESAR"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BN58"/>
  <sheetViews>
    <sheetView showGridLines="0" showRowColHeaders="0" zoomScale="70" zoomScaleNormal="70" workbookViewId="0"/>
  </sheetViews>
  <sheetFormatPr baseColWidth="10" defaultColWidth="0" defaultRowHeight="15" zeroHeight="1"/>
  <cols>
    <col min="1" max="1" width="1.7109375" style="94" customWidth="1"/>
    <col min="2" max="2" width="7" style="94" customWidth="1"/>
    <col min="3" max="3" width="20.7109375" style="94" customWidth="1"/>
    <col min="4" max="4" width="19.28515625" style="94" customWidth="1"/>
    <col min="5" max="5" width="29.7109375" style="94" customWidth="1"/>
    <col min="6" max="6" width="19" style="94" customWidth="1"/>
    <col min="7" max="7" width="34.7109375" style="94" customWidth="1"/>
    <col min="8" max="8" width="41.28515625" style="94" customWidth="1"/>
    <col min="9" max="10" width="5.85546875" style="95" customWidth="1"/>
    <col min="11" max="11" width="6.7109375" style="95" customWidth="1"/>
    <col min="12" max="12" width="5.42578125" style="95" customWidth="1"/>
    <col min="13" max="13" width="32.140625" style="95" customWidth="1"/>
    <col min="14" max="14" width="19.140625" style="94" customWidth="1"/>
    <col min="15" max="15" width="19.28515625" style="94" customWidth="1"/>
    <col min="16" max="16" width="11.85546875" style="94" customWidth="1"/>
    <col min="17" max="17" width="16.28515625" style="94" customWidth="1"/>
    <col min="18" max="18" width="5.7109375" style="94" customWidth="1"/>
    <col min="19" max="20" width="7" style="94" customWidth="1"/>
    <col min="21" max="27" width="7" style="94" hidden="1" customWidth="1"/>
    <col min="28" max="28" width="1.85546875" style="94" hidden="1" customWidth="1"/>
    <col min="29" max="29" width="4.42578125" style="94" hidden="1" customWidth="1"/>
    <col min="30" max="30" width="14.140625" style="94" hidden="1" customWidth="1"/>
    <col min="31" max="31" width="3.28515625" style="94" hidden="1" customWidth="1"/>
    <col min="32" max="32" width="14.42578125" style="94" hidden="1" customWidth="1"/>
    <col min="33" max="33" width="53.140625" style="94" hidden="1" customWidth="1"/>
    <col min="34" max="34" width="15.140625" style="94" hidden="1" customWidth="1"/>
    <col min="35" max="35" width="14" style="94" hidden="1" customWidth="1"/>
    <col min="36" max="36" width="3.140625" style="94" hidden="1" customWidth="1"/>
    <col min="37" max="37" width="16.140625" style="94" hidden="1" customWidth="1"/>
    <col min="38" max="38" width="2.140625" style="94" hidden="1" customWidth="1"/>
    <col min="39" max="39" width="14.42578125" style="94" hidden="1" customWidth="1"/>
    <col min="40" max="40" width="3.140625" style="94" hidden="1" customWidth="1"/>
    <col min="41" max="41" width="11.42578125" style="94" hidden="1" customWidth="1"/>
    <col min="42" max="42" width="3.140625" style="94" hidden="1" customWidth="1"/>
    <col min="43" max="43" width="14.42578125" style="94" hidden="1" customWidth="1"/>
    <col min="44" max="44" width="3.140625" style="94" hidden="1" customWidth="1"/>
    <col min="45" max="45" width="11.42578125" style="94" hidden="1" customWidth="1"/>
    <col min="46" max="46" width="3.140625" style="94" hidden="1" customWidth="1"/>
    <col min="47" max="47" width="11.42578125" style="94" hidden="1" customWidth="1"/>
    <col min="48" max="48" width="4.28515625" style="94" hidden="1" customWidth="1"/>
    <col min="49" max="51" width="11.42578125" style="94" hidden="1" customWidth="1"/>
    <col min="52" max="52" width="12.85546875" style="94" hidden="1" customWidth="1"/>
    <col min="53" max="53" width="16.140625" style="94" hidden="1" customWidth="1"/>
    <col min="54" max="55" width="11.42578125" style="94" hidden="1" customWidth="1"/>
    <col min="56" max="56" width="7.42578125" style="94" hidden="1" customWidth="1"/>
    <col min="57" max="57" width="13.42578125" style="94" hidden="1" customWidth="1"/>
    <col min="58" max="58" width="8.140625" style="94" hidden="1" customWidth="1"/>
    <col min="59" max="59" width="15.42578125" style="94" hidden="1" customWidth="1"/>
    <col min="60" max="60" width="10.42578125" style="94" hidden="1" customWidth="1"/>
    <col min="61" max="61" width="16.85546875" style="94" hidden="1" customWidth="1"/>
    <col min="62" max="62" width="30.7109375" style="94" hidden="1" customWidth="1"/>
    <col min="63" max="63" width="46.7109375" style="94" hidden="1" customWidth="1"/>
    <col min="64" max="64" width="23" style="94" hidden="1" customWidth="1"/>
    <col min="65" max="65" width="17.7109375" style="94" hidden="1" customWidth="1"/>
    <col min="66" max="66" width="35.140625" style="94" hidden="1" customWidth="1"/>
    <col min="67" max="16384" width="11.42578125" style="94" hidden="1"/>
  </cols>
  <sheetData>
    <row r="1" spans="2:17"/>
    <row r="2" spans="2:17" ht="26.25">
      <c r="B2" s="106"/>
      <c r="C2" s="107" t="s">
        <v>3</v>
      </c>
      <c r="D2" s="106"/>
      <c r="E2" s="106"/>
      <c r="F2" s="106"/>
      <c r="G2" s="106"/>
      <c r="H2" s="106"/>
      <c r="I2" s="106"/>
      <c r="J2" s="106"/>
      <c r="K2" s="106"/>
      <c r="L2" s="106"/>
      <c r="M2" s="106"/>
      <c r="N2" s="106"/>
      <c r="O2" s="106"/>
      <c r="P2" s="106"/>
      <c r="Q2" s="106"/>
    </row>
    <row r="3" spans="2:17" ht="30.75" customHeight="1">
      <c r="B3" s="526" t="s">
        <v>2091</v>
      </c>
      <c r="C3" s="526"/>
      <c r="D3" s="526"/>
      <c r="E3" s="526"/>
      <c r="F3" s="526"/>
      <c r="G3" s="526"/>
      <c r="H3" s="526"/>
      <c r="I3" s="527" t="s">
        <v>2092</v>
      </c>
      <c r="J3" s="527"/>
      <c r="K3" s="527"/>
      <c r="L3" s="527"/>
      <c r="M3" s="527"/>
      <c r="N3" s="527"/>
      <c r="O3" s="527"/>
      <c r="P3" s="527"/>
      <c r="Q3" s="527"/>
    </row>
    <row r="4" spans="2:17" ht="115.5" customHeight="1">
      <c r="B4" s="112" t="s">
        <v>12</v>
      </c>
      <c r="C4" s="112" t="s">
        <v>2093</v>
      </c>
      <c r="D4" s="112" t="s">
        <v>2094</v>
      </c>
      <c r="E4" s="112" t="s">
        <v>2053</v>
      </c>
      <c r="F4" s="112" t="s">
        <v>2095</v>
      </c>
      <c r="G4" s="112" t="s">
        <v>2096</v>
      </c>
      <c r="H4" s="112" t="s">
        <v>16</v>
      </c>
      <c r="I4" s="113" t="s">
        <v>367</v>
      </c>
      <c r="J4" s="113" t="s">
        <v>2002</v>
      </c>
      <c r="K4" s="113" t="s">
        <v>2097</v>
      </c>
      <c r="L4" s="113" t="s">
        <v>2098</v>
      </c>
      <c r="M4" s="112" t="s">
        <v>2099</v>
      </c>
      <c r="N4" s="112" t="s">
        <v>2100</v>
      </c>
      <c r="O4" s="112" t="s">
        <v>2031</v>
      </c>
      <c r="P4" s="112" t="s">
        <v>2101</v>
      </c>
      <c r="Q4" s="112" t="s">
        <v>2102</v>
      </c>
    </row>
    <row r="5" spans="2:17">
      <c r="B5" s="96"/>
      <c r="C5" s="96"/>
      <c r="D5" s="96"/>
      <c r="E5" s="97"/>
      <c r="F5" s="98"/>
      <c r="G5" s="99"/>
      <c r="H5" s="100"/>
      <c r="I5" s="98"/>
      <c r="J5" s="98"/>
      <c r="K5" s="98"/>
      <c r="L5" s="98"/>
      <c r="M5" s="101"/>
      <c r="N5" s="96"/>
      <c r="O5" s="96"/>
      <c r="P5" s="96"/>
      <c r="Q5" s="96"/>
    </row>
    <row r="6" spans="2:17">
      <c r="B6" s="96"/>
      <c r="C6" s="96"/>
      <c r="D6" s="96"/>
      <c r="E6" s="97"/>
      <c r="F6" s="98"/>
      <c r="G6" s="99"/>
      <c r="H6" s="100"/>
      <c r="I6" s="98"/>
      <c r="J6" s="98"/>
      <c r="K6" s="98"/>
      <c r="L6" s="98"/>
      <c r="M6" s="101"/>
      <c r="N6" s="96"/>
      <c r="O6" s="96"/>
      <c r="P6" s="96"/>
      <c r="Q6" s="96"/>
    </row>
    <row r="7" spans="2:17">
      <c r="B7" s="96"/>
      <c r="C7" s="96"/>
      <c r="D7" s="96"/>
      <c r="E7" s="96"/>
      <c r="F7" s="98"/>
      <c r="G7" s="99"/>
      <c r="H7" s="100"/>
      <c r="I7" s="98"/>
      <c r="J7" s="98"/>
      <c r="K7" s="98"/>
      <c r="L7" s="98"/>
      <c r="M7" s="101"/>
      <c r="N7" s="96"/>
      <c r="O7" s="96"/>
      <c r="P7" s="96"/>
      <c r="Q7" s="96"/>
    </row>
    <row r="8" spans="2:17">
      <c r="B8" s="96"/>
      <c r="C8" s="96"/>
      <c r="D8" s="96"/>
      <c r="E8" s="96"/>
      <c r="F8" s="98"/>
      <c r="G8" s="96"/>
      <c r="H8" s="96"/>
      <c r="I8" s="98"/>
      <c r="J8" s="98"/>
      <c r="K8" s="98"/>
      <c r="L8" s="98"/>
      <c r="M8" s="101"/>
      <c r="N8" s="96"/>
      <c r="O8" s="96"/>
      <c r="P8" s="96"/>
      <c r="Q8" s="96"/>
    </row>
    <row r="9" spans="2:17">
      <c r="B9" s="96"/>
      <c r="C9" s="96"/>
      <c r="D9" s="96"/>
      <c r="E9" s="96"/>
      <c r="F9" s="98"/>
      <c r="G9" s="96"/>
      <c r="H9" s="96"/>
      <c r="I9" s="98"/>
      <c r="J9" s="98"/>
      <c r="K9" s="98"/>
      <c r="L9" s="98"/>
      <c r="M9" s="101"/>
      <c r="N9" s="96"/>
      <c r="O9" s="96"/>
      <c r="P9" s="96"/>
      <c r="Q9" s="96"/>
    </row>
    <row r="10" spans="2:17">
      <c r="B10" s="96"/>
      <c r="C10" s="96"/>
      <c r="D10" s="96"/>
      <c r="E10" s="96"/>
      <c r="F10" s="98"/>
      <c r="G10" s="96"/>
      <c r="H10" s="96"/>
      <c r="I10" s="98"/>
      <c r="J10" s="98"/>
      <c r="K10" s="98"/>
      <c r="L10" s="98"/>
      <c r="M10" s="101"/>
      <c r="N10" s="96"/>
      <c r="O10" s="96"/>
      <c r="P10" s="96"/>
      <c r="Q10" s="96"/>
    </row>
    <row r="11" spans="2:17">
      <c r="B11" s="96"/>
      <c r="C11" s="96"/>
      <c r="D11" s="96"/>
      <c r="E11" s="96"/>
      <c r="F11" s="98"/>
      <c r="G11" s="96"/>
      <c r="H11" s="96"/>
      <c r="I11" s="98"/>
      <c r="J11" s="98"/>
      <c r="K11" s="98"/>
      <c r="L11" s="98"/>
      <c r="M11" s="101"/>
      <c r="N11" s="96"/>
      <c r="O11" s="96"/>
      <c r="P11" s="96"/>
      <c r="Q11" s="96"/>
    </row>
    <row r="12" spans="2:17">
      <c r="B12" s="96"/>
      <c r="C12" s="96"/>
      <c r="D12" s="96"/>
      <c r="E12" s="96"/>
      <c r="F12" s="98"/>
      <c r="G12" s="96"/>
      <c r="H12" s="96"/>
      <c r="I12" s="98"/>
      <c r="J12" s="98"/>
      <c r="K12" s="98"/>
      <c r="L12" s="98"/>
      <c r="M12" s="101"/>
      <c r="N12" s="96"/>
      <c r="O12" s="96"/>
      <c r="P12" s="96"/>
      <c r="Q12" s="96"/>
    </row>
    <row r="13" spans="2:17">
      <c r="B13" s="96"/>
      <c r="C13" s="96"/>
      <c r="D13" s="96"/>
      <c r="E13" s="96"/>
      <c r="F13" s="98"/>
      <c r="G13" s="96"/>
      <c r="H13" s="96"/>
      <c r="I13" s="98"/>
      <c r="J13" s="98"/>
      <c r="K13" s="98"/>
      <c r="L13" s="98"/>
      <c r="M13" s="101"/>
      <c r="N13" s="96"/>
      <c r="O13" s="96"/>
      <c r="P13" s="96"/>
      <c r="Q13" s="96"/>
    </row>
    <row r="14" spans="2:17">
      <c r="B14" s="96"/>
      <c r="C14" s="96"/>
      <c r="D14" s="96"/>
      <c r="E14" s="96"/>
      <c r="F14" s="98"/>
      <c r="G14" s="96"/>
      <c r="H14" s="97"/>
      <c r="I14" s="98"/>
      <c r="J14" s="98"/>
      <c r="K14" s="98"/>
      <c r="L14" s="98"/>
      <c r="M14" s="101"/>
      <c r="N14" s="96"/>
      <c r="O14" s="96"/>
      <c r="P14" s="96"/>
      <c r="Q14" s="96"/>
    </row>
    <row r="15" spans="2:17">
      <c r="B15" s="96"/>
      <c r="C15" s="96"/>
      <c r="D15" s="96"/>
      <c r="E15" s="96"/>
      <c r="F15" s="98"/>
      <c r="G15" s="96"/>
      <c r="H15" s="97"/>
      <c r="I15" s="98"/>
      <c r="J15" s="98"/>
      <c r="K15" s="98"/>
      <c r="L15" s="98"/>
      <c r="M15" s="101"/>
      <c r="N15" s="96"/>
      <c r="O15" s="96"/>
      <c r="P15" s="96"/>
      <c r="Q15" s="96"/>
    </row>
    <row r="16" spans="2:17">
      <c r="B16" s="96"/>
      <c r="C16" s="96"/>
      <c r="D16" s="96"/>
      <c r="E16" s="96"/>
      <c r="F16" s="98"/>
      <c r="G16" s="96"/>
      <c r="H16" s="96"/>
      <c r="I16" s="98"/>
      <c r="J16" s="98"/>
      <c r="K16" s="98"/>
      <c r="L16" s="98"/>
      <c r="M16" s="101"/>
      <c r="N16" s="96"/>
      <c r="O16" s="96"/>
      <c r="P16" s="96"/>
      <c r="Q16" s="96"/>
    </row>
    <row r="17" spans="2:17">
      <c r="B17" s="96"/>
      <c r="C17" s="96"/>
      <c r="D17" s="96"/>
      <c r="E17" s="96"/>
      <c r="F17" s="98"/>
      <c r="G17" s="96"/>
      <c r="H17" s="96"/>
      <c r="I17" s="98"/>
      <c r="J17" s="98"/>
      <c r="K17" s="98"/>
      <c r="L17" s="98"/>
      <c r="M17" s="101"/>
      <c r="N17" s="96"/>
      <c r="O17" s="96"/>
      <c r="P17" s="96"/>
      <c r="Q17" s="96"/>
    </row>
    <row r="18" spans="2:17">
      <c r="B18" s="96"/>
      <c r="C18" s="96"/>
      <c r="D18" s="96"/>
      <c r="E18" s="96"/>
      <c r="F18" s="98"/>
      <c r="G18" s="96"/>
      <c r="H18" s="96"/>
      <c r="I18" s="98"/>
      <c r="J18" s="98"/>
      <c r="K18" s="98"/>
      <c r="L18" s="98"/>
      <c r="M18" s="101"/>
      <c r="N18" s="96"/>
      <c r="O18" s="96"/>
      <c r="P18" s="96"/>
      <c r="Q18" s="96"/>
    </row>
    <row r="19" spans="2:17">
      <c r="B19" s="96"/>
      <c r="C19" s="96"/>
      <c r="D19" s="96"/>
      <c r="E19" s="96"/>
      <c r="F19" s="98"/>
      <c r="G19" s="96"/>
      <c r="H19" s="96"/>
      <c r="I19" s="98"/>
      <c r="J19" s="98"/>
      <c r="K19" s="98"/>
      <c r="L19" s="98"/>
      <c r="M19" s="101"/>
      <c r="N19" s="96"/>
      <c r="O19" s="96"/>
      <c r="P19" s="96"/>
      <c r="Q19" s="96"/>
    </row>
    <row r="20" spans="2:17">
      <c r="B20" s="96"/>
      <c r="C20" s="96"/>
      <c r="D20" s="96"/>
      <c r="E20" s="96"/>
      <c r="F20" s="98"/>
      <c r="G20" s="96"/>
      <c r="H20" s="96"/>
      <c r="I20" s="98"/>
      <c r="J20" s="98"/>
      <c r="K20" s="98"/>
      <c r="L20" s="98"/>
      <c r="M20" s="101"/>
      <c r="N20" s="96"/>
      <c r="O20" s="96"/>
      <c r="P20" s="96"/>
      <c r="Q20" s="96"/>
    </row>
    <row r="21" spans="2:17">
      <c r="B21" s="96"/>
      <c r="C21" s="96"/>
      <c r="D21" s="96"/>
      <c r="E21" s="96"/>
      <c r="F21" s="98"/>
      <c r="G21" s="96"/>
      <c r="H21" s="96"/>
      <c r="I21" s="98"/>
      <c r="J21" s="98"/>
      <c r="K21" s="98"/>
      <c r="L21" s="98"/>
      <c r="M21" s="101"/>
      <c r="N21" s="96"/>
      <c r="O21" s="96"/>
      <c r="P21" s="96"/>
      <c r="Q21" s="96"/>
    </row>
    <row r="22" spans="2:17">
      <c r="B22" s="96"/>
      <c r="C22" s="96"/>
      <c r="D22" s="96"/>
      <c r="E22" s="96"/>
      <c r="F22" s="98"/>
      <c r="G22" s="96"/>
      <c r="H22" s="96"/>
      <c r="I22" s="98"/>
      <c r="J22" s="98"/>
      <c r="K22" s="98"/>
      <c r="L22" s="98"/>
      <c r="M22" s="96"/>
      <c r="N22" s="96"/>
      <c r="O22" s="96"/>
      <c r="P22" s="96"/>
      <c r="Q22" s="96"/>
    </row>
    <row r="23" spans="2:17">
      <c r="B23" s="96"/>
      <c r="C23" s="96"/>
      <c r="D23" s="96"/>
      <c r="E23" s="96"/>
      <c r="F23" s="98"/>
      <c r="G23" s="96"/>
      <c r="H23" s="96"/>
      <c r="I23" s="98"/>
      <c r="J23" s="98"/>
      <c r="K23" s="98"/>
      <c r="L23" s="98"/>
      <c r="M23" s="96"/>
      <c r="N23" s="96"/>
      <c r="O23" s="96"/>
      <c r="P23" s="96"/>
      <c r="Q23" s="96"/>
    </row>
    <row r="24" spans="2:17">
      <c r="B24" s="96"/>
      <c r="C24" s="96"/>
      <c r="D24" s="96"/>
      <c r="E24" s="96"/>
      <c r="F24" s="98"/>
      <c r="G24" s="96"/>
      <c r="H24" s="96"/>
      <c r="I24" s="98"/>
      <c r="J24" s="98"/>
      <c r="K24" s="98"/>
      <c r="L24" s="98"/>
      <c r="M24" s="96"/>
      <c r="N24" s="96"/>
      <c r="O24" s="96"/>
      <c r="P24" s="96"/>
      <c r="Q24" s="96"/>
    </row>
    <row r="25" spans="2:17">
      <c r="B25" s="96"/>
      <c r="C25" s="96"/>
      <c r="D25" s="96"/>
      <c r="E25" s="96"/>
      <c r="F25" s="98"/>
      <c r="G25" s="96"/>
      <c r="H25" s="96"/>
      <c r="I25" s="98"/>
      <c r="J25" s="98"/>
      <c r="K25" s="98"/>
      <c r="L25" s="98"/>
      <c r="M25" s="96"/>
      <c r="N25" s="96"/>
      <c r="O25" s="96"/>
      <c r="P25" s="96"/>
      <c r="Q25" s="96"/>
    </row>
    <row r="26" spans="2:17">
      <c r="B26" s="96"/>
      <c r="C26" s="96"/>
      <c r="D26" s="96"/>
      <c r="E26" s="96"/>
      <c r="F26" s="98"/>
      <c r="G26" s="96"/>
      <c r="H26" s="96"/>
      <c r="I26" s="98"/>
      <c r="J26" s="98"/>
      <c r="K26" s="98"/>
      <c r="L26" s="98"/>
      <c r="M26" s="101"/>
      <c r="N26" s="96"/>
      <c r="O26" s="96"/>
      <c r="P26" s="96"/>
      <c r="Q26" s="96"/>
    </row>
    <row r="27" spans="2:17">
      <c r="B27" s="96"/>
      <c r="C27" s="96"/>
      <c r="D27" s="96"/>
      <c r="E27" s="96"/>
      <c r="F27" s="98"/>
      <c r="G27" s="96"/>
      <c r="H27" s="96"/>
      <c r="I27" s="98"/>
      <c r="J27" s="98"/>
      <c r="K27" s="98"/>
      <c r="L27" s="98"/>
      <c r="M27" s="101"/>
      <c r="N27" s="96"/>
      <c r="O27" s="96"/>
      <c r="P27" s="96"/>
      <c r="Q27" s="96"/>
    </row>
    <row r="28" spans="2:17">
      <c r="B28" s="96"/>
      <c r="C28" s="96"/>
      <c r="D28" s="96"/>
      <c r="E28" s="96"/>
      <c r="F28" s="98"/>
      <c r="G28" s="96"/>
      <c r="H28" s="96"/>
      <c r="I28" s="98"/>
      <c r="J28" s="98"/>
      <c r="K28" s="98"/>
      <c r="L28" s="98"/>
      <c r="M28" s="101"/>
      <c r="N28" s="96"/>
      <c r="O28" s="96"/>
      <c r="P28" s="96"/>
      <c r="Q28" s="96"/>
    </row>
    <row r="29" spans="2:17">
      <c r="B29" s="96"/>
      <c r="C29" s="96"/>
      <c r="D29" s="96"/>
      <c r="E29" s="96"/>
      <c r="F29" s="98"/>
      <c r="G29" s="96"/>
      <c r="H29" s="96"/>
      <c r="I29" s="98"/>
      <c r="J29" s="98"/>
      <c r="K29" s="98"/>
      <c r="L29" s="98"/>
      <c r="M29" s="101"/>
      <c r="N29" s="96"/>
      <c r="O29" s="96"/>
      <c r="P29" s="96"/>
      <c r="Q29" s="96"/>
    </row>
    <row r="30" spans="2:17">
      <c r="B30" s="96"/>
      <c r="C30" s="96"/>
      <c r="D30" s="96"/>
      <c r="E30" s="96"/>
      <c r="F30" s="98"/>
      <c r="G30" s="96"/>
      <c r="H30" s="96"/>
      <c r="I30" s="98"/>
      <c r="J30" s="98"/>
      <c r="K30" s="98"/>
      <c r="L30" s="98"/>
      <c r="M30" s="101"/>
      <c r="N30" s="96"/>
      <c r="O30" s="96"/>
      <c r="P30" s="96"/>
      <c r="Q30" s="96"/>
    </row>
    <row r="31" spans="2:17">
      <c r="B31" s="96"/>
      <c r="C31" s="96"/>
      <c r="D31" s="96"/>
      <c r="E31" s="96"/>
      <c r="F31" s="98"/>
      <c r="G31" s="96"/>
      <c r="H31" s="96"/>
      <c r="I31" s="98"/>
      <c r="J31" s="98"/>
      <c r="K31" s="98"/>
      <c r="L31" s="98"/>
      <c r="M31" s="96"/>
      <c r="N31" s="101"/>
      <c r="O31" s="96"/>
      <c r="P31" s="96"/>
      <c r="Q31" s="96"/>
    </row>
    <row r="32" spans="2:17">
      <c r="B32" s="96"/>
      <c r="C32" s="96"/>
      <c r="D32" s="96"/>
      <c r="E32" s="96"/>
      <c r="F32" s="98"/>
      <c r="G32" s="96"/>
      <c r="H32" s="96"/>
      <c r="I32" s="98"/>
      <c r="J32" s="98"/>
      <c r="K32" s="98"/>
      <c r="L32" s="98"/>
      <c r="M32" s="101"/>
      <c r="N32" s="96"/>
      <c r="O32" s="96"/>
      <c r="P32" s="96"/>
      <c r="Q32" s="96"/>
    </row>
    <row r="33" spans="2:17">
      <c r="B33" s="96"/>
      <c r="C33" s="96"/>
      <c r="D33" s="96"/>
      <c r="E33" s="96"/>
      <c r="F33" s="98"/>
      <c r="G33" s="96"/>
      <c r="H33" s="96"/>
      <c r="I33" s="98"/>
      <c r="J33" s="98"/>
      <c r="K33" s="98"/>
      <c r="L33" s="98"/>
      <c r="M33" s="101"/>
      <c r="N33" s="96"/>
      <c r="O33" s="96"/>
      <c r="P33" s="96"/>
      <c r="Q33" s="96"/>
    </row>
    <row r="34" spans="2:17">
      <c r="B34" s="96"/>
      <c r="C34" s="96"/>
      <c r="D34" s="96"/>
      <c r="E34" s="96"/>
      <c r="F34" s="98"/>
      <c r="G34" s="96"/>
      <c r="H34" s="102"/>
      <c r="I34" s="98"/>
      <c r="J34" s="98"/>
      <c r="K34" s="98"/>
      <c r="L34" s="98"/>
      <c r="M34" s="101"/>
      <c r="N34" s="96"/>
      <c r="O34" s="96"/>
      <c r="P34" s="96"/>
      <c r="Q34" s="96"/>
    </row>
    <row r="35" spans="2:17">
      <c r="B35" s="96"/>
      <c r="C35" s="96"/>
      <c r="D35" s="96"/>
      <c r="E35" s="96"/>
      <c r="F35" s="98"/>
      <c r="G35" s="96"/>
      <c r="H35" s="96"/>
      <c r="I35" s="98"/>
      <c r="J35" s="98"/>
      <c r="K35" s="98"/>
      <c r="L35" s="98"/>
      <c r="M35" s="101"/>
      <c r="N35" s="96"/>
      <c r="O35" s="96"/>
      <c r="P35" s="96"/>
      <c r="Q35" s="96"/>
    </row>
    <row r="36" spans="2:17">
      <c r="B36" s="96"/>
      <c r="C36" s="96"/>
      <c r="D36" s="96"/>
      <c r="E36" s="96"/>
      <c r="F36" s="98"/>
      <c r="G36" s="96"/>
      <c r="H36" s="96"/>
      <c r="I36" s="98"/>
      <c r="J36" s="98"/>
      <c r="K36" s="98"/>
      <c r="L36" s="98"/>
      <c r="M36" s="101"/>
      <c r="N36" s="96"/>
      <c r="O36" s="96"/>
      <c r="P36" s="96"/>
      <c r="Q36" s="96"/>
    </row>
    <row r="37" spans="2:17">
      <c r="B37" s="96"/>
      <c r="C37" s="96"/>
      <c r="D37" s="96"/>
      <c r="E37" s="96"/>
      <c r="F37" s="98"/>
      <c r="G37" s="96"/>
      <c r="H37" s="96"/>
      <c r="I37" s="98"/>
      <c r="J37" s="98"/>
      <c r="K37" s="98"/>
      <c r="L37" s="98"/>
      <c r="M37" s="101"/>
      <c r="N37" s="96"/>
      <c r="O37" s="96"/>
      <c r="P37" s="96"/>
      <c r="Q37" s="96"/>
    </row>
    <row r="38" spans="2:17">
      <c r="B38" s="96"/>
      <c r="C38" s="96"/>
      <c r="D38" s="96"/>
      <c r="E38" s="96"/>
      <c r="F38" s="98"/>
      <c r="G38" s="96"/>
      <c r="H38" s="96"/>
      <c r="I38" s="98"/>
      <c r="J38" s="98"/>
      <c r="K38" s="98"/>
      <c r="L38" s="98"/>
      <c r="M38" s="101"/>
      <c r="N38" s="96"/>
      <c r="O38" s="96"/>
      <c r="P38" s="96"/>
      <c r="Q38" s="96"/>
    </row>
    <row r="39" spans="2:17">
      <c r="B39" s="96"/>
      <c r="C39" s="96"/>
      <c r="D39" s="96"/>
      <c r="E39" s="96"/>
      <c r="F39" s="98"/>
      <c r="G39" s="96"/>
      <c r="H39" s="96"/>
      <c r="I39" s="98"/>
      <c r="J39" s="98"/>
      <c r="K39" s="98"/>
      <c r="L39" s="98"/>
      <c r="M39" s="101"/>
      <c r="N39" s="96"/>
      <c r="O39" s="96"/>
      <c r="P39" s="96"/>
      <c r="Q39" s="96"/>
    </row>
    <row r="40" spans="2:17">
      <c r="B40" s="96"/>
      <c r="C40" s="103"/>
      <c r="D40" s="103"/>
      <c r="E40" s="96"/>
      <c r="F40" s="98"/>
      <c r="G40" s="96"/>
      <c r="H40" s="96"/>
      <c r="I40" s="98"/>
      <c r="J40" s="98"/>
      <c r="K40" s="98"/>
      <c r="L40" s="98"/>
      <c r="M40" s="104"/>
      <c r="N40" s="96"/>
      <c r="O40" s="96"/>
      <c r="P40" s="103"/>
      <c r="Q40" s="96"/>
    </row>
    <row r="41" spans="2:17">
      <c r="B41" s="96"/>
      <c r="C41" s="103"/>
      <c r="D41" s="103"/>
      <c r="E41" s="96"/>
      <c r="F41" s="98"/>
      <c r="G41" s="96"/>
      <c r="H41" s="96"/>
      <c r="I41" s="98"/>
      <c r="J41" s="98"/>
      <c r="K41" s="98"/>
      <c r="L41" s="98"/>
      <c r="M41" s="104"/>
      <c r="N41" s="96"/>
      <c r="O41" s="96"/>
      <c r="P41" s="103"/>
      <c r="Q41" s="96"/>
    </row>
    <row r="42" spans="2:17">
      <c r="B42" s="96"/>
      <c r="C42" s="96"/>
      <c r="D42" s="96"/>
      <c r="E42" s="96"/>
      <c r="F42" s="98"/>
      <c r="G42" s="96"/>
      <c r="H42" s="96"/>
      <c r="I42" s="98"/>
      <c r="J42" s="98"/>
      <c r="K42" s="98"/>
      <c r="L42" s="98"/>
      <c r="M42" s="101"/>
      <c r="N42" s="96"/>
      <c r="O42" s="96"/>
      <c r="P42" s="96"/>
      <c r="Q42" s="96"/>
    </row>
    <row r="43" spans="2:17">
      <c r="B43" s="96"/>
      <c r="C43" s="96"/>
      <c r="D43" s="105"/>
      <c r="E43" s="105"/>
      <c r="F43" s="98"/>
      <c r="G43" s="102"/>
      <c r="H43" s="96"/>
      <c r="I43" s="98"/>
      <c r="J43" s="98"/>
      <c r="K43" s="98"/>
      <c r="L43" s="98"/>
      <c r="M43" s="96"/>
      <c r="N43" s="96"/>
      <c r="O43" s="96"/>
      <c r="P43" s="96"/>
      <c r="Q43" s="96"/>
    </row>
    <row r="44" spans="2:17">
      <c r="B44" s="96"/>
      <c r="C44" s="96"/>
      <c r="D44" s="105"/>
      <c r="E44" s="105"/>
      <c r="F44" s="98"/>
      <c r="G44" s="96"/>
      <c r="H44" s="96"/>
      <c r="I44" s="98"/>
      <c r="J44" s="98"/>
      <c r="K44" s="98"/>
      <c r="L44" s="98"/>
      <c r="M44" s="96"/>
      <c r="N44" s="96"/>
      <c r="O44" s="96"/>
      <c r="P44" s="96"/>
      <c r="Q44" s="96"/>
    </row>
    <row r="45" spans="2:17">
      <c r="B45" s="96"/>
      <c r="C45" s="96"/>
      <c r="D45" s="96"/>
      <c r="E45" s="97"/>
      <c r="F45" s="98"/>
      <c r="G45" s="105"/>
      <c r="H45" s="105"/>
      <c r="I45" s="98"/>
      <c r="J45" s="98"/>
      <c r="K45" s="98"/>
      <c r="L45" s="98"/>
      <c r="M45" s="105"/>
      <c r="N45" s="105"/>
      <c r="O45" s="96"/>
      <c r="P45" s="96"/>
      <c r="Q45" s="96"/>
    </row>
    <row r="46" spans="2:17">
      <c r="B46" s="96"/>
      <c r="C46" s="96"/>
      <c r="D46" s="96"/>
      <c r="E46" s="97"/>
      <c r="F46" s="98"/>
      <c r="G46" s="105"/>
      <c r="H46" s="105"/>
      <c r="I46" s="98"/>
      <c r="J46" s="98"/>
      <c r="K46" s="98"/>
      <c r="L46" s="98"/>
      <c r="M46" s="105"/>
      <c r="N46" s="105"/>
      <c r="O46" s="96"/>
      <c r="P46" s="96"/>
      <c r="Q46" s="96"/>
    </row>
    <row r="47" spans="2:17">
      <c r="B47" s="96"/>
      <c r="C47" s="96"/>
      <c r="D47" s="96"/>
      <c r="E47" s="96"/>
      <c r="F47" s="98"/>
      <c r="G47" s="96"/>
      <c r="H47" s="96"/>
      <c r="I47" s="98"/>
      <c r="J47" s="98"/>
      <c r="K47" s="98"/>
      <c r="L47" s="98"/>
      <c r="M47" s="101"/>
      <c r="N47" s="96"/>
      <c r="O47" s="96"/>
      <c r="P47" s="96"/>
      <c r="Q47" s="96"/>
    </row>
    <row r="48" spans="2:17">
      <c r="B48" s="96"/>
      <c r="C48" s="96"/>
      <c r="D48" s="96"/>
      <c r="E48" s="96"/>
      <c r="F48" s="98"/>
      <c r="G48" s="96"/>
      <c r="H48" s="96"/>
      <c r="I48" s="98"/>
      <c r="J48" s="98"/>
      <c r="K48" s="98"/>
      <c r="L48" s="98"/>
      <c r="M48" s="101"/>
      <c r="N48" s="96"/>
      <c r="O48" s="96"/>
      <c r="P48" s="96"/>
      <c r="Q48" s="96"/>
    </row>
    <row r="49" spans="2:17">
      <c r="B49" s="96"/>
      <c r="C49" s="96"/>
      <c r="D49" s="96"/>
      <c r="E49" s="96"/>
      <c r="F49" s="98"/>
      <c r="G49" s="96"/>
      <c r="H49" s="96"/>
      <c r="I49" s="98"/>
      <c r="J49" s="98"/>
      <c r="K49" s="98"/>
      <c r="L49" s="98"/>
      <c r="M49" s="101"/>
      <c r="N49" s="96"/>
      <c r="O49" s="96"/>
      <c r="P49" s="96"/>
      <c r="Q49" s="96"/>
    </row>
    <row r="50" spans="2:17">
      <c r="B50" s="96"/>
      <c r="C50" s="96"/>
      <c r="D50" s="96"/>
      <c r="E50" s="96"/>
      <c r="F50" s="98"/>
      <c r="G50" s="96"/>
      <c r="H50" s="96"/>
      <c r="I50" s="98"/>
      <c r="J50" s="98"/>
      <c r="K50" s="98"/>
      <c r="L50" s="98"/>
      <c r="M50" s="101"/>
      <c r="N50" s="96"/>
      <c r="O50" s="96"/>
      <c r="P50" s="96"/>
      <c r="Q50" s="96"/>
    </row>
    <row r="51" spans="2:17">
      <c r="B51" s="96"/>
      <c r="C51" s="96"/>
      <c r="D51" s="96"/>
      <c r="E51" s="96"/>
      <c r="F51" s="98"/>
      <c r="G51" s="96"/>
      <c r="H51" s="96"/>
      <c r="I51" s="98"/>
      <c r="J51" s="98"/>
      <c r="K51" s="98"/>
      <c r="L51" s="98"/>
      <c r="M51" s="101"/>
      <c r="N51" s="96"/>
      <c r="O51" s="96"/>
      <c r="P51" s="96"/>
      <c r="Q51" s="96"/>
    </row>
    <row r="52" spans="2:17">
      <c r="B52" s="96"/>
      <c r="C52" s="96"/>
      <c r="D52" s="96"/>
      <c r="E52" s="96"/>
      <c r="F52" s="98"/>
      <c r="G52" s="96"/>
      <c r="H52" s="96"/>
      <c r="I52" s="98"/>
      <c r="J52" s="98"/>
      <c r="K52" s="98"/>
      <c r="L52" s="98"/>
      <c r="M52" s="101"/>
      <c r="N52" s="96"/>
      <c r="O52" s="96"/>
      <c r="P52" s="96"/>
      <c r="Q52" s="96"/>
    </row>
    <row r="53" spans="2:17">
      <c r="B53" s="96"/>
      <c r="C53" s="96"/>
      <c r="D53" s="96"/>
      <c r="E53" s="96"/>
      <c r="F53" s="98"/>
      <c r="G53" s="96"/>
      <c r="H53" s="96"/>
      <c r="I53" s="98"/>
      <c r="J53" s="98"/>
      <c r="K53" s="98"/>
      <c r="L53" s="98"/>
      <c r="M53" s="101"/>
      <c r="N53" s="96"/>
      <c r="O53" s="96"/>
      <c r="P53" s="96"/>
      <c r="Q53" s="96"/>
    </row>
    <row r="54" spans="2:17">
      <c r="B54" s="96"/>
      <c r="C54" s="96"/>
      <c r="D54" s="96"/>
      <c r="E54" s="96"/>
      <c r="F54" s="98"/>
      <c r="G54" s="96"/>
      <c r="H54" s="96"/>
      <c r="I54" s="98"/>
      <c r="J54" s="98"/>
      <c r="K54" s="98"/>
      <c r="L54" s="98"/>
      <c r="M54" s="101"/>
      <c r="N54" s="96"/>
      <c r="O54" s="96"/>
      <c r="P54" s="96"/>
      <c r="Q54" s="96"/>
    </row>
    <row r="55" spans="2:17"/>
    <row r="56" spans="2:17"/>
    <row r="57" spans="2:17"/>
    <row r="58" spans="2:17"/>
  </sheetData>
  <sheetProtection formatCells="0" formatColumns="0" formatRows="0" insertColumns="0" insertRows="0" insertHyperlinks="0" deleteRows="0" sort="0" autoFilter="0" pivotTables="0"/>
  <mergeCells count="2">
    <mergeCell ref="B3:H3"/>
    <mergeCell ref="I3:Q3"/>
  </mergeCells>
  <hyperlinks>
    <hyperlink ref="C2" location="INICIO!A1" display="REGRESAR" xr:uid="{00000000-0004-0000-0800-000000000000}"/>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F428A3FBB8A448B96CAA7FEFF40F53" ma:contentTypeVersion="13" ma:contentTypeDescription="Create a new document." ma:contentTypeScope="" ma:versionID="b9a66eabbf5507fc5ba58ab1e6e0b97c">
  <xsd:schema xmlns:xsd="http://www.w3.org/2001/XMLSchema" xmlns:xs="http://www.w3.org/2001/XMLSchema" xmlns:p="http://schemas.microsoft.com/office/2006/metadata/properties" xmlns:ns3="91f923a0-6986-49c1-880a-004b6d780c1e" xmlns:ns4="b41d3764-7ecb-4939-976c-9e68ac8de53e" targetNamespace="http://schemas.microsoft.com/office/2006/metadata/properties" ma:root="true" ma:fieldsID="7340ef8ef80cc7ae51b7b61af2a134cb" ns3:_="" ns4:_="">
    <xsd:import namespace="91f923a0-6986-49c1-880a-004b6d780c1e"/>
    <xsd:import namespace="b41d3764-7ecb-4939-976c-9e68ac8de53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SearchProperties"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923a0-6986-49c1-880a-004b6d780c1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1d3764-7ecb-4939-976c-9e68ac8de53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b41d3764-7ecb-4939-976c-9e68ac8de53e" xsi:nil="true"/>
  </documentManagement>
</p:properties>
</file>

<file path=customXml/itemProps1.xml><?xml version="1.0" encoding="utf-8"?>
<ds:datastoreItem xmlns:ds="http://schemas.openxmlformats.org/officeDocument/2006/customXml" ds:itemID="{9B52DCCC-F790-457D-AA43-F479B815D448}">
  <ds:schemaRefs>
    <ds:schemaRef ds:uri="http://schemas.microsoft.com/sharepoint/v3/contenttype/forms"/>
  </ds:schemaRefs>
</ds:datastoreItem>
</file>

<file path=customXml/itemProps2.xml><?xml version="1.0" encoding="utf-8"?>
<ds:datastoreItem xmlns:ds="http://schemas.openxmlformats.org/officeDocument/2006/customXml" ds:itemID="{F2CE04D2-8C04-4681-BB55-7119ED87B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f923a0-6986-49c1-880a-004b6d780c1e"/>
    <ds:schemaRef ds:uri="b41d3764-7ecb-4939-976c-9e68ac8de5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3085A4-6D8E-4AF9-8FC2-C02E202761ED}">
  <ds:schemaRefs>
    <ds:schemaRef ds:uri="http://schemas.microsoft.com/office/2006/metadata/properties"/>
    <ds:schemaRef ds:uri="http://schemas.microsoft.com/office/infopath/2007/PartnerControls"/>
    <ds:schemaRef ds:uri="b41d3764-7ecb-4939-976c-9e68ac8de5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CRUCE RIESGOS</vt:lpstr>
      <vt:lpstr>MAPA RIESGOS</vt:lpstr>
      <vt:lpstr>ACTUALIZACIONES</vt:lpstr>
      <vt:lpstr>RESÚMEN</vt:lpstr>
      <vt:lpstr>ITEMS</vt:lpstr>
      <vt:lpstr>INICIO</vt:lpstr>
      <vt:lpstr>INICIO (2)</vt:lpstr>
      <vt:lpstr>ESTRATÉGICOS</vt:lpstr>
      <vt:lpstr>CORRUPCIÓN</vt:lpstr>
      <vt:lpstr>MATRIZ SGSI</vt:lpstr>
      <vt:lpstr>Hoja1</vt:lpstr>
      <vt:lpstr>IDENTIFICACIÓN DOFA</vt:lpstr>
      <vt:lpstr>CRUCE OPORTUNIDADES</vt:lpstr>
      <vt:lpstr>MAPA OPORTUNIDADES</vt:lpstr>
      <vt:lpstr>Hoja4</vt:lpstr>
      <vt:lpstr>Hoja2</vt:lpstr>
      <vt:lpstr>CRITERIOS</vt:lpstr>
      <vt:lpstr>'CRUCE RIESGOS'!Área_de_impresión</vt:lpstr>
      <vt:lpstr>ACTUALIZACIONES!OLE_LINK2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YENIFER ALEJANDRA PANQUEVA PAEZ</cp:lastModifiedBy>
  <cp:revision/>
  <dcterms:created xsi:type="dcterms:W3CDTF">2017-05-04T16:51:53Z</dcterms:created>
  <dcterms:modified xsi:type="dcterms:W3CDTF">2025-12-09T13:33:08Z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0x0101009DF428A3FBB8A448B96CAA7FEFF40F53</vt:lpwstr>
  </property>
</Properties>
</file>